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3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3CB1A5DA-9279-4AC6-9F14-8E4CF59193AF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Nuovi positivi" sheetId="13" r:id="rId8"/>
    <sheet name="Quarantena" sheetId="7" r:id="rId9"/>
    <sheet name="Tamponi" sheetId="9" r:id="rId10"/>
    <sheet name="Analisi-nuovi-pos (2)" sheetId="15" r:id="rId11"/>
    <sheet name="Analisi-dead (2)" sheetId="16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" i="18" l="1"/>
  <c r="D81" i="18"/>
  <c r="E81" i="18"/>
  <c r="F81" i="18"/>
  <c r="G81" i="18" s="1"/>
  <c r="I81" i="18" s="1"/>
  <c r="H81" i="18"/>
  <c r="J81" i="18"/>
  <c r="B82" i="17"/>
  <c r="C82" i="17" s="1"/>
  <c r="C82" i="16"/>
  <c r="D82" i="16" s="1"/>
  <c r="J82" i="16" s="1"/>
  <c r="H82" i="16"/>
  <c r="F82" i="16" s="1"/>
  <c r="G82" i="16" s="1"/>
  <c r="C82" i="15"/>
  <c r="D82" i="15"/>
  <c r="I82" i="15" s="1"/>
  <c r="G82" i="15"/>
  <c r="E82" i="15" s="1"/>
  <c r="C82" i="9"/>
  <c r="D82" i="9"/>
  <c r="E82" i="9"/>
  <c r="H82" i="9"/>
  <c r="J82" i="9" s="1"/>
  <c r="I82" i="9"/>
  <c r="K82" i="9"/>
  <c r="L82" i="9"/>
  <c r="B82" i="7"/>
  <c r="C82" i="7" s="1"/>
  <c r="D82" i="7" s="1"/>
  <c r="E82" i="7" s="1"/>
  <c r="R82" i="13"/>
  <c r="T82" i="13" s="1"/>
  <c r="T92" i="13" s="1"/>
  <c r="U82" i="13"/>
  <c r="V82" i="13"/>
  <c r="W82" i="13"/>
  <c r="Y82" i="13"/>
  <c r="Z82" i="13"/>
  <c r="AA82" i="13"/>
  <c r="U92" i="13"/>
  <c r="V92" i="13"/>
  <c r="W92" i="13"/>
  <c r="Y92" i="13"/>
  <c r="Z92" i="13"/>
  <c r="AA92" i="13"/>
  <c r="C82" i="13"/>
  <c r="D82" i="13"/>
  <c r="E82" i="13" s="1"/>
  <c r="B82" i="8"/>
  <c r="C82" i="8" s="1"/>
  <c r="D82" i="8" s="1"/>
  <c r="E82" i="8" s="1"/>
  <c r="B82" i="6"/>
  <c r="C82" i="6" s="1"/>
  <c r="D82" i="6" s="1"/>
  <c r="E82" i="6" s="1"/>
  <c r="R82" i="5"/>
  <c r="T82" i="5" s="1"/>
  <c r="W82" i="5"/>
  <c r="Z82" i="5"/>
  <c r="B82" i="5"/>
  <c r="C82" i="5" s="1"/>
  <c r="D82" i="5" s="1"/>
  <c r="E82" i="5" s="1"/>
  <c r="R82" i="4"/>
  <c r="T82" i="4" s="1"/>
  <c r="B82" i="4"/>
  <c r="C82" i="4" s="1"/>
  <c r="D82" i="4" s="1"/>
  <c r="E82" i="4" s="1"/>
  <c r="B82" i="3"/>
  <c r="C82" i="3" s="1"/>
  <c r="D82" i="3" s="1"/>
  <c r="E82" i="3" s="1"/>
  <c r="B82" i="2"/>
  <c r="C82" i="2" s="1"/>
  <c r="D82" i="2" s="1"/>
  <c r="E82" i="2" s="1"/>
  <c r="E82" i="17" l="1"/>
  <c r="D82" i="17"/>
  <c r="I82" i="16"/>
  <c r="E82" i="16"/>
  <c r="H82" i="15"/>
  <c r="F82" i="15"/>
  <c r="AB82" i="13"/>
  <c r="AB92" i="13" s="1"/>
  <c r="X82" i="13"/>
  <c r="X92" i="13" s="1"/>
  <c r="V82" i="5"/>
  <c r="AA82" i="5"/>
  <c r="Y82" i="5"/>
  <c r="U82" i="5"/>
  <c r="AB82" i="5"/>
  <c r="X82" i="5"/>
  <c r="AA82" i="4"/>
  <c r="W82" i="4"/>
  <c r="Z82" i="4"/>
  <c r="Y82" i="4"/>
  <c r="U82" i="4"/>
  <c r="V82" i="4"/>
  <c r="AB82" i="4"/>
  <c r="X82" i="4"/>
  <c r="C80" i="18"/>
  <c r="D80" i="18"/>
  <c r="E80" i="18"/>
  <c r="F80" i="18"/>
  <c r="G80" i="18" s="1"/>
  <c r="I80" i="18" s="1"/>
  <c r="H80" i="18"/>
  <c r="J80" i="18"/>
  <c r="L80" i="18" s="1"/>
  <c r="K80" i="18"/>
  <c r="B81" i="17"/>
  <c r="C81" i="17" s="1"/>
  <c r="C81" i="16"/>
  <c r="D81" i="16" s="1"/>
  <c r="J81" i="16" s="1"/>
  <c r="E81" i="16"/>
  <c r="H81" i="16"/>
  <c r="F81" i="16" s="1"/>
  <c r="C81" i="15"/>
  <c r="G81" i="15"/>
  <c r="E81" i="15" s="1"/>
  <c r="C81" i="9"/>
  <c r="D81" i="9" s="1"/>
  <c r="H81" i="9"/>
  <c r="J81" i="9" s="1"/>
  <c r="I81" i="9"/>
  <c r="K81" i="9" s="1"/>
  <c r="B81" i="7"/>
  <c r="C81" i="7" s="1"/>
  <c r="D81" i="7" s="1"/>
  <c r="E81" i="7" s="1"/>
  <c r="R81" i="13"/>
  <c r="T81" i="13" s="1"/>
  <c r="C81" i="13"/>
  <c r="D81" i="13"/>
  <c r="E81" i="13" s="1"/>
  <c r="B81" i="8"/>
  <c r="C81" i="8" s="1"/>
  <c r="D81" i="8" s="1"/>
  <c r="E81" i="8" s="1"/>
  <c r="B81" i="6"/>
  <c r="C81" i="6"/>
  <c r="D81" i="6" s="1"/>
  <c r="E81" i="6" s="1"/>
  <c r="R81" i="5"/>
  <c r="T81" i="5" s="1"/>
  <c r="B81" i="5"/>
  <c r="C81" i="5" s="1"/>
  <c r="D81" i="5" s="1"/>
  <c r="E81" i="5" s="1"/>
  <c r="R81" i="4"/>
  <c r="T81" i="4" s="1"/>
  <c r="B81" i="4"/>
  <c r="C81" i="4" s="1"/>
  <c r="D81" i="4" s="1"/>
  <c r="E81" i="4" s="1"/>
  <c r="B81" i="3"/>
  <c r="C81" i="3" s="1"/>
  <c r="D81" i="3" s="1"/>
  <c r="E81" i="3" s="1"/>
  <c r="B81" i="2"/>
  <c r="C81" i="2"/>
  <c r="D81" i="2" s="1"/>
  <c r="E81" i="2" s="1"/>
  <c r="D81" i="17" l="1"/>
  <c r="E81" i="17"/>
  <c r="G81" i="16"/>
  <c r="I81" i="16"/>
  <c r="F81" i="15"/>
  <c r="H81" i="15"/>
  <c r="E81" i="9"/>
  <c r="L81" i="9"/>
  <c r="W81" i="13"/>
  <c r="V81" i="13"/>
  <c r="Y81" i="13"/>
  <c r="U81" i="13"/>
  <c r="AA81" i="13"/>
  <c r="Z81" i="13"/>
  <c r="AB81" i="13"/>
  <c r="X81" i="13"/>
  <c r="AA81" i="5"/>
  <c r="V81" i="5"/>
  <c r="Y81" i="5"/>
  <c r="U81" i="5"/>
  <c r="W81" i="5"/>
  <c r="Z81" i="5"/>
  <c r="AB81" i="5"/>
  <c r="X81" i="5"/>
  <c r="AA81" i="4"/>
  <c r="U81" i="4"/>
  <c r="W81" i="4"/>
  <c r="Z81" i="4"/>
  <c r="V81" i="4"/>
  <c r="Y81" i="4"/>
  <c r="AB81" i="4"/>
  <c r="X81" i="4"/>
  <c r="C79" i="18" l="1"/>
  <c r="D79" i="18"/>
  <c r="E79" i="18"/>
  <c r="F79" i="18"/>
  <c r="G79" i="18" s="1"/>
  <c r="I79" i="18" s="1"/>
  <c r="H79" i="18"/>
  <c r="J79" i="18"/>
  <c r="B80" i="17"/>
  <c r="C80" i="17" s="1"/>
  <c r="C80" i="16"/>
  <c r="E80" i="16" s="1"/>
  <c r="D80" i="16"/>
  <c r="J80" i="16" s="1"/>
  <c r="H80" i="16"/>
  <c r="F80" i="16" s="1"/>
  <c r="K7" i="12"/>
  <c r="L5" i="15"/>
  <c r="G80" i="15"/>
  <c r="C80" i="15"/>
  <c r="C80" i="9"/>
  <c r="D80" i="9" s="1"/>
  <c r="H80" i="9"/>
  <c r="J80" i="9" s="1"/>
  <c r="I80" i="9"/>
  <c r="K80" i="9" s="1"/>
  <c r="B80" i="7"/>
  <c r="C80" i="7"/>
  <c r="D80" i="7" s="1"/>
  <c r="E80" i="7" s="1"/>
  <c r="R80" i="13"/>
  <c r="T80" i="13" s="1"/>
  <c r="V80" i="13"/>
  <c r="W80" i="13"/>
  <c r="Z80" i="13"/>
  <c r="AA80" i="13"/>
  <c r="C80" i="13"/>
  <c r="D80" i="13" s="1"/>
  <c r="E80" i="13" s="1"/>
  <c r="B80" i="8"/>
  <c r="C80" i="8" s="1"/>
  <c r="D80" i="8" s="1"/>
  <c r="E80" i="8" s="1"/>
  <c r="B80" i="6"/>
  <c r="C80" i="6" s="1"/>
  <c r="D80" i="6" s="1"/>
  <c r="E80" i="6" s="1"/>
  <c r="R75" i="4"/>
  <c r="R76" i="4"/>
  <c r="Z76" i="4" s="1"/>
  <c r="R77" i="4"/>
  <c r="R78" i="4"/>
  <c r="R79" i="4"/>
  <c r="R74" i="4"/>
  <c r="V74" i="4" s="1"/>
  <c r="R68" i="4"/>
  <c r="R69" i="4"/>
  <c r="R70" i="4"/>
  <c r="R67" i="4"/>
  <c r="U67" i="4" s="1"/>
  <c r="R62" i="4"/>
  <c r="R63" i="4"/>
  <c r="R64" i="4"/>
  <c r="R65" i="4"/>
  <c r="Y65" i="4" s="1"/>
  <c r="R61" i="4"/>
  <c r="AA61" i="4" s="1"/>
  <c r="R58" i="4"/>
  <c r="R59" i="4"/>
  <c r="T59" i="4" s="1"/>
  <c r="R57" i="4"/>
  <c r="X57" i="4" s="1"/>
  <c r="R55" i="4"/>
  <c r="R54" i="4"/>
  <c r="AA54" i="4" s="1"/>
  <c r="R51" i="4"/>
  <c r="T51" i="4" s="1"/>
  <c r="R50" i="4"/>
  <c r="Z50" i="4" s="1"/>
  <c r="R23" i="4"/>
  <c r="Y23" i="4" s="1"/>
  <c r="R20" i="4"/>
  <c r="AA20" i="4" s="1"/>
  <c r="W80" i="4"/>
  <c r="V80" i="4"/>
  <c r="R80" i="4"/>
  <c r="Z80" i="4" s="1"/>
  <c r="AB79" i="4"/>
  <c r="Y79" i="4"/>
  <c r="X79" i="4"/>
  <c r="U79" i="4"/>
  <c r="T79" i="4"/>
  <c r="AA79" i="4"/>
  <c r="AA78" i="4"/>
  <c r="AB77" i="4"/>
  <c r="Y77" i="4"/>
  <c r="X77" i="4"/>
  <c r="U77" i="4"/>
  <c r="T77" i="4"/>
  <c r="AA77" i="4"/>
  <c r="AB75" i="4"/>
  <c r="Y75" i="4"/>
  <c r="X75" i="4"/>
  <c r="U75" i="4"/>
  <c r="T75" i="4"/>
  <c r="AA75" i="4"/>
  <c r="W74" i="4"/>
  <c r="AB73" i="4"/>
  <c r="Y73" i="4"/>
  <c r="X73" i="4"/>
  <c r="U73" i="4"/>
  <c r="T73" i="4"/>
  <c r="R73" i="4"/>
  <c r="AA73" i="4" s="1"/>
  <c r="W72" i="4"/>
  <c r="V72" i="4"/>
  <c r="R72" i="4"/>
  <c r="Z72" i="4" s="1"/>
  <c r="AB71" i="4"/>
  <c r="Y71" i="4"/>
  <c r="X71" i="4"/>
  <c r="U71" i="4"/>
  <c r="T71" i="4"/>
  <c r="R71" i="4"/>
  <c r="AA71" i="4" s="1"/>
  <c r="AB69" i="4"/>
  <c r="Y69" i="4"/>
  <c r="X69" i="4"/>
  <c r="U69" i="4"/>
  <c r="T69" i="4"/>
  <c r="AA69" i="4"/>
  <c r="X67" i="4"/>
  <c r="Z66" i="4"/>
  <c r="W66" i="4"/>
  <c r="V66" i="4"/>
  <c r="R66" i="4"/>
  <c r="AB65" i="4"/>
  <c r="T65" i="4"/>
  <c r="W64" i="4"/>
  <c r="V64" i="4"/>
  <c r="Z64" i="4"/>
  <c r="AB63" i="4"/>
  <c r="Y63" i="4"/>
  <c r="X63" i="4"/>
  <c r="U63" i="4"/>
  <c r="T63" i="4"/>
  <c r="AA63" i="4"/>
  <c r="AA62" i="4"/>
  <c r="Z62" i="4"/>
  <c r="W62" i="4"/>
  <c r="V62" i="4"/>
  <c r="U62" i="4"/>
  <c r="AA60" i="4"/>
  <c r="Z60" i="4"/>
  <c r="V60" i="4"/>
  <c r="U60" i="4"/>
  <c r="R60" i="4"/>
  <c r="W60" i="4" s="1"/>
  <c r="AA59" i="4"/>
  <c r="Y59" i="4"/>
  <c r="U59" i="4"/>
  <c r="AB59" i="4"/>
  <c r="R56" i="4"/>
  <c r="W56" i="4" s="1"/>
  <c r="AB55" i="4"/>
  <c r="AB53" i="4"/>
  <c r="AA53" i="4"/>
  <c r="Y53" i="4"/>
  <c r="W53" i="4"/>
  <c r="U53" i="4"/>
  <c r="T53" i="4"/>
  <c r="R53" i="4"/>
  <c r="AA52" i="4"/>
  <c r="Z52" i="4"/>
  <c r="V52" i="4"/>
  <c r="U52" i="4"/>
  <c r="R52" i="4"/>
  <c r="W52" i="4" s="1"/>
  <c r="Y51" i="4"/>
  <c r="U51" i="4"/>
  <c r="Y49" i="4"/>
  <c r="X49" i="4"/>
  <c r="R49" i="4"/>
  <c r="Y48" i="4"/>
  <c r="W48" i="4"/>
  <c r="R48" i="4"/>
  <c r="AB47" i="4"/>
  <c r="Y47" i="4"/>
  <c r="X47" i="4"/>
  <c r="U47" i="4"/>
  <c r="T47" i="4"/>
  <c r="R47" i="4"/>
  <c r="AA47" i="4" s="1"/>
  <c r="R46" i="4"/>
  <c r="W46" i="4" s="1"/>
  <c r="AB45" i="4"/>
  <c r="Y45" i="4"/>
  <c r="X45" i="4"/>
  <c r="U45" i="4"/>
  <c r="T45" i="4"/>
  <c r="R45" i="4"/>
  <c r="AA45" i="4" s="1"/>
  <c r="Z44" i="4"/>
  <c r="R44" i="4"/>
  <c r="V44" i="4" s="1"/>
  <c r="AB43" i="4"/>
  <c r="Y43" i="4"/>
  <c r="X43" i="4"/>
  <c r="U43" i="4"/>
  <c r="T43" i="4"/>
  <c r="R43" i="4"/>
  <c r="AA43" i="4" s="1"/>
  <c r="Z42" i="4"/>
  <c r="W42" i="4"/>
  <c r="R42" i="4"/>
  <c r="AB41" i="4"/>
  <c r="Y41" i="4"/>
  <c r="X41" i="4"/>
  <c r="U41" i="4"/>
  <c r="T41" i="4"/>
  <c r="R41" i="4"/>
  <c r="AA41" i="4" s="1"/>
  <c r="Z40" i="4"/>
  <c r="W40" i="4"/>
  <c r="V40" i="4"/>
  <c r="R40" i="4"/>
  <c r="AB39" i="4"/>
  <c r="Y39" i="4"/>
  <c r="X39" i="4"/>
  <c r="U39" i="4"/>
  <c r="T39" i="4"/>
  <c r="R39" i="4"/>
  <c r="AA39" i="4" s="1"/>
  <c r="R38" i="4"/>
  <c r="W38" i="4" s="1"/>
  <c r="AB37" i="4"/>
  <c r="Y37" i="4"/>
  <c r="X37" i="4"/>
  <c r="U37" i="4"/>
  <c r="T37" i="4"/>
  <c r="R37" i="4"/>
  <c r="AA37" i="4" s="1"/>
  <c r="Z36" i="4"/>
  <c r="R36" i="4"/>
  <c r="AB35" i="4"/>
  <c r="Y35" i="4"/>
  <c r="X35" i="4"/>
  <c r="U35" i="4"/>
  <c r="T35" i="4"/>
  <c r="R35" i="4"/>
  <c r="AA35" i="4" s="1"/>
  <c r="Z34" i="4"/>
  <c r="W34" i="4"/>
  <c r="R34" i="4"/>
  <c r="AB33" i="4"/>
  <c r="Y33" i="4"/>
  <c r="X33" i="4"/>
  <c r="U33" i="4"/>
  <c r="T33" i="4"/>
  <c r="R33" i="4"/>
  <c r="AA33" i="4" s="1"/>
  <c r="Z32" i="4"/>
  <c r="W32" i="4"/>
  <c r="V32" i="4"/>
  <c r="R32" i="4"/>
  <c r="AB31" i="4"/>
  <c r="Y31" i="4"/>
  <c r="X31" i="4"/>
  <c r="U31" i="4"/>
  <c r="T31" i="4"/>
  <c r="R31" i="4"/>
  <c r="AA31" i="4" s="1"/>
  <c r="R30" i="4"/>
  <c r="W30" i="4" s="1"/>
  <c r="AB29" i="4"/>
  <c r="Y29" i="4"/>
  <c r="X29" i="4"/>
  <c r="U29" i="4"/>
  <c r="T29" i="4"/>
  <c r="R29" i="4"/>
  <c r="AA29" i="4" s="1"/>
  <c r="Z28" i="4"/>
  <c r="R28" i="4"/>
  <c r="AB27" i="4"/>
  <c r="Y27" i="4"/>
  <c r="X27" i="4"/>
  <c r="U27" i="4"/>
  <c r="T27" i="4"/>
  <c r="R27" i="4"/>
  <c r="AA27" i="4" s="1"/>
  <c r="Z26" i="4"/>
  <c r="W26" i="4"/>
  <c r="R26" i="4"/>
  <c r="AB25" i="4"/>
  <c r="Y25" i="4"/>
  <c r="X25" i="4"/>
  <c r="U25" i="4"/>
  <c r="T25" i="4"/>
  <c r="R25" i="4"/>
  <c r="AA25" i="4" s="1"/>
  <c r="Z24" i="4"/>
  <c r="W24" i="4"/>
  <c r="V24" i="4"/>
  <c r="R24" i="4"/>
  <c r="AB23" i="4"/>
  <c r="T23" i="4"/>
  <c r="R22" i="4"/>
  <c r="W22" i="4" s="1"/>
  <c r="AB21" i="4"/>
  <c r="Y21" i="4"/>
  <c r="X21" i="4"/>
  <c r="U21" i="4"/>
  <c r="T21" i="4"/>
  <c r="R21" i="4"/>
  <c r="AA21" i="4" s="1"/>
  <c r="Z20" i="4"/>
  <c r="AB19" i="4"/>
  <c r="Y19" i="4"/>
  <c r="X19" i="4"/>
  <c r="U19" i="4"/>
  <c r="T19" i="4"/>
  <c r="R19" i="4"/>
  <c r="AA19" i="4" s="1"/>
  <c r="W18" i="4"/>
  <c r="R18" i="4"/>
  <c r="AB17" i="4"/>
  <c r="W17" i="4"/>
  <c r="R17" i="4"/>
  <c r="T17" i="4" s="1"/>
  <c r="AA16" i="4"/>
  <c r="W16" i="4"/>
  <c r="V16" i="4"/>
  <c r="R16" i="4"/>
  <c r="AB15" i="4"/>
  <c r="AA15" i="4"/>
  <c r="W15" i="4"/>
  <c r="U15" i="4"/>
  <c r="R15" i="4"/>
  <c r="AA14" i="4"/>
  <c r="Z14" i="4"/>
  <c r="W14" i="4"/>
  <c r="V14" i="4"/>
  <c r="U14" i="4"/>
  <c r="R14" i="4"/>
  <c r="AB13" i="4"/>
  <c r="AA13" i="4"/>
  <c r="Y13" i="4"/>
  <c r="W13" i="4"/>
  <c r="U13" i="4"/>
  <c r="T13" i="4"/>
  <c r="R13" i="4"/>
  <c r="R12" i="4"/>
  <c r="Z12" i="4" s="1"/>
  <c r="R11" i="4"/>
  <c r="AA11" i="4" s="1"/>
  <c r="W10" i="4"/>
  <c r="R10" i="4"/>
  <c r="U10" i="4" s="1"/>
  <c r="AB9" i="4"/>
  <c r="W9" i="4"/>
  <c r="R9" i="4"/>
  <c r="AA8" i="4"/>
  <c r="W8" i="4"/>
  <c r="V8" i="4"/>
  <c r="R8" i="4"/>
  <c r="AB7" i="4"/>
  <c r="AA7" i="4"/>
  <c r="W7" i="4"/>
  <c r="U7" i="4"/>
  <c r="R7" i="4"/>
  <c r="AA6" i="4"/>
  <c r="Z6" i="4"/>
  <c r="W6" i="4"/>
  <c r="V6" i="4"/>
  <c r="U6" i="4"/>
  <c r="R6" i="4"/>
  <c r="AB5" i="4"/>
  <c r="AA5" i="4"/>
  <c r="Y5" i="4"/>
  <c r="W5" i="4"/>
  <c r="U5" i="4"/>
  <c r="T5" i="4"/>
  <c r="R5" i="4"/>
  <c r="R4" i="4"/>
  <c r="Z4" i="4" s="1"/>
  <c r="AB1" i="4"/>
  <c r="AA1" i="4"/>
  <c r="Z1" i="4"/>
  <c r="Y1" i="4"/>
  <c r="X1" i="4"/>
  <c r="W1" i="4"/>
  <c r="V1" i="4"/>
  <c r="U1" i="4"/>
  <c r="T1" i="4"/>
  <c r="R80" i="5"/>
  <c r="T80" i="5" s="1"/>
  <c r="B80" i="5"/>
  <c r="C80" i="5" s="1"/>
  <c r="D80" i="5" s="1"/>
  <c r="E80" i="5" s="1"/>
  <c r="B80" i="4"/>
  <c r="C80" i="4" s="1"/>
  <c r="D80" i="4" s="1"/>
  <c r="E80" i="4" s="1"/>
  <c r="B80" i="3"/>
  <c r="C80" i="3" s="1"/>
  <c r="D80" i="3" s="1"/>
  <c r="E80" i="3" s="1"/>
  <c r="B80" i="2"/>
  <c r="C80" i="2" s="1"/>
  <c r="D80" i="2" s="1"/>
  <c r="E80" i="2" s="1"/>
  <c r="D81" i="15" l="1"/>
  <c r="I81" i="15" s="1"/>
  <c r="D80" i="17"/>
  <c r="E80" i="17"/>
  <c r="G80" i="16"/>
  <c r="I80" i="16"/>
  <c r="L80" i="9"/>
  <c r="E80" i="9"/>
  <c r="Y80" i="13"/>
  <c r="U80" i="13"/>
  <c r="AB80" i="13"/>
  <c r="X80" i="13"/>
  <c r="Z74" i="4"/>
  <c r="AA67" i="4"/>
  <c r="Y67" i="4"/>
  <c r="T67" i="4"/>
  <c r="AB67" i="4"/>
  <c r="U65" i="4"/>
  <c r="X65" i="4"/>
  <c r="AA65" i="4"/>
  <c r="W61" i="4"/>
  <c r="U61" i="4"/>
  <c r="AB61" i="4"/>
  <c r="Y61" i="4"/>
  <c r="T61" i="4"/>
  <c r="W54" i="4"/>
  <c r="V54" i="4"/>
  <c r="Z54" i="4"/>
  <c r="U54" i="4"/>
  <c r="AB51" i="4"/>
  <c r="AA51" i="4"/>
  <c r="Y50" i="4"/>
  <c r="U23" i="4"/>
  <c r="X23" i="4"/>
  <c r="AA23" i="4"/>
  <c r="X11" i="4"/>
  <c r="AB58" i="4"/>
  <c r="X58" i="4"/>
  <c r="T58" i="4"/>
  <c r="W58" i="4"/>
  <c r="AA58" i="4"/>
  <c r="V58" i="4"/>
  <c r="Y68" i="4"/>
  <c r="U68" i="4"/>
  <c r="AB68" i="4"/>
  <c r="X68" i="4"/>
  <c r="T68" i="4"/>
  <c r="W68" i="4"/>
  <c r="V68" i="4"/>
  <c r="Z9" i="4"/>
  <c r="V9" i="4"/>
  <c r="X9" i="4"/>
  <c r="Y10" i="4"/>
  <c r="Y11" i="4"/>
  <c r="Y18" i="4"/>
  <c r="AB18" i="4"/>
  <c r="X18" i="4"/>
  <c r="T18" i="4"/>
  <c r="Y28" i="4"/>
  <c r="U28" i="4"/>
  <c r="AB28" i="4"/>
  <c r="X28" i="4"/>
  <c r="T28" i="4"/>
  <c r="AA28" i="4"/>
  <c r="V30" i="4"/>
  <c r="Y36" i="4"/>
  <c r="U36" i="4"/>
  <c r="AB36" i="4"/>
  <c r="X36" i="4"/>
  <c r="T36" i="4"/>
  <c r="AA36" i="4"/>
  <c r="V38" i="4"/>
  <c r="V46" i="4"/>
  <c r="Z55" i="4"/>
  <c r="V55" i="4"/>
  <c r="AA55" i="4"/>
  <c r="U55" i="4"/>
  <c r="Y55" i="4"/>
  <c r="T55" i="4"/>
  <c r="T57" i="4"/>
  <c r="Y70" i="4"/>
  <c r="U70" i="4"/>
  <c r="AB70" i="4"/>
  <c r="X70" i="4"/>
  <c r="T70" i="4"/>
  <c r="Z70" i="4"/>
  <c r="W70" i="4"/>
  <c r="AB8" i="4"/>
  <c r="X8" i="4"/>
  <c r="T8" i="4"/>
  <c r="T9" i="4"/>
  <c r="AB16" i="4"/>
  <c r="X16" i="4"/>
  <c r="T16" i="4"/>
  <c r="U18" i="4"/>
  <c r="Y26" i="4"/>
  <c r="U26" i="4"/>
  <c r="AB26" i="4"/>
  <c r="X26" i="4"/>
  <c r="T26" i="4"/>
  <c r="AA26" i="4"/>
  <c r="V28" i="4"/>
  <c r="Y34" i="4"/>
  <c r="U34" i="4"/>
  <c r="AB34" i="4"/>
  <c r="X34" i="4"/>
  <c r="T34" i="4"/>
  <c r="AA34" i="4"/>
  <c r="V36" i="4"/>
  <c r="Y42" i="4"/>
  <c r="U42" i="4"/>
  <c r="AB42" i="4"/>
  <c r="X42" i="4"/>
  <c r="T42" i="4"/>
  <c r="AA42" i="4"/>
  <c r="Z49" i="4"/>
  <c r="V49" i="4"/>
  <c r="AB49" i="4"/>
  <c r="W49" i="4"/>
  <c r="AA49" i="4"/>
  <c r="U49" i="4"/>
  <c r="AB50" i="4"/>
  <c r="X50" i="4"/>
  <c r="T50" i="4"/>
  <c r="W50" i="4"/>
  <c r="AA50" i="4"/>
  <c r="V50" i="4"/>
  <c r="W55" i="4"/>
  <c r="Y58" i="4"/>
  <c r="AA68" i="4"/>
  <c r="V70" i="4"/>
  <c r="Y78" i="4"/>
  <c r="U78" i="4"/>
  <c r="AB78" i="4"/>
  <c r="X78" i="4"/>
  <c r="T78" i="4"/>
  <c r="Z78" i="4"/>
  <c r="W78" i="4"/>
  <c r="AB4" i="4"/>
  <c r="X4" i="4"/>
  <c r="T4" i="4"/>
  <c r="Y4" i="4"/>
  <c r="Z11" i="4"/>
  <c r="V11" i="4"/>
  <c r="AB12" i="4"/>
  <c r="X12" i="4"/>
  <c r="T12" i="4"/>
  <c r="Y12" i="4"/>
  <c r="Y22" i="4"/>
  <c r="U22" i="4"/>
  <c r="AB22" i="4"/>
  <c r="X22" i="4"/>
  <c r="T22" i="4"/>
  <c r="AA22" i="4"/>
  <c r="Y30" i="4"/>
  <c r="U30" i="4"/>
  <c r="AB30" i="4"/>
  <c r="X30" i="4"/>
  <c r="T30" i="4"/>
  <c r="AA30" i="4"/>
  <c r="Y38" i="4"/>
  <c r="U38" i="4"/>
  <c r="AB38" i="4"/>
  <c r="X38" i="4"/>
  <c r="T38" i="4"/>
  <c r="AA38" i="4"/>
  <c r="Y46" i="4"/>
  <c r="U46" i="4"/>
  <c r="AB46" i="4"/>
  <c r="X46" i="4"/>
  <c r="T46" i="4"/>
  <c r="AA46" i="4"/>
  <c r="Z57" i="4"/>
  <c r="V57" i="4"/>
  <c r="AB57" i="4"/>
  <c r="W57" i="4"/>
  <c r="AA57" i="4"/>
  <c r="U57" i="4"/>
  <c r="U4" i="4"/>
  <c r="AB10" i="4"/>
  <c r="X10" i="4"/>
  <c r="T10" i="4"/>
  <c r="T11" i="4"/>
  <c r="U12" i="4"/>
  <c r="Z17" i="4"/>
  <c r="V17" i="4"/>
  <c r="X17" i="4"/>
  <c r="Z18" i="4"/>
  <c r="Y20" i="4"/>
  <c r="U20" i="4"/>
  <c r="AB20" i="4"/>
  <c r="X20" i="4"/>
  <c r="T20" i="4"/>
  <c r="V22" i="4"/>
  <c r="Y44" i="4"/>
  <c r="U44" i="4"/>
  <c r="AB44" i="4"/>
  <c r="X44" i="4"/>
  <c r="T44" i="4"/>
  <c r="AA44" i="4"/>
  <c r="AB56" i="4"/>
  <c r="X56" i="4"/>
  <c r="T56" i="4"/>
  <c r="AA56" i="4"/>
  <c r="V56" i="4"/>
  <c r="Z56" i="4"/>
  <c r="U56" i="4"/>
  <c r="U58" i="4"/>
  <c r="Z68" i="4"/>
  <c r="Y76" i="4"/>
  <c r="U76" i="4"/>
  <c r="AB76" i="4"/>
  <c r="X76" i="4"/>
  <c r="T76" i="4"/>
  <c r="W76" i="4"/>
  <c r="V76" i="4"/>
  <c r="V4" i="4"/>
  <c r="AA4" i="4"/>
  <c r="Z7" i="4"/>
  <c r="V7" i="4"/>
  <c r="X7" i="4"/>
  <c r="Y8" i="4"/>
  <c r="Y9" i="4"/>
  <c r="Z10" i="4"/>
  <c r="U11" i="4"/>
  <c r="V12" i="4"/>
  <c r="AA12" i="4"/>
  <c r="Z15" i="4"/>
  <c r="V15" i="4"/>
  <c r="X15" i="4"/>
  <c r="Y16" i="4"/>
  <c r="Y17" i="4"/>
  <c r="AA18" i="4"/>
  <c r="V20" i="4"/>
  <c r="W4" i="4"/>
  <c r="Z5" i="4"/>
  <c r="V5" i="4"/>
  <c r="X5" i="4"/>
  <c r="AB6" i="4"/>
  <c r="X6" i="4"/>
  <c r="T6" i="4"/>
  <c r="Y6" i="4"/>
  <c r="T7" i="4"/>
  <c r="Y7" i="4"/>
  <c r="U8" i="4"/>
  <c r="Z8" i="4"/>
  <c r="U9" i="4"/>
  <c r="AA9" i="4"/>
  <c r="V10" i="4"/>
  <c r="AA10" i="4"/>
  <c r="W11" i="4"/>
  <c r="AB11" i="4"/>
  <c r="W12" i="4"/>
  <c r="Z13" i="4"/>
  <c r="V13" i="4"/>
  <c r="X13" i="4"/>
  <c r="AB14" i="4"/>
  <c r="X14" i="4"/>
  <c r="T14" i="4"/>
  <c r="Y14" i="4"/>
  <c r="T15" i="4"/>
  <c r="Y15" i="4"/>
  <c r="U16" i="4"/>
  <c r="Z16" i="4"/>
  <c r="U17" i="4"/>
  <c r="AA17" i="4"/>
  <c r="V18" i="4"/>
  <c r="W20" i="4"/>
  <c r="Z22" i="4"/>
  <c r="Y24" i="4"/>
  <c r="U24" i="4"/>
  <c r="AB24" i="4"/>
  <c r="X24" i="4"/>
  <c r="T24" i="4"/>
  <c r="AA24" i="4"/>
  <c r="V26" i="4"/>
  <c r="W28" i="4"/>
  <c r="Z30" i="4"/>
  <c r="Y32" i="4"/>
  <c r="U32" i="4"/>
  <c r="AB32" i="4"/>
  <c r="X32" i="4"/>
  <c r="T32" i="4"/>
  <c r="AA32" i="4"/>
  <c r="V34" i="4"/>
  <c r="W36" i="4"/>
  <c r="Z38" i="4"/>
  <c r="Y40" i="4"/>
  <c r="U40" i="4"/>
  <c r="AB40" i="4"/>
  <c r="X40" i="4"/>
  <c r="T40" i="4"/>
  <c r="AA40" i="4"/>
  <c r="V42" i="4"/>
  <c r="W44" i="4"/>
  <c r="Z46" i="4"/>
  <c r="AB48" i="4"/>
  <c r="X48" i="4"/>
  <c r="T48" i="4"/>
  <c r="AA48" i="4"/>
  <c r="V48" i="4"/>
  <c r="Z48" i="4"/>
  <c r="U48" i="4"/>
  <c r="T49" i="4"/>
  <c r="U50" i="4"/>
  <c r="X55" i="4"/>
  <c r="Y56" i="4"/>
  <c r="Y57" i="4"/>
  <c r="Z58" i="4"/>
  <c r="AA70" i="4"/>
  <c r="AA76" i="4"/>
  <c r="V78" i="4"/>
  <c r="V19" i="4"/>
  <c r="Z19" i="4"/>
  <c r="V21" i="4"/>
  <c r="Z21" i="4"/>
  <c r="V23" i="4"/>
  <c r="Z23" i="4"/>
  <c r="V25" i="4"/>
  <c r="Z25" i="4"/>
  <c r="V27" i="4"/>
  <c r="Z27" i="4"/>
  <c r="V29" i="4"/>
  <c r="Z29" i="4"/>
  <c r="V31" i="4"/>
  <c r="Z31" i="4"/>
  <c r="V33" i="4"/>
  <c r="Z33" i="4"/>
  <c r="V35" i="4"/>
  <c r="Z35" i="4"/>
  <c r="V37" i="4"/>
  <c r="Z37" i="4"/>
  <c r="V39" i="4"/>
  <c r="Z39" i="4"/>
  <c r="V41" i="4"/>
  <c r="Z41" i="4"/>
  <c r="V43" i="4"/>
  <c r="Z43" i="4"/>
  <c r="V45" i="4"/>
  <c r="Z45" i="4"/>
  <c r="V47" i="4"/>
  <c r="Z47" i="4"/>
  <c r="W51" i="4"/>
  <c r="Z53" i="4"/>
  <c r="V53" i="4"/>
  <c r="X53" i="4"/>
  <c r="AB54" i="4"/>
  <c r="X54" i="4"/>
  <c r="T54" i="4"/>
  <c r="Y54" i="4"/>
  <c r="W59" i="4"/>
  <c r="Z61" i="4"/>
  <c r="V61" i="4"/>
  <c r="X61" i="4"/>
  <c r="AB62" i="4"/>
  <c r="X62" i="4"/>
  <c r="T62" i="4"/>
  <c r="Y62" i="4"/>
  <c r="Y66" i="4"/>
  <c r="U66" i="4"/>
  <c r="AB66" i="4"/>
  <c r="X66" i="4"/>
  <c r="T66" i="4"/>
  <c r="AA66" i="4"/>
  <c r="Y74" i="4"/>
  <c r="U74" i="4"/>
  <c r="AB74" i="4"/>
  <c r="X74" i="4"/>
  <c r="T74" i="4"/>
  <c r="AA74" i="4"/>
  <c r="W19" i="4"/>
  <c r="W21" i="4"/>
  <c r="W23" i="4"/>
  <c r="W25" i="4"/>
  <c r="W27" i="4"/>
  <c r="W29" i="4"/>
  <c r="W31" i="4"/>
  <c r="W33" i="4"/>
  <c r="W35" i="4"/>
  <c r="W37" i="4"/>
  <c r="W39" i="4"/>
  <c r="W41" i="4"/>
  <c r="W43" i="4"/>
  <c r="W45" i="4"/>
  <c r="W47" i="4"/>
  <c r="Z51" i="4"/>
  <c r="V51" i="4"/>
  <c r="X51" i="4"/>
  <c r="AB52" i="4"/>
  <c r="X52" i="4"/>
  <c r="T52" i="4"/>
  <c r="Y52" i="4"/>
  <c r="Z59" i="4"/>
  <c r="V59" i="4"/>
  <c r="X59" i="4"/>
  <c r="AB60" i="4"/>
  <c r="X60" i="4"/>
  <c r="T60" i="4"/>
  <c r="Y60" i="4"/>
  <c r="Y64" i="4"/>
  <c r="U64" i="4"/>
  <c r="AB64" i="4"/>
  <c r="X64" i="4"/>
  <c r="T64" i="4"/>
  <c r="AA64" i="4"/>
  <c r="Y72" i="4"/>
  <c r="U72" i="4"/>
  <c r="AB72" i="4"/>
  <c r="X72" i="4"/>
  <c r="T72" i="4"/>
  <c r="AA72" i="4"/>
  <c r="Y80" i="4"/>
  <c r="U80" i="4"/>
  <c r="AB80" i="4"/>
  <c r="X80" i="4"/>
  <c r="T80" i="4"/>
  <c r="AA80" i="4"/>
  <c r="V63" i="4"/>
  <c r="Z63" i="4"/>
  <c r="V65" i="4"/>
  <c r="Z65" i="4"/>
  <c r="V67" i="4"/>
  <c r="Z67" i="4"/>
  <c r="V69" i="4"/>
  <c r="Z69" i="4"/>
  <c r="V71" i="4"/>
  <c r="Z71" i="4"/>
  <c r="V73" i="4"/>
  <c r="Z73" i="4"/>
  <c r="V75" i="4"/>
  <c r="Z75" i="4"/>
  <c r="V77" i="4"/>
  <c r="Z77" i="4"/>
  <c r="V79" i="4"/>
  <c r="Z79" i="4"/>
  <c r="W63" i="4"/>
  <c r="W65" i="4"/>
  <c r="W67" i="4"/>
  <c r="W69" i="4"/>
  <c r="W71" i="4"/>
  <c r="W73" i="4"/>
  <c r="W75" i="4"/>
  <c r="W77" i="4"/>
  <c r="W79" i="4"/>
  <c r="W80" i="5"/>
  <c r="Z80" i="5"/>
  <c r="Y80" i="5"/>
  <c r="U80" i="5"/>
  <c r="AA80" i="5"/>
  <c r="V80" i="5"/>
  <c r="AB80" i="5"/>
  <c r="X80" i="5"/>
  <c r="B79" i="17"/>
  <c r="C79" i="17" s="1"/>
  <c r="C79" i="16"/>
  <c r="D79" i="16" s="1"/>
  <c r="J79" i="16" s="1"/>
  <c r="H79" i="16"/>
  <c r="F79" i="16" s="1"/>
  <c r="G79" i="16" s="1"/>
  <c r="C79" i="15"/>
  <c r="D80" i="15" s="1"/>
  <c r="I80" i="15" s="1"/>
  <c r="G79" i="15"/>
  <c r="C79" i="9"/>
  <c r="D79" i="9" s="1"/>
  <c r="H79" i="9"/>
  <c r="J79" i="9" s="1"/>
  <c r="I79" i="9"/>
  <c r="K79" i="9" s="1"/>
  <c r="B79" i="7"/>
  <c r="C79" i="7" s="1"/>
  <c r="D79" i="7" s="1"/>
  <c r="E79" i="7" s="1"/>
  <c r="R79" i="13"/>
  <c r="T79" i="13" s="1"/>
  <c r="V79" i="13"/>
  <c r="W79" i="13"/>
  <c r="Z79" i="13"/>
  <c r="AA79" i="13"/>
  <c r="C79" i="13"/>
  <c r="D79" i="13" s="1"/>
  <c r="E79" i="13" s="1"/>
  <c r="B79" i="8"/>
  <c r="C79" i="8" s="1"/>
  <c r="D79" i="8" s="1"/>
  <c r="E79" i="8" s="1"/>
  <c r="B79" i="6"/>
  <c r="C79" i="6" s="1"/>
  <c r="D79" i="6" s="1"/>
  <c r="E79" i="6" s="1"/>
  <c r="R79" i="5"/>
  <c r="T79" i="5" s="1"/>
  <c r="B79" i="5"/>
  <c r="C79" i="5" s="1"/>
  <c r="D79" i="5" s="1"/>
  <c r="E79" i="5" s="1"/>
  <c r="B79" i="4"/>
  <c r="C79" i="4" s="1"/>
  <c r="D79" i="4" s="1"/>
  <c r="E79" i="4" s="1"/>
  <c r="B79" i="3"/>
  <c r="C79" i="3" s="1"/>
  <c r="D79" i="3" s="1"/>
  <c r="E79" i="3" s="1"/>
  <c r="B79" i="2"/>
  <c r="C79" i="2" s="1"/>
  <c r="D79" i="2" s="1"/>
  <c r="E79" i="2" s="1"/>
  <c r="Z85" i="4" l="1"/>
  <c r="AA85" i="4"/>
  <c r="Y85" i="4"/>
  <c r="T85" i="4"/>
  <c r="X85" i="4"/>
  <c r="V85" i="4"/>
  <c r="W85" i="4"/>
  <c r="U85" i="4"/>
  <c r="AB85" i="4"/>
  <c r="E79" i="17"/>
  <c r="D79" i="17"/>
  <c r="I79" i="16"/>
  <c r="E79" i="16"/>
  <c r="L79" i="9"/>
  <c r="E79" i="9"/>
  <c r="Y79" i="13"/>
  <c r="U79" i="13"/>
  <c r="AB79" i="13"/>
  <c r="X79" i="13"/>
  <c r="W79" i="5"/>
  <c r="V79" i="5"/>
  <c r="Y79" i="5"/>
  <c r="U79" i="5"/>
  <c r="AA79" i="5"/>
  <c r="Z79" i="5"/>
  <c r="AB79" i="5"/>
  <c r="X79" i="5"/>
  <c r="C77" i="18" l="1"/>
  <c r="D77" i="18"/>
  <c r="E77" i="18"/>
  <c r="F77" i="18"/>
  <c r="G77" i="18" s="1"/>
  <c r="I77" i="18" s="1"/>
  <c r="H77" i="18"/>
  <c r="J77" i="18"/>
  <c r="L77" i="18" s="1"/>
  <c r="K77" i="18"/>
  <c r="C78" i="18"/>
  <c r="D78" i="18"/>
  <c r="E78" i="18"/>
  <c r="G78" i="18" s="1"/>
  <c r="I78" i="18" s="1"/>
  <c r="F78" i="18"/>
  <c r="H78" i="18"/>
  <c r="K78" i="18"/>
  <c r="B77" i="17"/>
  <c r="C77" i="17" s="1"/>
  <c r="B78" i="17"/>
  <c r="C78" i="17" s="1"/>
  <c r="C77" i="16"/>
  <c r="D77" i="16" s="1"/>
  <c r="J77" i="16" s="1"/>
  <c r="H77" i="16"/>
  <c r="F77" i="16" s="1"/>
  <c r="C78" i="16"/>
  <c r="E78" i="16" s="1"/>
  <c r="D78" i="16"/>
  <c r="H78" i="16"/>
  <c r="J78" i="16" s="1"/>
  <c r="C77" i="15"/>
  <c r="G77" i="15"/>
  <c r="C78" i="15"/>
  <c r="D79" i="15" s="1"/>
  <c r="I79" i="15" s="1"/>
  <c r="G78" i="15"/>
  <c r="C77" i="9"/>
  <c r="D77" i="9" s="1"/>
  <c r="H77" i="9"/>
  <c r="J77" i="9" s="1"/>
  <c r="I77" i="9"/>
  <c r="K77" i="9" s="1"/>
  <c r="C78" i="9"/>
  <c r="D78" i="9" s="1"/>
  <c r="H78" i="9"/>
  <c r="J78" i="9" s="1"/>
  <c r="I78" i="9"/>
  <c r="K78" i="9" s="1"/>
  <c r="B77" i="7"/>
  <c r="C77" i="7" s="1"/>
  <c r="D77" i="7" s="1"/>
  <c r="E77" i="7" s="1"/>
  <c r="B78" i="7"/>
  <c r="C78" i="7" s="1"/>
  <c r="D78" i="7" s="1"/>
  <c r="E78" i="7" s="1"/>
  <c r="B78" i="4"/>
  <c r="C78" i="4" s="1"/>
  <c r="D78" i="4" s="1"/>
  <c r="E78" i="4" s="1"/>
  <c r="R77" i="13"/>
  <c r="T77" i="13" s="1"/>
  <c r="W77" i="13"/>
  <c r="AA77" i="13"/>
  <c r="R78" i="13"/>
  <c r="V78" i="13" s="1"/>
  <c r="U78" i="13"/>
  <c r="X78" i="13"/>
  <c r="Y78" i="13"/>
  <c r="AB78" i="13"/>
  <c r="C77" i="13"/>
  <c r="D77" i="13" s="1"/>
  <c r="E77" i="13" s="1"/>
  <c r="C78" i="13"/>
  <c r="D78" i="13" s="1"/>
  <c r="E78" i="13" s="1"/>
  <c r="B77" i="8"/>
  <c r="C77" i="8" s="1"/>
  <c r="D77" i="8" s="1"/>
  <c r="E77" i="8" s="1"/>
  <c r="B78" i="8"/>
  <c r="C78" i="8" s="1"/>
  <c r="D78" i="8" s="1"/>
  <c r="E78" i="8" s="1"/>
  <c r="B77" i="6"/>
  <c r="C77" i="6"/>
  <c r="D77" i="6" s="1"/>
  <c r="E77" i="6" s="1"/>
  <c r="B78" i="6"/>
  <c r="C78" i="6"/>
  <c r="D78" i="6" s="1"/>
  <c r="E78" i="6" s="1"/>
  <c r="R77" i="5"/>
  <c r="T77" i="5" s="1"/>
  <c r="V77" i="5"/>
  <c r="W77" i="5"/>
  <c r="Z77" i="5"/>
  <c r="AA77" i="5"/>
  <c r="R78" i="5"/>
  <c r="V78" i="5" s="1"/>
  <c r="T78" i="5"/>
  <c r="U78" i="5"/>
  <c r="W78" i="5"/>
  <c r="X78" i="5"/>
  <c r="Y78" i="5"/>
  <c r="AA78" i="5"/>
  <c r="AB78" i="5"/>
  <c r="B77" i="5"/>
  <c r="C77" i="5" s="1"/>
  <c r="B78" i="5"/>
  <c r="C78" i="5"/>
  <c r="B77" i="4"/>
  <c r="C77" i="4" s="1"/>
  <c r="D77" i="4" s="1"/>
  <c r="E77" i="4" s="1"/>
  <c r="B77" i="3"/>
  <c r="C77" i="3" s="1"/>
  <c r="D77" i="3" s="1"/>
  <c r="E77" i="3" s="1"/>
  <c r="B78" i="3"/>
  <c r="C78" i="3" s="1"/>
  <c r="D78" i="3" s="1"/>
  <c r="E78" i="3" s="1"/>
  <c r="B77" i="2"/>
  <c r="C77" i="2" s="1"/>
  <c r="D77" i="2" s="1"/>
  <c r="E77" i="2" s="1"/>
  <c r="B78" i="2"/>
  <c r="C78" i="2" s="1"/>
  <c r="D78" i="2" s="1"/>
  <c r="E78" i="2" s="1"/>
  <c r="D78" i="15" l="1"/>
  <c r="I78" i="15" s="1"/>
  <c r="J78" i="18"/>
  <c r="L78" i="18" s="1"/>
  <c r="E78" i="17"/>
  <c r="D77" i="17"/>
  <c r="D78" i="17"/>
  <c r="E77" i="17"/>
  <c r="G77" i="16"/>
  <c r="F78" i="16"/>
  <c r="G78" i="16" s="1"/>
  <c r="I78" i="16"/>
  <c r="I77" i="16"/>
  <c r="E77" i="16"/>
  <c r="E78" i="9"/>
  <c r="L78" i="9"/>
  <c r="L77" i="9"/>
  <c r="E77" i="9"/>
  <c r="Y77" i="13"/>
  <c r="U77" i="13"/>
  <c r="T78" i="13"/>
  <c r="Z77" i="13"/>
  <c r="V77" i="13"/>
  <c r="AA78" i="13"/>
  <c r="W78" i="13"/>
  <c r="Z78" i="13"/>
  <c r="AB77" i="13"/>
  <c r="X77" i="13"/>
  <c r="Y77" i="5"/>
  <c r="U77" i="5"/>
  <c r="Z78" i="5"/>
  <c r="AB77" i="5"/>
  <c r="X77" i="5"/>
  <c r="D77" i="5"/>
  <c r="E77" i="5" s="1"/>
  <c r="D78" i="5"/>
  <c r="E78" i="5" s="1"/>
  <c r="C75" i="18" l="1"/>
  <c r="D75" i="18"/>
  <c r="E75" i="18"/>
  <c r="F75" i="18"/>
  <c r="G75" i="18" s="1"/>
  <c r="I75" i="18" s="1"/>
  <c r="H75" i="18"/>
  <c r="J75" i="18"/>
  <c r="C76" i="18"/>
  <c r="D76" i="18"/>
  <c r="E76" i="18"/>
  <c r="F76" i="18"/>
  <c r="G76" i="18" s="1"/>
  <c r="I76" i="18" s="1"/>
  <c r="H76" i="18"/>
  <c r="J76" i="18"/>
  <c r="B76" i="17"/>
  <c r="C76" i="17"/>
  <c r="D76" i="17" s="1"/>
  <c r="B75" i="17"/>
  <c r="C75" i="17" s="1"/>
  <c r="C75" i="16"/>
  <c r="D75" i="16" s="1"/>
  <c r="J75" i="16" s="1"/>
  <c r="H75" i="16"/>
  <c r="F75" i="16" s="1"/>
  <c r="C76" i="16"/>
  <c r="E76" i="16" s="1"/>
  <c r="D76" i="16"/>
  <c r="H76" i="16"/>
  <c r="J76" i="16" s="1"/>
  <c r="C75" i="15"/>
  <c r="G75" i="15"/>
  <c r="C76" i="15"/>
  <c r="D77" i="15" s="1"/>
  <c r="I77" i="15" s="1"/>
  <c r="G76" i="15"/>
  <c r="C75" i="9"/>
  <c r="H75" i="9" s="1"/>
  <c r="J75" i="9" s="1"/>
  <c r="D75" i="9"/>
  <c r="E75" i="9" s="1"/>
  <c r="I75" i="9"/>
  <c r="K75" i="9" s="1"/>
  <c r="C76" i="9"/>
  <c r="H76" i="9" s="1"/>
  <c r="J76" i="9" s="1"/>
  <c r="D76" i="9"/>
  <c r="E76" i="9" s="1"/>
  <c r="I76" i="9"/>
  <c r="K76" i="9" s="1"/>
  <c r="B75" i="7"/>
  <c r="C75" i="7" s="1"/>
  <c r="D75" i="7" s="1"/>
  <c r="E75" i="7" s="1"/>
  <c r="B76" i="7"/>
  <c r="C76" i="7" s="1"/>
  <c r="D76" i="7" s="1"/>
  <c r="E76" i="7" s="1"/>
  <c r="R75" i="13"/>
  <c r="T75" i="13" s="1"/>
  <c r="V75" i="13"/>
  <c r="W75" i="13"/>
  <c r="Z75" i="13"/>
  <c r="AA75" i="13"/>
  <c r="R76" i="13"/>
  <c r="V76" i="13" s="1"/>
  <c r="T76" i="13"/>
  <c r="U76" i="13"/>
  <c r="W76" i="13"/>
  <c r="X76" i="13"/>
  <c r="Y76" i="13"/>
  <c r="AA76" i="13"/>
  <c r="AB76" i="13"/>
  <c r="C75" i="13"/>
  <c r="D75" i="13" s="1"/>
  <c r="E75" i="13" s="1"/>
  <c r="C76" i="13"/>
  <c r="D76" i="13" s="1"/>
  <c r="E76" i="13" s="1"/>
  <c r="B75" i="8"/>
  <c r="C75" i="8" s="1"/>
  <c r="D75" i="8" s="1"/>
  <c r="E75" i="8" s="1"/>
  <c r="B76" i="8"/>
  <c r="C76" i="8" s="1"/>
  <c r="D76" i="8" s="1"/>
  <c r="E76" i="8" s="1"/>
  <c r="B75" i="6"/>
  <c r="C75" i="6"/>
  <c r="D75" i="6"/>
  <c r="E75" i="6"/>
  <c r="B76" i="6"/>
  <c r="C76" i="6"/>
  <c r="D76" i="6"/>
  <c r="E76" i="6"/>
  <c r="R75" i="5"/>
  <c r="T75" i="5" s="1"/>
  <c r="T85" i="5" s="1"/>
  <c r="V75" i="5"/>
  <c r="W75" i="5"/>
  <c r="Z75" i="5"/>
  <c r="AA75" i="5"/>
  <c r="R76" i="5"/>
  <c r="V76" i="5" s="1"/>
  <c r="T76" i="5"/>
  <c r="U76" i="5"/>
  <c r="W76" i="5"/>
  <c r="X76" i="5"/>
  <c r="Y76" i="5"/>
  <c r="AA76" i="5"/>
  <c r="AB76" i="5"/>
  <c r="W85" i="5"/>
  <c r="AA85" i="5"/>
  <c r="B75" i="5"/>
  <c r="C75" i="5" s="1"/>
  <c r="D75" i="5" s="1"/>
  <c r="E75" i="5" s="1"/>
  <c r="B76" i="5"/>
  <c r="C76" i="5" s="1"/>
  <c r="D76" i="5" s="1"/>
  <c r="E76" i="5" s="1"/>
  <c r="B75" i="4"/>
  <c r="C75" i="4" s="1"/>
  <c r="D75" i="4" s="1"/>
  <c r="E75" i="4" s="1"/>
  <c r="B76" i="4"/>
  <c r="C76" i="4" s="1"/>
  <c r="D76" i="4" s="1"/>
  <c r="E76" i="4" s="1"/>
  <c r="B75" i="3"/>
  <c r="C75" i="3" s="1"/>
  <c r="D75" i="3" s="1"/>
  <c r="E75" i="3" s="1"/>
  <c r="B76" i="3"/>
  <c r="C76" i="3" s="1"/>
  <c r="D76" i="3" s="1"/>
  <c r="E76" i="3" s="1"/>
  <c r="B75" i="2"/>
  <c r="C75" i="2" s="1"/>
  <c r="D75" i="2" s="1"/>
  <c r="E75" i="2" s="1"/>
  <c r="B76" i="2"/>
  <c r="C76" i="2" s="1"/>
  <c r="D76" i="2" s="1"/>
  <c r="E76" i="2" s="1"/>
  <c r="D76" i="15" l="1"/>
  <c r="I76" i="15" s="1"/>
  <c r="E76" i="17"/>
  <c r="E75" i="17"/>
  <c r="D75" i="17"/>
  <c r="G75" i="16"/>
  <c r="F76" i="16"/>
  <c r="G76" i="16" s="1"/>
  <c r="I76" i="16"/>
  <c r="I75" i="16"/>
  <c r="E75" i="16"/>
  <c r="L76" i="9"/>
  <c r="L75" i="9"/>
  <c r="Y75" i="13"/>
  <c r="U75" i="13"/>
  <c r="Z76" i="13"/>
  <c r="AB75" i="13"/>
  <c r="X75" i="13"/>
  <c r="V85" i="5"/>
  <c r="Y75" i="5"/>
  <c r="Y85" i="5" s="1"/>
  <c r="U75" i="5"/>
  <c r="U85" i="5" s="1"/>
  <c r="Z76" i="5"/>
  <c r="Z85" i="5" s="1"/>
  <c r="AB75" i="5"/>
  <c r="AB85" i="5" s="1"/>
  <c r="X75" i="5"/>
  <c r="X85" i="5" s="1"/>
  <c r="C74" i="18" l="1"/>
  <c r="D74" i="18"/>
  <c r="E74" i="18"/>
  <c r="G74" i="18" s="1"/>
  <c r="I74" i="18" s="1"/>
  <c r="F74" i="18"/>
  <c r="H74" i="18"/>
  <c r="J74" i="18"/>
  <c r="L74" i="18" s="1"/>
  <c r="K74" i="18"/>
  <c r="B74" i="17"/>
  <c r="C74" i="17" s="1"/>
  <c r="C74" i="16"/>
  <c r="D74" i="16"/>
  <c r="E74" i="16"/>
  <c r="F74" i="16"/>
  <c r="G74" i="16" s="1"/>
  <c r="H74" i="16"/>
  <c r="J74" i="16"/>
  <c r="C74" i="15"/>
  <c r="D75" i="15" s="1"/>
  <c r="I75" i="15" s="1"/>
  <c r="G74" i="15"/>
  <c r="C74" i="9"/>
  <c r="D74" i="9" s="1"/>
  <c r="H74" i="9"/>
  <c r="J74" i="9" s="1"/>
  <c r="I74" i="9"/>
  <c r="K74" i="9" s="1"/>
  <c r="B74" i="7"/>
  <c r="C74" i="7" s="1"/>
  <c r="D74" i="7" s="1"/>
  <c r="E74" i="7" s="1"/>
  <c r="R74" i="13"/>
  <c r="T74" i="13" s="1"/>
  <c r="V74" i="13"/>
  <c r="W74" i="13"/>
  <c r="Z74" i="13"/>
  <c r="AA74" i="13"/>
  <c r="C74" i="13"/>
  <c r="D74" i="13" s="1"/>
  <c r="E74" i="13" s="1"/>
  <c r="B74" i="8"/>
  <c r="C74" i="8" s="1"/>
  <c r="D74" i="8" s="1"/>
  <c r="E74" i="8" s="1"/>
  <c r="B74" i="6"/>
  <c r="C74" i="6" s="1"/>
  <c r="D74" i="6" s="1"/>
  <c r="E74" i="6" s="1"/>
  <c r="R74" i="5"/>
  <c r="T74" i="5"/>
  <c r="U74" i="5"/>
  <c r="V74" i="5"/>
  <c r="W74" i="5"/>
  <c r="X74" i="5"/>
  <c r="Y74" i="5"/>
  <c r="Z74" i="5"/>
  <c r="AA74" i="5"/>
  <c r="AB74" i="5"/>
  <c r="B74" i="5"/>
  <c r="C74" i="5" s="1"/>
  <c r="D74" i="5" s="1"/>
  <c r="E74" i="5" s="1"/>
  <c r="B74" i="4"/>
  <c r="C74" i="4" s="1"/>
  <c r="D74" i="4" s="1"/>
  <c r="E74" i="4" s="1"/>
  <c r="B74" i="3"/>
  <c r="C74" i="3" s="1"/>
  <c r="D74" i="3" s="1"/>
  <c r="E74" i="3" s="1"/>
  <c r="B74" i="2"/>
  <c r="C74" i="2" s="1"/>
  <c r="D74" i="2" s="1"/>
  <c r="E74" i="2" s="1"/>
  <c r="D74" i="17" l="1"/>
  <c r="E74" i="17"/>
  <c r="I74" i="16"/>
  <c r="L74" i="9"/>
  <c r="E74" i="9"/>
  <c r="Y74" i="13"/>
  <c r="U74" i="13"/>
  <c r="AB74" i="13"/>
  <c r="X74" i="13"/>
  <c r="C73" i="18"/>
  <c r="D73" i="18"/>
  <c r="E73" i="18"/>
  <c r="F73" i="18"/>
  <c r="G73" i="18" s="1"/>
  <c r="I73" i="18" s="1"/>
  <c r="H73" i="18"/>
  <c r="J73" i="18"/>
  <c r="B73" i="17"/>
  <c r="C73" i="17" s="1"/>
  <c r="C73" i="16"/>
  <c r="D73" i="16" s="1"/>
  <c r="J73" i="16" s="1"/>
  <c r="F73" i="16"/>
  <c r="G73" i="16" s="1"/>
  <c r="H73" i="16"/>
  <c r="C73" i="15"/>
  <c r="G73" i="15"/>
  <c r="C73" i="9"/>
  <c r="D73" i="9" s="1"/>
  <c r="H73" i="9"/>
  <c r="J73" i="9" s="1"/>
  <c r="I73" i="9"/>
  <c r="K73" i="9" s="1"/>
  <c r="B73" i="7"/>
  <c r="C73" i="7" s="1"/>
  <c r="D73" i="7" s="1"/>
  <c r="E73" i="7" s="1"/>
  <c r="AB73" i="13"/>
  <c r="Z73" i="13"/>
  <c r="X73" i="13"/>
  <c r="V73" i="13"/>
  <c r="T73" i="13"/>
  <c r="R73" i="13"/>
  <c r="AA73" i="13" s="1"/>
  <c r="C73" i="13"/>
  <c r="D73" i="13" s="1"/>
  <c r="E73" i="13" s="1"/>
  <c r="B73" i="8"/>
  <c r="C73" i="8" s="1"/>
  <c r="D73" i="8" s="1"/>
  <c r="E73" i="8" s="1"/>
  <c r="AB1" i="13"/>
  <c r="AA1" i="13"/>
  <c r="Z1" i="13"/>
  <c r="Y1" i="13"/>
  <c r="X1" i="13"/>
  <c r="W1" i="13"/>
  <c r="V1" i="13"/>
  <c r="U1" i="13"/>
  <c r="T1" i="13"/>
  <c r="R26" i="5"/>
  <c r="R27" i="5"/>
  <c r="R28" i="5"/>
  <c r="R29" i="5"/>
  <c r="R30" i="5"/>
  <c r="R31" i="5"/>
  <c r="R32" i="5"/>
  <c r="R33" i="5"/>
  <c r="Y33" i="5" s="1"/>
  <c r="R34" i="5"/>
  <c r="R35" i="5"/>
  <c r="R36" i="5"/>
  <c r="R37" i="5"/>
  <c r="R38" i="5"/>
  <c r="R39" i="5"/>
  <c r="R40" i="5"/>
  <c r="R41" i="5"/>
  <c r="R42" i="5"/>
  <c r="R43" i="5"/>
  <c r="R44" i="5"/>
  <c r="R45" i="5"/>
  <c r="AA45" i="5" s="1"/>
  <c r="R46" i="5"/>
  <c r="R47" i="5"/>
  <c r="R48" i="5"/>
  <c r="R49" i="5"/>
  <c r="R50" i="5"/>
  <c r="R51" i="5"/>
  <c r="R52" i="5"/>
  <c r="R53" i="5"/>
  <c r="AA53" i="5" s="1"/>
  <c r="R54" i="5"/>
  <c r="R55" i="5"/>
  <c r="R56" i="5"/>
  <c r="R57" i="5"/>
  <c r="R58" i="5"/>
  <c r="R59" i="5"/>
  <c r="R60" i="5"/>
  <c r="R61" i="5"/>
  <c r="X61" i="5" s="1"/>
  <c r="R62" i="5"/>
  <c r="R63" i="5"/>
  <c r="R64" i="5"/>
  <c r="R65" i="5"/>
  <c r="R66" i="5"/>
  <c r="R67" i="5"/>
  <c r="R68" i="5"/>
  <c r="R69" i="5"/>
  <c r="Y69" i="5" s="1"/>
  <c r="R70" i="5"/>
  <c r="R71" i="5"/>
  <c r="R72" i="5"/>
  <c r="R73" i="5"/>
  <c r="Y73" i="5" s="1"/>
  <c r="R25" i="5"/>
  <c r="V25" i="5" s="1"/>
  <c r="Z26" i="5"/>
  <c r="Z28" i="5"/>
  <c r="Z29" i="5"/>
  <c r="X32" i="5"/>
  <c r="Z36" i="5"/>
  <c r="Z37" i="5"/>
  <c r="X40" i="5"/>
  <c r="Z44" i="5"/>
  <c r="W48" i="5"/>
  <c r="W52" i="5"/>
  <c r="W56" i="5"/>
  <c r="V58" i="5"/>
  <c r="V60" i="5"/>
  <c r="V62" i="5"/>
  <c r="U64" i="5"/>
  <c r="Y66" i="5"/>
  <c r="V68" i="5"/>
  <c r="Y70" i="5"/>
  <c r="V72" i="5"/>
  <c r="R24" i="5"/>
  <c r="R22" i="5"/>
  <c r="U22" i="5" s="1"/>
  <c r="X22" i="5"/>
  <c r="R23" i="5"/>
  <c r="Y23" i="5" s="1"/>
  <c r="Z27" i="5"/>
  <c r="R19" i="5"/>
  <c r="R20" i="5"/>
  <c r="R21" i="5"/>
  <c r="R16" i="5"/>
  <c r="R17" i="5"/>
  <c r="R18" i="5"/>
  <c r="Z18" i="5" s="1"/>
  <c r="R5" i="5"/>
  <c r="R6" i="5"/>
  <c r="R7" i="5"/>
  <c r="R8" i="5"/>
  <c r="Z8" i="5" s="1"/>
  <c r="R9" i="5"/>
  <c r="R10" i="5"/>
  <c r="R11" i="5"/>
  <c r="R12" i="5"/>
  <c r="U12" i="5" s="1"/>
  <c r="R13" i="5"/>
  <c r="R14" i="5"/>
  <c r="R15" i="5"/>
  <c r="R4" i="5"/>
  <c r="Z4" i="5" s="1"/>
  <c r="Z72" i="5"/>
  <c r="Y72" i="5"/>
  <c r="AA72" i="5"/>
  <c r="Y71" i="5"/>
  <c r="Z70" i="5"/>
  <c r="V70" i="5"/>
  <c r="U70" i="5"/>
  <c r="AA70" i="5"/>
  <c r="Z68" i="5"/>
  <c r="Y68" i="5"/>
  <c r="AA68" i="5"/>
  <c r="Y67" i="5"/>
  <c r="Z66" i="5"/>
  <c r="V66" i="5"/>
  <c r="U66" i="5"/>
  <c r="AA66" i="5"/>
  <c r="Y64" i="5"/>
  <c r="V64" i="5"/>
  <c r="X63" i="5"/>
  <c r="Z62" i="5"/>
  <c r="Y62" i="5"/>
  <c r="U62" i="5"/>
  <c r="AA62" i="5"/>
  <c r="Z60" i="5"/>
  <c r="Y60" i="5"/>
  <c r="AA60" i="5"/>
  <c r="AB59" i="5"/>
  <c r="X59" i="5"/>
  <c r="W59" i="5"/>
  <c r="T59" i="5"/>
  <c r="Z58" i="5"/>
  <c r="Y58" i="5"/>
  <c r="U58" i="5"/>
  <c r="AA58" i="5"/>
  <c r="W55" i="5"/>
  <c r="AB55" i="5"/>
  <c r="AA54" i="5"/>
  <c r="W54" i="5"/>
  <c r="V54" i="5"/>
  <c r="AA52" i="5"/>
  <c r="Z52" i="5"/>
  <c r="U52" i="5"/>
  <c r="AB51" i="5"/>
  <c r="AA51" i="5"/>
  <c r="Y51" i="5"/>
  <c r="W51" i="5"/>
  <c r="U51" i="5"/>
  <c r="T51" i="5"/>
  <c r="AB47" i="5"/>
  <c r="W47" i="5"/>
  <c r="AA46" i="5"/>
  <c r="W46" i="5"/>
  <c r="V46" i="5"/>
  <c r="AB45" i="5"/>
  <c r="AA44" i="5"/>
  <c r="V44" i="5"/>
  <c r="U44" i="5"/>
  <c r="AB43" i="5"/>
  <c r="AA43" i="5"/>
  <c r="Y43" i="5"/>
  <c r="W43" i="5"/>
  <c r="U43" i="5"/>
  <c r="T43" i="5"/>
  <c r="Z40" i="5"/>
  <c r="Y40" i="5"/>
  <c r="U40" i="5"/>
  <c r="T40" i="5"/>
  <c r="Z39" i="5"/>
  <c r="V39" i="5"/>
  <c r="Y39" i="5"/>
  <c r="AB38" i="5"/>
  <c r="Z38" i="5"/>
  <c r="Y38" i="5"/>
  <c r="X38" i="5"/>
  <c r="V38" i="5"/>
  <c r="U38" i="5"/>
  <c r="T38" i="5"/>
  <c r="AA38" i="5"/>
  <c r="AB36" i="5"/>
  <c r="X36" i="5"/>
  <c r="V36" i="5"/>
  <c r="AA36" i="5"/>
  <c r="Z35" i="5"/>
  <c r="V35" i="5"/>
  <c r="Y35" i="5"/>
  <c r="AB34" i="5"/>
  <c r="Z34" i="5"/>
  <c r="Y34" i="5"/>
  <c r="X34" i="5"/>
  <c r="V34" i="5"/>
  <c r="U34" i="5"/>
  <c r="T34" i="5"/>
  <c r="AA34" i="5"/>
  <c r="V33" i="5"/>
  <c r="Z32" i="5"/>
  <c r="Y32" i="5"/>
  <c r="U32" i="5"/>
  <c r="T32" i="5"/>
  <c r="Z31" i="5"/>
  <c r="V31" i="5"/>
  <c r="Y31" i="5"/>
  <c r="AB30" i="5"/>
  <c r="Z30" i="5"/>
  <c r="Y30" i="5"/>
  <c r="X30" i="5"/>
  <c r="V30" i="5"/>
  <c r="U30" i="5"/>
  <c r="T30" i="5"/>
  <c r="AA30" i="5"/>
  <c r="AB28" i="5"/>
  <c r="X28" i="5"/>
  <c r="V28" i="5"/>
  <c r="AA28" i="5"/>
  <c r="Y27" i="5"/>
  <c r="AB26" i="5"/>
  <c r="X26" i="5"/>
  <c r="V26" i="5"/>
  <c r="AA26" i="5"/>
  <c r="Z25" i="5"/>
  <c r="Y25" i="5"/>
  <c r="AB24" i="5"/>
  <c r="Z24" i="5"/>
  <c r="Y24" i="5"/>
  <c r="X24" i="5"/>
  <c r="V24" i="5"/>
  <c r="U24" i="5"/>
  <c r="T24" i="5"/>
  <c r="AA24" i="5"/>
  <c r="Z23" i="5"/>
  <c r="V23" i="5"/>
  <c r="Z22" i="5"/>
  <c r="Y22" i="5"/>
  <c r="Z21" i="5"/>
  <c r="AB20" i="5"/>
  <c r="Z20" i="5"/>
  <c r="Y20" i="5"/>
  <c r="X20" i="5"/>
  <c r="V20" i="5"/>
  <c r="U20" i="5"/>
  <c r="T20" i="5"/>
  <c r="AA20" i="5"/>
  <c r="AB18" i="5"/>
  <c r="X18" i="5"/>
  <c r="V18" i="5"/>
  <c r="AA18" i="5"/>
  <c r="Z17" i="5"/>
  <c r="W17" i="5"/>
  <c r="V17" i="5"/>
  <c r="AB16" i="5"/>
  <c r="Z16" i="5"/>
  <c r="Y16" i="5"/>
  <c r="X16" i="5"/>
  <c r="V16" i="5"/>
  <c r="U16" i="5"/>
  <c r="T16" i="5"/>
  <c r="AA16" i="5"/>
  <c r="Y15" i="5"/>
  <c r="U14" i="5"/>
  <c r="Z14" i="5"/>
  <c r="AB13" i="5"/>
  <c r="AB11" i="5"/>
  <c r="U10" i="5"/>
  <c r="Z10" i="5"/>
  <c r="AB9" i="5"/>
  <c r="U8" i="5"/>
  <c r="AB7" i="5"/>
  <c r="Y6" i="5"/>
  <c r="U6" i="5"/>
  <c r="Z6" i="5"/>
  <c r="AB5" i="5"/>
  <c r="AB1" i="5"/>
  <c r="AA1" i="5"/>
  <c r="Z1" i="5"/>
  <c r="Y1" i="5"/>
  <c r="X1" i="5"/>
  <c r="W1" i="5"/>
  <c r="V1" i="5"/>
  <c r="U1" i="5"/>
  <c r="T1" i="5"/>
  <c r="B73" i="6"/>
  <c r="C73" i="6" s="1"/>
  <c r="D73" i="6" s="1"/>
  <c r="E73" i="6" s="1"/>
  <c r="B73" i="5"/>
  <c r="C73" i="5" s="1"/>
  <c r="D73" i="5" s="1"/>
  <c r="E73" i="5" s="1"/>
  <c r="B73" i="4"/>
  <c r="C73" i="4" s="1"/>
  <c r="D73" i="4" s="1"/>
  <c r="E73" i="4" s="1"/>
  <c r="B73" i="3"/>
  <c r="C73" i="3" s="1"/>
  <c r="D73" i="3" s="1"/>
  <c r="E73" i="3" s="1"/>
  <c r="B73" i="2"/>
  <c r="C73" i="2" s="1"/>
  <c r="D73" i="2" s="1"/>
  <c r="E73" i="2" s="1"/>
  <c r="D74" i="15" l="1"/>
  <c r="I74" i="15" s="1"/>
  <c r="D73" i="17"/>
  <c r="E73" i="17"/>
  <c r="I73" i="16"/>
  <c r="E73" i="16"/>
  <c r="L73" i="9"/>
  <c r="E73" i="9"/>
  <c r="U73" i="13"/>
  <c r="Y73" i="13"/>
  <c r="W73" i="13"/>
  <c r="W53" i="5"/>
  <c r="U45" i="5"/>
  <c r="AB53" i="5"/>
  <c r="Y28" i="5"/>
  <c r="V32" i="5"/>
  <c r="T36" i="5"/>
  <c r="V37" i="5"/>
  <c r="V40" i="5"/>
  <c r="W44" i="5"/>
  <c r="W45" i="5"/>
  <c r="V52" i="5"/>
  <c r="U53" i="5"/>
  <c r="U60" i="5"/>
  <c r="W61" i="5"/>
  <c r="AA64" i="5"/>
  <c r="Z64" i="5"/>
  <c r="U68" i="5"/>
  <c r="U72" i="5"/>
  <c r="Y29" i="5"/>
  <c r="Z33" i="5"/>
  <c r="Y37" i="5"/>
  <c r="T28" i="5"/>
  <c r="V29" i="5"/>
  <c r="AB32" i="5"/>
  <c r="Y36" i="5"/>
  <c r="U28" i="5"/>
  <c r="AA32" i="5"/>
  <c r="U36" i="5"/>
  <c r="AB40" i="5"/>
  <c r="T22" i="5"/>
  <c r="V22" i="5"/>
  <c r="AB22" i="5"/>
  <c r="T26" i="5"/>
  <c r="Y26" i="5"/>
  <c r="V27" i="5"/>
  <c r="AA22" i="5"/>
  <c r="U26" i="5"/>
  <c r="T18" i="5"/>
  <c r="Y18" i="5"/>
  <c r="U18" i="5"/>
  <c r="Y8" i="5"/>
  <c r="Z12" i="5"/>
  <c r="U4" i="5"/>
  <c r="W4" i="5"/>
  <c r="AA4" i="5"/>
  <c r="U5" i="5"/>
  <c r="Y5" i="5"/>
  <c r="W6" i="5"/>
  <c r="AA6" i="5"/>
  <c r="U7" i="5"/>
  <c r="Y7" i="5"/>
  <c r="W8" i="5"/>
  <c r="AA8" i="5"/>
  <c r="U9" i="5"/>
  <c r="Y9" i="5"/>
  <c r="W10" i="5"/>
  <c r="AA10" i="5"/>
  <c r="U11" i="5"/>
  <c r="Y11" i="5"/>
  <c r="W12" i="5"/>
  <c r="AA12" i="5"/>
  <c r="U13" i="5"/>
  <c r="Y13" i="5"/>
  <c r="W14" i="5"/>
  <c r="AA14" i="5"/>
  <c r="U15" i="5"/>
  <c r="Z15" i="5"/>
  <c r="Y19" i="5"/>
  <c r="U19" i="5"/>
  <c r="AB19" i="5"/>
  <c r="X19" i="5"/>
  <c r="T19" i="5"/>
  <c r="AA19" i="5"/>
  <c r="T4" i="5"/>
  <c r="X4" i="5"/>
  <c r="AB4" i="5"/>
  <c r="V5" i="5"/>
  <c r="Z5" i="5"/>
  <c r="T6" i="5"/>
  <c r="X6" i="5"/>
  <c r="AB6" i="5"/>
  <c r="V7" i="5"/>
  <c r="Z7" i="5"/>
  <c r="T8" i="5"/>
  <c r="X8" i="5"/>
  <c r="AB8" i="5"/>
  <c r="V9" i="5"/>
  <c r="Z9" i="5"/>
  <c r="T10" i="5"/>
  <c r="X10" i="5"/>
  <c r="AB10" i="5"/>
  <c r="V11" i="5"/>
  <c r="Z11" i="5"/>
  <c r="T12" i="5"/>
  <c r="X12" i="5"/>
  <c r="AB12" i="5"/>
  <c r="V13" i="5"/>
  <c r="Z13" i="5"/>
  <c r="T14" i="5"/>
  <c r="X14" i="5"/>
  <c r="AB14" i="5"/>
  <c r="V15" i="5"/>
  <c r="AA15" i="5"/>
  <c r="V19" i="5"/>
  <c r="Y21" i="5"/>
  <c r="U21" i="5"/>
  <c r="AB21" i="5"/>
  <c r="X21" i="5"/>
  <c r="T21" i="5"/>
  <c r="AA21" i="5"/>
  <c r="Y4" i="5"/>
  <c r="W5" i="5"/>
  <c r="AA5" i="5"/>
  <c r="W7" i="5"/>
  <c r="AA7" i="5"/>
  <c r="W9" i="5"/>
  <c r="AA9" i="5"/>
  <c r="Y10" i="5"/>
  <c r="W11" i="5"/>
  <c r="AA11" i="5"/>
  <c r="Y12" i="5"/>
  <c r="W13" i="5"/>
  <c r="AA13" i="5"/>
  <c r="Y14" i="5"/>
  <c r="W15" i="5"/>
  <c r="AB15" i="5"/>
  <c r="W19" i="5"/>
  <c r="V21" i="5"/>
  <c r="V4" i="5"/>
  <c r="T5" i="5"/>
  <c r="X5" i="5"/>
  <c r="V6" i="5"/>
  <c r="T7" i="5"/>
  <c r="X7" i="5"/>
  <c r="V8" i="5"/>
  <c r="T9" i="5"/>
  <c r="X9" i="5"/>
  <c r="V10" i="5"/>
  <c r="T11" i="5"/>
  <c r="X11" i="5"/>
  <c r="V12" i="5"/>
  <c r="T13" i="5"/>
  <c r="X13" i="5"/>
  <c r="V14" i="5"/>
  <c r="T15" i="5"/>
  <c r="X15" i="5"/>
  <c r="Y17" i="5"/>
  <c r="U17" i="5"/>
  <c r="AB17" i="5"/>
  <c r="X17" i="5"/>
  <c r="T17" i="5"/>
  <c r="AA17" i="5"/>
  <c r="Z19" i="5"/>
  <c r="W21" i="5"/>
  <c r="Z41" i="5"/>
  <c r="V41" i="5"/>
  <c r="X41" i="5"/>
  <c r="AB42" i="5"/>
  <c r="X42" i="5"/>
  <c r="T42" i="5"/>
  <c r="Y42" i="5"/>
  <c r="Z49" i="5"/>
  <c r="V49" i="5"/>
  <c r="X49" i="5"/>
  <c r="AB50" i="5"/>
  <c r="X50" i="5"/>
  <c r="T50" i="5"/>
  <c r="Y50" i="5"/>
  <c r="Y57" i="5"/>
  <c r="U57" i="5"/>
  <c r="Z57" i="5"/>
  <c r="V57" i="5"/>
  <c r="AA57" i="5"/>
  <c r="Y65" i="5"/>
  <c r="U65" i="5"/>
  <c r="AB65" i="5"/>
  <c r="X65" i="5"/>
  <c r="Z65" i="5"/>
  <c r="V65" i="5"/>
  <c r="W23" i="5"/>
  <c r="AA23" i="5"/>
  <c r="W25" i="5"/>
  <c r="AA25" i="5"/>
  <c r="W27" i="5"/>
  <c r="AA27" i="5"/>
  <c r="W29" i="5"/>
  <c r="AA29" i="5"/>
  <c r="W31" i="5"/>
  <c r="AA31" i="5"/>
  <c r="W33" i="5"/>
  <c r="AA33" i="5"/>
  <c r="W35" i="5"/>
  <c r="AA35" i="5"/>
  <c r="W37" i="5"/>
  <c r="AA37" i="5"/>
  <c r="W39" i="5"/>
  <c r="AA39" i="5"/>
  <c r="T41" i="5"/>
  <c r="Y41" i="5"/>
  <c r="U42" i="5"/>
  <c r="Z42" i="5"/>
  <c r="Z47" i="5"/>
  <c r="V47" i="5"/>
  <c r="X47" i="5"/>
  <c r="AB48" i="5"/>
  <c r="X48" i="5"/>
  <c r="T48" i="5"/>
  <c r="Y48" i="5"/>
  <c r="T49" i="5"/>
  <c r="Y49" i="5"/>
  <c r="U50" i="5"/>
  <c r="Z50" i="5"/>
  <c r="Z55" i="5"/>
  <c r="V55" i="5"/>
  <c r="X55" i="5"/>
  <c r="AB56" i="5"/>
  <c r="X56" i="5"/>
  <c r="T56" i="5"/>
  <c r="Y56" i="5"/>
  <c r="T57" i="5"/>
  <c r="AB57" i="5"/>
  <c r="Y63" i="5"/>
  <c r="U63" i="5"/>
  <c r="Z63" i="5"/>
  <c r="V63" i="5"/>
  <c r="AA63" i="5"/>
  <c r="T65" i="5"/>
  <c r="T23" i="5"/>
  <c r="X23" i="5"/>
  <c r="AB23" i="5"/>
  <c r="T25" i="5"/>
  <c r="X25" i="5"/>
  <c r="AB25" i="5"/>
  <c r="T27" i="5"/>
  <c r="X27" i="5"/>
  <c r="AB27" i="5"/>
  <c r="T29" i="5"/>
  <c r="X29" i="5"/>
  <c r="AB29" i="5"/>
  <c r="T31" i="5"/>
  <c r="X31" i="5"/>
  <c r="AB31" i="5"/>
  <c r="T33" i="5"/>
  <c r="X33" i="5"/>
  <c r="AB33" i="5"/>
  <c r="T35" i="5"/>
  <c r="X35" i="5"/>
  <c r="AB35" i="5"/>
  <c r="T37" i="5"/>
  <c r="X37" i="5"/>
  <c r="AB37" i="5"/>
  <c r="T39" i="5"/>
  <c r="X39" i="5"/>
  <c r="AB39" i="5"/>
  <c r="U41" i="5"/>
  <c r="AA41" i="5"/>
  <c r="V42" i="5"/>
  <c r="AA42" i="5"/>
  <c r="Z45" i="5"/>
  <c r="V45" i="5"/>
  <c r="X45" i="5"/>
  <c r="AB46" i="5"/>
  <c r="X46" i="5"/>
  <c r="T46" i="5"/>
  <c r="Y46" i="5"/>
  <c r="T47" i="5"/>
  <c r="Y47" i="5"/>
  <c r="U48" i="5"/>
  <c r="Z48" i="5"/>
  <c r="U49" i="5"/>
  <c r="AA49" i="5"/>
  <c r="V50" i="5"/>
  <c r="AA50" i="5"/>
  <c r="Z53" i="5"/>
  <c r="V53" i="5"/>
  <c r="X53" i="5"/>
  <c r="AB54" i="5"/>
  <c r="X54" i="5"/>
  <c r="T54" i="5"/>
  <c r="Y54" i="5"/>
  <c r="T55" i="5"/>
  <c r="Y55" i="5"/>
  <c r="U56" i="5"/>
  <c r="Z56" i="5"/>
  <c r="W57" i="5"/>
  <c r="Y61" i="5"/>
  <c r="U61" i="5"/>
  <c r="Z61" i="5"/>
  <c r="V61" i="5"/>
  <c r="AA61" i="5"/>
  <c r="T63" i="5"/>
  <c r="AB63" i="5"/>
  <c r="W65" i="5"/>
  <c r="W16" i="5"/>
  <c r="W18" i="5"/>
  <c r="W20" i="5"/>
  <c r="W22" i="5"/>
  <c r="U23" i="5"/>
  <c r="W24" i="5"/>
  <c r="U25" i="5"/>
  <c r="W26" i="5"/>
  <c r="U27" i="5"/>
  <c r="W28" i="5"/>
  <c r="U29" i="5"/>
  <c r="W30" i="5"/>
  <c r="U31" i="5"/>
  <c r="W32" i="5"/>
  <c r="U33" i="5"/>
  <c r="W34" i="5"/>
  <c r="U35" i="5"/>
  <c r="W36" i="5"/>
  <c r="U37" i="5"/>
  <c r="W38" i="5"/>
  <c r="U39" i="5"/>
  <c r="W40" i="5"/>
  <c r="AA40" i="5"/>
  <c r="W41" i="5"/>
  <c r="AB41" i="5"/>
  <c r="W42" i="5"/>
  <c r="Z43" i="5"/>
  <c r="V43" i="5"/>
  <c r="X43" i="5"/>
  <c r="AB44" i="5"/>
  <c r="X44" i="5"/>
  <c r="T44" i="5"/>
  <c r="Y44" i="5"/>
  <c r="T45" i="5"/>
  <c r="Y45" i="5"/>
  <c r="U46" i="5"/>
  <c r="Z46" i="5"/>
  <c r="U47" i="5"/>
  <c r="AA47" i="5"/>
  <c r="V48" i="5"/>
  <c r="AA48" i="5"/>
  <c r="W49" i="5"/>
  <c r="AB49" i="5"/>
  <c r="W50" i="5"/>
  <c r="Z51" i="5"/>
  <c r="V51" i="5"/>
  <c r="X51" i="5"/>
  <c r="AB52" i="5"/>
  <c r="X52" i="5"/>
  <c r="T52" i="5"/>
  <c r="Y52" i="5"/>
  <c r="T53" i="5"/>
  <c r="Y53" i="5"/>
  <c r="U54" i="5"/>
  <c r="Z54" i="5"/>
  <c r="U55" i="5"/>
  <c r="AA55" i="5"/>
  <c r="V56" i="5"/>
  <c r="AA56" i="5"/>
  <c r="X57" i="5"/>
  <c r="Y59" i="5"/>
  <c r="U59" i="5"/>
  <c r="Z59" i="5"/>
  <c r="V59" i="5"/>
  <c r="AA59" i="5"/>
  <c r="T61" i="5"/>
  <c r="AB61" i="5"/>
  <c r="W63" i="5"/>
  <c r="AA65" i="5"/>
  <c r="T58" i="5"/>
  <c r="X58" i="5"/>
  <c r="AB58" i="5"/>
  <c r="T60" i="5"/>
  <c r="X60" i="5"/>
  <c r="AB60" i="5"/>
  <c r="T62" i="5"/>
  <c r="X62" i="5"/>
  <c r="AB62" i="5"/>
  <c r="T64" i="5"/>
  <c r="X64" i="5"/>
  <c r="AB64" i="5"/>
  <c r="T66" i="5"/>
  <c r="X66" i="5"/>
  <c r="AB66" i="5"/>
  <c r="V67" i="5"/>
  <c r="Z67" i="5"/>
  <c r="T68" i="5"/>
  <c r="X68" i="5"/>
  <c r="AB68" i="5"/>
  <c r="V69" i="5"/>
  <c r="Z69" i="5"/>
  <c r="T70" i="5"/>
  <c r="X70" i="5"/>
  <c r="AB70" i="5"/>
  <c r="V71" i="5"/>
  <c r="Z71" i="5"/>
  <c r="T72" i="5"/>
  <c r="X72" i="5"/>
  <c r="AB72" i="5"/>
  <c r="V73" i="5"/>
  <c r="Z73" i="5"/>
  <c r="W67" i="5"/>
  <c r="AA67" i="5"/>
  <c r="W69" i="5"/>
  <c r="AA69" i="5"/>
  <c r="W71" i="5"/>
  <c r="AA71" i="5"/>
  <c r="W73" i="5"/>
  <c r="AA73" i="5"/>
  <c r="T67" i="5"/>
  <c r="X67" i="5"/>
  <c r="AB67" i="5"/>
  <c r="T69" i="5"/>
  <c r="X69" i="5"/>
  <c r="AB69" i="5"/>
  <c r="T71" i="5"/>
  <c r="X71" i="5"/>
  <c r="AB71" i="5"/>
  <c r="T73" i="5"/>
  <c r="X73" i="5"/>
  <c r="AB73" i="5"/>
  <c r="W58" i="5"/>
  <c r="W60" i="5"/>
  <c r="W62" i="5"/>
  <c r="W64" i="5"/>
  <c r="W66" i="5"/>
  <c r="U67" i="5"/>
  <c r="W68" i="5"/>
  <c r="U69" i="5"/>
  <c r="W70" i="5"/>
  <c r="U71" i="5"/>
  <c r="W72" i="5"/>
  <c r="U73" i="5"/>
  <c r="C72" i="18" l="1"/>
  <c r="D72" i="18"/>
  <c r="E72" i="18"/>
  <c r="F72" i="18"/>
  <c r="G72" i="18" s="1"/>
  <c r="I72" i="18" s="1"/>
  <c r="H72" i="18"/>
  <c r="J72" i="18"/>
  <c r="B72" i="17"/>
  <c r="C72" i="17" s="1"/>
  <c r="C72" i="16"/>
  <c r="D72" i="16" s="1"/>
  <c r="J72" i="16" s="1"/>
  <c r="H72" i="16"/>
  <c r="F72" i="16" s="1"/>
  <c r="G72" i="16" s="1"/>
  <c r="G72" i="15"/>
  <c r="C72" i="9"/>
  <c r="D72" i="9" s="1"/>
  <c r="H72" i="9"/>
  <c r="J72" i="9" s="1"/>
  <c r="I72" i="9"/>
  <c r="K72" i="9" s="1"/>
  <c r="B72" i="7"/>
  <c r="C72" i="7" s="1"/>
  <c r="D72" i="7" s="1"/>
  <c r="E72" i="7" s="1"/>
  <c r="C72" i="13"/>
  <c r="C72" i="15" s="1"/>
  <c r="D73" i="15" s="1"/>
  <c r="I73" i="15" s="1"/>
  <c r="B72" i="8"/>
  <c r="C72" i="8" s="1"/>
  <c r="D72" i="8" s="1"/>
  <c r="E72" i="8" s="1"/>
  <c r="B72" i="6"/>
  <c r="C72" i="6" s="1"/>
  <c r="D72" i="6" s="1"/>
  <c r="E72" i="6" s="1"/>
  <c r="B72" i="5"/>
  <c r="C72" i="5" s="1"/>
  <c r="D72" i="5" s="1"/>
  <c r="E72" i="5" s="1"/>
  <c r="B72" i="4"/>
  <c r="C72" i="4" s="1"/>
  <c r="D72" i="4" s="1"/>
  <c r="E72" i="4" s="1"/>
  <c r="B72" i="3"/>
  <c r="C72" i="3" s="1"/>
  <c r="D72" i="3" s="1"/>
  <c r="E72" i="3" s="1"/>
  <c r="B72" i="2"/>
  <c r="C72" i="2" s="1"/>
  <c r="D72" i="2" s="1"/>
  <c r="E72" i="2" s="1"/>
  <c r="D72" i="17" l="1"/>
  <c r="E72" i="17"/>
  <c r="I72" i="16"/>
  <c r="E72" i="16"/>
  <c r="E72" i="9"/>
  <c r="B71" i="17" l="1"/>
  <c r="C71" i="17" s="1"/>
  <c r="C71" i="18"/>
  <c r="D71" i="18"/>
  <c r="E71" i="18"/>
  <c r="F71" i="18"/>
  <c r="G71" i="18" s="1"/>
  <c r="I71" i="18" s="1"/>
  <c r="H71" i="18"/>
  <c r="J71" i="18"/>
  <c r="C71" i="16"/>
  <c r="D71" i="16" s="1"/>
  <c r="J71" i="16" s="1"/>
  <c r="H71" i="16"/>
  <c r="F71" i="16" s="1"/>
  <c r="G71" i="15"/>
  <c r="C71" i="9"/>
  <c r="D71" i="9" s="1"/>
  <c r="H71" i="9"/>
  <c r="J71" i="9" s="1"/>
  <c r="I71" i="9"/>
  <c r="K71" i="9" s="1"/>
  <c r="B71" i="7"/>
  <c r="C71" i="7" s="1"/>
  <c r="D71" i="7" s="1"/>
  <c r="E71" i="7" s="1"/>
  <c r="C71" i="13"/>
  <c r="B71" i="8"/>
  <c r="C71" i="8" s="1"/>
  <c r="D71" i="8" s="1"/>
  <c r="E71" i="8" s="1"/>
  <c r="B71" i="6"/>
  <c r="C71" i="6" s="1"/>
  <c r="D71" i="6" s="1"/>
  <c r="E71" i="6" s="1"/>
  <c r="B71" i="5"/>
  <c r="C71" i="5" s="1"/>
  <c r="D71" i="5" s="1"/>
  <c r="E71" i="5" s="1"/>
  <c r="B71" i="4"/>
  <c r="C71" i="4" s="1"/>
  <c r="D71" i="4" s="1"/>
  <c r="E71" i="4" s="1"/>
  <c r="B71" i="3"/>
  <c r="C71" i="3" s="1"/>
  <c r="D71" i="3" s="1"/>
  <c r="E71" i="3" s="1"/>
  <c r="B71" i="2"/>
  <c r="C71" i="2" s="1"/>
  <c r="D71" i="2" s="1"/>
  <c r="E71" i="2" s="1"/>
  <c r="D72" i="13" l="1"/>
  <c r="C71" i="15"/>
  <c r="D72" i="15"/>
  <c r="I72" i="15" s="1"/>
  <c r="D71" i="17"/>
  <c r="E71" i="17"/>
  <c r="G71" i="16"/>
  <c r="I71" i="16"/>
  <c r="E71" i="16"/>
  <c r="E71" i="9"/>
  <c r="H119" i="18"/>
  <c r="K119" i="18"/>
  <c r="L119" i="18"/>
  <c r="H120" i="18"/>
  <c r="K120" i="18"/>
  <c r="L120" i="18"/>
  <c r="H121" i="18"/>
  <c r="K121" i="18"/>
  <c r="L121" i="18"/>
  <c r="H122" i="18"/>
  <c r="K122" i="18"/>
  <c r="L122" i="18"/>
  <c r="H123" i="18"/>
  <c r="K123" i="18"/>
  <c r="L123" i="18"/>
  <c r="H124" i="18"/>
  <c r="K124" i="18"/>
  <c r="L124" i="18" s="1"/>
  <c r="H114" i="18"/>
  <c r="K114" i="18"/>
  <c r="L114" i="18" s="1"/>
  <c r="H115" i="18"/>
  <c r="K115" i="18"/>
  <c r="L115" i="18" s="1"/>
  <c r="H116" i="18"/>
  <c r="K116" i="18"/>
  <c r="L116" i="18" s="1"/>
  <c r="H117" i="18"/>
  <c r="K117" i="18"/>
  <c r="L117" i="18"/>
  <c r="H118" i="18"/>
  <c r="K118" i="18"/>
  <c r="L118" i="18" s="1"/>
  <c r="H108" i="18"/>
  <c r="K108" i="18"/>
  <c r="L108" i="18"/>
  <c r="H109" i="18"/>
  <c r="K109" i="18"/>
  <c r="L109" i="18" s="1"/>
  <c r="H110" i="18"/>
  <c r="K110" i="18"/>
  <c r="L110" i="18" s="1"/>
  <c r="H111" i="18"/>
  <c r="K111" i="18"/>
  <c r="L111" i="18"/>
  <c r="H112" i="18"/>
  <c r="K112" i="18"/>
  <c r="L112" i="18"/>
  <c r="H113" i="18"/>
  <c r="K113" i="18"/>
  <c r="L113" i="18"/>
  <c r="H95" i="18"/>
  <c r="K95" i="18"/>
  <c r="L95" i="18" s="1"/>
  <c r="H96" i="18"/>
  <c r="K96" i="18"/>
  <c r="L96" i="18" s="1"/>
  <c r="H97" i="18"/>
  <c r="K97" i="18"/>
  <c r="L97" i="18" s="1"/>
  <c r="H98" i="18"/>
  <c r="K98" i="18"/>
  <c r="L98" i="18"/>
  <c r="H99" i="18"/>
  <c r="K99" i="18"/>
  <c r="L99" i="18" s="1"/>
  <c r="H100" i="18"/>
  <c r="K100" i="18"/>
  <c r="L100" i="18"/>
  <c r="H101" i="18"/>
  <c r="K101" i="18"/>
  <c r="L101" i="18" s="1"/>
  <c r="H102" i="18"/>
  <c r="K102" i="18"/>
  <c r="L102" i="18"/>
  <c r="H103" i="18"/>
  <c r="K103" i="18"/>
  <c r="L103" i="18" s="1"/>
  <c r="H104" i="18"/>
  <c r="K104" i="18"/>
  <c r="L104" i="18"/>
  <c r="H105" i="18"/>
  <c r="K105" i="18"/>
  <c r="L105" i="18" s="1"/>
  <c r="H106" i="18"/>
  <c r="K106" i="18"/>
  <c r="L106" i="18"/>
  <c r="H107" i="18"/>
  <c r="K107" i="18"/>
  <c r="L107" i="18" s="1"/>
  <c r="C70" i="18"/>
  <c r="D70" i="18"/>
  <c r="E70" i="18"/>
  <c r="F70" i="18"/>
  <c r="G70" i="18" s="1"/>
  <c r="I70" i="18" s="1"/>
  <c r="H70" i="18"/>
  <c r="J70" i="18"/>
  <c r="B70" i="17"/>
  <c r="C70" i="17" s="1"/>
  <c r="C70" i="16"/>
  <c r="E70" i="16" s="1"/>
  <c r="D70" i="16"/>
  <c r="J70" i="16" s="1"/>
  <c r="H70" i="16"/>
  <c r="F70" i="16" s="1"/>
  <c r="G70" i="16" s="1"/>
  <c r="G70" i="15"/>
  <c r="C70" i="9"/>
  <c r="D70" i="9" s="1"/>
  <c r="H70" i="9"/>
  <c r="J70" i="9" s="1"/>
  <c r="I70" i="9"/>
  <c r="K70" i="9" s="1"/>
  <c r="B70" i="7"/>
  <c r="C70" i="7" s="1"/>
  <c r="D70" i="7" s="1"/>
  <c r="E70" i="7" s="1"/>
  <c r="C70" i="13"/>
  <c r="B70" i="8"/>
  <c r="C70" i="8" s="1"/>
  <c r="D70" i="8" s="1"/>
  <c r="E70" i="8" s="1"/>
  <c r="B70" i="6"/>
  <c r="C70" i="6"/>
  <c r="D70" i="6"/>
  <c r="E70" i="6"/>
  <c r="B70" i="5"/>
  <c r="C70" i="5" s="1"/>
  <c r="D70" i="5" s="1"/>
  <c r="E70" i="5" s="1"/>
  <c r="B70" i="4"/>
  <c r="C70" i="4" s="1"/>
  <c r="D70" i="4" s="1"/>
  <c r="E70" i="4" s="1"/>
  <c r="B70" i="3"/>
  <c r="C70" i="3" s="1"/>
  <c r="D70" i="3" s="1"/>
  <c r="E70" i="3" s="1"/>
  <c r="B70" i="2"/>
  <c r="C70" i="2" s="1"/>
  <c r="D70" i="2" s="1"/>
  <c r="E70" i="2" s="1"/>
  <c r="C70" i="15" l="1"/>
  <c r="D71" i="15" s="1"/>
  <c r="I71" i="15" s="1"/>
  <c r="L72" i="9"/>
  <c r="R72" i="13"/>
  <c r="D71" i="13"/>
  <c r="E70" i="17"/>
  <c r="D70" i="17"/>
  <c r="I70" i="16"/>
  <c r="E70" i="9"/>
  <c r="C69" i="18"/>
  <c r="D69" i="18"/>
  <c r="E69" i="18"/>
  <c r="F69" i="18"/>
  <c r="G69" i="18" s="1"/>
  <c r="I69" i="18" s="1"/>
  <c r="H69" i="18"/>
  <c r="J69" i="18"/>
  <c r="B69" i="17"/>
  <c r="C69" i="17" s="1"/>
  <c r="C69" i="16"/>
  <c r="D69" i="16"/>
  <c r="E69" i="16"/>
  <c r="F69" i="16"/>
  <c r="G69" i="16" s="1"/>
  <c r="H69" i="16"/>
  <c r="J69" i="16"/>
  <c r="G69" i="15"/>
  <c r="C69" i="9"/>
  <c r="D69" i="9" s="1"/>
  <c r="H69" i="9"/>
  <c r="J69" i="9" s="1"/>
  <c r="I69" i="9"/>
  <c r="K69" i="9" s="1"/>
  <c r="B69" i="7"/>
  <c r="C69" i="7" s="1"/>
  <c r="D69" i="7" s="1"/>
  <c r="E69" i="7" s="1"/>
  <c r="C69" i="13"/>
  <c r="B69" i="8"/>
  <c r="C69" i="8" s="1"/>
  <c r="D69" i="8" s="1"/>
  <c r="E69" i="8" s="1"/>
  <c r="B69" i="6"/>
  <c r="C69" i="6" s="1"/>
  <c r="D69" i="6" s="1"/>
  <c r="E69" i="6" s="1"/>
  <c r="B69" i="5"/>
  <c r="C69" i="5" s="1"/>
  <c r="D69" i="5" s="1"/>
  <c r="E69" i="5" s="1"/>
  <c r="B69" i="4"/>
  <c r="C69" i="4" s="1"/>
  <c r="D69" i="4" s="1"/>
  <c r="E69" i="4" s="1"/>
  <c r="B69" i="3"/>
  <c r="C69" i="3" s="1"/>
  <c r="D69" i="3" s="1"/>
  <c r="E69" i="3" s="1"/>
  <c r="B69" i="2"/>
  <c r="C69" i="2" s="1"/>
  <c r="D69" i="2" s="1"/>
  <c r="E69" i="2" s="1"/>
  <c r="R71" i="13" l="1"/>
  <c r="L71" i="9"/>
  <c r="C69" i="15"/>
  <c r="D70" i="15" s="1"/>
  <c r="I70" i="15" s="1"/>
  <c r="AA72" i="13"/>
  <c r="T72" i="13"/>
  <c r="V72" i="13"/>
  <c r="X72" i="13"/>
  <c r="Y72" i="13"/>
  <c r="AB72" i="13"/>
  <c r="Z72" i="13"/>
  <c r="U72" i="13"/>
  <c r="W72" i="13"/>
  <c r="E72" i="13"/>
  <c r="D70" i="13"/>
  <c r="E69" i="17"/>
  <c r="D69" i="17"/>
  <c r="I69" i="16"/>
  <c r="E69" i="9"/>
  <c r="C68" i="18"/>
  <c r="D68" i="18"/>
  <c r="E68" i="18"/>
  <c r="F68" i="18"/>
  <c r="G68" i="18" s="1"/>
  <c r="I68" i="18" s="1"/>
  <c r="H68" i="18"/>
  <c r="J68" i="18"/>
  <c r="B68" i="17"/>
  <c r="C68" i="17" s="1"/>
  <c r="C68" i="16"/>
  <c r="D68" i="16" s="1"/>
  <c r="J68" i="16" s="1"/>
  <c r="E68" i="16"/>
  <c r="F68" i="16"/>
  <c r="G68" i="16" s="1"/>
  <c r="H68" i="16"/>
  <c r="G68" i="15"/>
  <c r="C68" i="9"/>
  <c r="D68" i="9" s="1"/>
  <c r="H68" i="9"/>
  <c r="J68" i="9" s="1"/>
  <c r="I68" i="9"/>
  <c r="K68" i="9" s="1"/>
  <c r="B68" i="7"/>
  <c r="C68" i="7"/>
  <c r="D68" i="7" s="1"/>
  <c r="E68" i="7" s="1"/>
  <c r="C68" i="13"/>
  <c r="C68" i="15" s="1"/>
  <c r="D69" i="15" s="1"/>
  <c r="I69" i="15" s="1"/>
  <c r="B68" i="8"/>
  <c r="C68" i="8" s="1"/>
  <c r="D68" i="8" s="1"/>
  <c r="E68" i="8" s="1"/>
  <c r="B68" i="6"/>
  <c r="C68" i="6" s="1"/>
  <c r="D68" i="6" s="1"/>
  <c r="E68" i="6" s="1"/>
  <c r="B68" i="5"/>
  <c r="C68" i="5" s="1"/>
  <c r="D68" i="5" s="1"/>
  <c r="E68" i="5" s="1"/>
  <c r="B68" i="4"/>
  <c r="C68" i="4" s="1"/>
  <c r="D68" i="4" s="1"/>
  <c r="E68" i="4" s="1"/>
  <c r="B68" i="3"/>
  <c r="C68" i="3" s="1"/>
  <c r="D68" i="3" s="1"/>
  <c r="E68" i="3" s="1"/>
  <c r="B68" i="2"/>
  <c r="C68" i="2"/>
  <c r="D68" i="2" s="1"/>
  <c r="E68" i="2" s="1"/>
  <c r="R70" i="13" l="1"/>
  <c r="L70" i="9"/>
  <c r="AB71" i="13"/>
  <c r="X71" i="13"/>
  <c r="T71" i="13"/>
  <c r="AA71" i="13"/>
  <c r="Y71" i="13"/>
  <c r="U71" i="13"/>
  <c r="Z71" i="13"/>
  <c r="W71" i="13"/>
  <c r="V71" i="13"/>
  <c r="E71" i="13"/>
  <c r="D69" i="13"/>
  <c r="E68" i="17"/>
  <c r="D68" i="17"/>
  <c r="I68" i="16"/>
  <c r="E68" i="9"/>
  <c r="C67" i="18"/>
  <c r="D67" i="18"/>
  <c r="E67" i="18"/>
  <c r="G67" i="18" s="1"/>
  <c r="I67" i="18" s="1"/>
  <c r="F67" i="18"/>
  <c r="H67" i="18"/>
  <c r="J67" i="18"/>
  <c r="C66" i="18"/>
  <c r="J66" i="18" s="1"/>
  <c r="D66" i="18"/>
  <c r="E66" i="18"/>
  <c r="F66" i="18"/>
  <c r="H66" i="18"/>
  <c r="B67" i="17"/>
  <c r="C67" i="17"/>
  <c r="D67" i="17"/>
  <c r="E67" i="17"/>
  <c r="C67" i="16"/>
  <c r="D67" i="16" s="1"/>
  <c r="J67" i="16" s="1"/>
  <c r="E67" i="16"/>
  <c r="F67" i="16"/>
  <c r="G67" i="16" s="1"/>
  <c r="H67" i="16"/>
  <c r="G97" i="15"/>
  <c r="G98" i="15"/>
  <c r="G99" i="15"/>
  <c r="G100" i="15"/>
  <c r="G101" i="15"/>
  <c r="G102" i="15"/>
  <c r="G103" i="15"/>
  <c r="G67" i="15"/>
  <c r="C67" i="9"/>
  <c r="D67" i="9" s="1"/>
  <c r="H67" i="9"/>
  <c r="J67" i="9" s="1"/>
  <c r="I67" i="9"/>
  <c r="K67" i="9" s="1"/>
  <c r="B67" i="7"/>
  <c r="C67" i="7" s="1"/>
  <c r="D67" i="7" s="1"/>
  <c r="E67" i="7" s="1"/>
  <c r="C67" i="13"/>
  <c r="B67" i="8"/>
  <c r="C67" i="8" s="1"/>
  <c r="D67" i="8" s="1"/>
  <c r="E67" i="8" s="1"/>
  <c r="B67" i="6"/>
  <c r="C67" i="6" s="1"/>
  <c r="D67" i="6" s="1"/>
  <c r="E67" i="6" s="1"/>
  <c r="B67" i="5"/>
  <c r="C67" i="5" s="1"/>
  <c r="D67" i="5" s="1"/>
  <c r="E67" i="5" s="1"/>
  <c r="B67" i="4"/>
  <c r="C67" i="4" s="1"/>
  <c r="D67" i="4" s="1"/>
  <c r="E67" i="4" s="1"/>
  <c r="B67" i="3"/>
  <c r="C67" i="3" s="1"/>
  <c r="D67" i="3" s="1"/>
  <c r="E67" i="3" s="1"/>
  <c r="B67" i="2"/>
  <c r="C67" i="2" s="1"/>
  <c r="D67" i="2" s="1"/>
  <c r="E67" i="2" s="1"/>
  <c r="D68" i="13" l="1"/>
  <c r="E69" i="13"/>
  <c r="R69" i="13"/>
  <c r="L69" i="9"/>
  <c r="C67" i="15"/>
  <c r="D68" i="15" s="1"/>
  <c r="I68" i="15" s="1"/>
  <c r="X70" i="13"/>
  <c r="T70" i="13"/>
  <c r="AA70" i="13"/>
  <c r="AB70" i="13"/>
  <c r="V70" i="13"/>
  <c r="W70" i="13"/>
  <c r="Y70" i="13"/>
  <c r="U70" i="13"/>
  <c r="Z70" i="13"/>
  <c r="E70" i="13"/>
  <c r="G66" i="18"/>
  <c r="I66" i="18" s="1"/>
  <c r="I67" i="16"/>
  <c r="E67" i="9"/>
  <c r="R68" i="13" l="1"/>
  <c r="L68" i="9"/>
  <c r="Z69" i="13"/>
  <c r="X69" i="13"/>
  <c r="V69" i="13"/>
  <c r="AB69" i="13"/>
  <c r="T69" i="13"/>
  <c r="Y69" i="13"/>
  <c r="AA69" i="13"/>
  <c r="U69" i="13"/>
  <c r="W69" i="13"/>
  <c r="C65" i="18"/>
  <c r="D65" i="18"/>
  <c r="E65" i="18"/>
  <c r="G65" i="18" s="1"/>
  <c r="I65" i="18" s="1"/>
  <c r="F65" i="18"/>
  <c r="H65" i="18"/>
  <c r="J65" i="18"/>
  <c r="L65" i="18" s="1"/>
  <c r="K65" i="18"/>
  <c r="B66" i="17"/>
  <c r="C66" i="17" s="1"/>
  <c r="C66" i="16"/>
  <c r="D66" i="16" s="1"/>
  <c r="J66" i="16" s="1"/>
  <c r="E66" i="16"/>
  <c r="H66" i="16"/>
  <c r="F66" i="16" s="1"/>
  <c r="C66" i="15"/>
  <c r="D67" i="15" s="1"/>
  <c r="I67" i="15" s="1"/>
  <c r="G66" i="15"/>
  <c r="C66" i="9"/>
  <c r="D66" i="9" s="1"/>
  <c r="H66" i="9"/>
  <c r="J66" i="9" s="1"/>
  <c r="I66" i="9"/>
  <c r="K66" i="9" s="1"/>
  <c r="B66" i="7"/>
  <c r="C66" i="7" s="1"/>
  <c r="D66" i="7" s="1"/>
  <c r="E66" i="7" s="1"/>
  <c r="C66" i="13"/>
  <c r="B66" i="8"/>
  <c r="C66" i="8"/>
  <c r="D66" i="8" s="1"/>
  <c r="E66" i="8" s="1"/>
  <c r="B66" i="6"/>
  <c r="C66" i="6" s="1"/>
  <c r="D66" i="6" s="1"/>
  <c r="E66" i="6" s="1"/>
  <c r="B66" i="5"/>
  <c r="C66" i="5" s="1"/>
  <c r="D66" i="5" s="1"/>
  <c r="E66" i="5" s="1"/>
  <c r="B66" i="4"/>
  <c r="C66" i="4" s="1"/>
  <c r="D66" i="4" s="1"/>
  <c r="E66" i="4" s="1"/>
  <c r="B66" i="3"/>
  <c r="C66" i="3" s="1"/>
  <c r="D66" i="3" s="1"/>
  <c r="E66" i="3" s="1"/>
  <c r="B66" i="2"/>
  <c r="C66" i="2"/>
  <c r="D66" i="2" s="1"/>
  <c r="E66" i="2" s="1"/>
  <c r="AA68" i="13" l="1"/>
  <c r="X68" i="13"/>
  <c r="Y68" i="13"/>
  <c r="Z68" i="13"/>
  <c r="W68" i="13"/>
  <c r="V68" i="13"/>
  <c r="T68" i="13"/>
  <c r="AB68" i="13"/>
  <c r="U68" i="13"/>
  <c r="D67" i="13"/>
  <c r="E66" i="17"/>
  <c r="D66" i="17"/>
  <c r="G66" i="16"/>
  <c r="I66" i="16"/>
  <c r="E66" i="9"/>
  <c r="C63" i="11"/>
  <c r="F63" i="11"/>
  <c r="G63" i="11" s="1"/>
  <c r="C64" i="11"/>
  <c r="F64" i="11"/>
  <c r="G64" i="11" s="1"/>
  <c r="C65" i="11"/>
  <c r="D65" i="11" s="1"/>
  <c r="F65" i="11"/>
  <c r="G65" i="11" s="1"/>
  <c r="E64" i="14"/>
  <c r="G64" i="14" s="1"/>
  <c r="F64" i="14"/>
  <c r="E65" i="14"/>
  <c r="F65" i="14" s="1"/>
  <c r="G65" i="14"/>
  <c r="C64" i="10"/>
  <c r="E64" i="10"/>
  <c r="G64" i="10" s="1"/>
  <c r="F64" i="10"/>
  <c r="C65" i="10"/>
  <c r="D65" i="10"/>
  <c r="E65" i="10"/>
  <c r="F65" i="10" s="1"/>
  <c r="G65" i="10"/>
  <c r="H65" i="10"/>
  <c r="C64" i="18"/>
  <c r="D64" i="18"/>
  <c r="E64" i="18"/>
  <c r="G64" i="18" s="1"/>
  <c r="I64" i="18" s="1"/>
  <c r="F64" i="18"/>
  <c r="H64" i="18"/>
  <c r="B65" i="17"/>
  <c r="C65" i="16"/>
  <c r="H65" i="16"/>
  <c r="F65" i="16" s="1"/>
  <c r="G65" i="16" s="1"/>
  <c r="G65" i="15"/>
  <c r="C65" i="9"/>
  <c r="H65" i="9"/>
  <c r="J65" i="9" s="1"/>
  <c r="B65" i="7"/>
  <c r="C65" i="13"/>
  <c r="C65" i="15" s="1"/>
  <c r="D66" i="15" s="1"/>
  <c r="I66" i="15" s="1"/>
  <c r="B65" i="8"/>
  <c r="B65" i="6"/>
  <c r="B65" i="5"/>
  <c r="B65" i="4"/>
  <c r="B65" i="3"/>
  <c r="B65" i="2"/>
  <c r="R67" i="13" l="1"/>
  <c r="L67" i="9"/>
  <c r="E68" i="13"/>
  <c r="D66" i="13"/>
  <c r="D64" i="11"/>
  <c r="I65" i="9"/>
  <c r="K65" i="9" s="1"/>
  <c r="C65" i="14"/>
  <c r="I65" i="11"/>
  <c r="E65" i="11"/>
  <c r="I64" i="11"/>
  <c r="E64" i="11"/>
  <c r="I63" i="11"/>
  <c r="H65" i="11"/>
  <c r="J65" i="11" s="1"/>
  <c r="H64" i="11"/>
  <c r="J64" i="11" s="1"/>
  <c r="H63" i="11"/>
  <c r="H64" i="10"/>
  <c r="I65" i="16"/>
  <c r="Y67" i="13" l="1"/>
  <c r="AB67" i="13"/>
  <c r="Z67" i="13"/>
  <c r="V67" i="13"/>
  <c r="U67" i="13"/>
  <c r="AA67" i="13"/>
  <c r="X67" i="13"/>
  <c r="T67" i="13"/>
  <c r="W67" i="13"/>
  <c r="R66" i="13"/>
  <c r="L66" i="9"/>
  <c r="E67" i="13"/>
  <c r="H65" i="14"/>
  <c r="X66" i="13" l="1"/>
  <c r="AB66" i="13"/>
  <c r="T66" i="13"/>
  <c r="AA66" i="13"/>
  <c r="U66" i="13"/>
  <c r="Y66" i="13"/>
  <c r="V66" i="13"/>
  <c r="Z66" i="13"/>
  <c r="W66" i="13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6" i="18"/>
  <c r="L66" i="18" s="1"/>
  <c r="K67" i="18"/>
  <c r="L67" i="18" s="1"/>
  <c r="K68" i="18"/>
  <c r="L68" i="18" s="1"/>
  <c r="K69" i="18"/>
  <c r="L69" i="18" s="1"/>
  <c r="K70" i="18"/>
  <c r="L70" i="18" s="1"/>
  <c r="K71" i="18"/>
  <c r="L71" i="18" s="1"/>
  <c r="K72" i="18"/>
  <c r="L72" i="18" s="1"/>
  <c r="K73" i="18"/>
  <c r="L73" i="18" s="1"/>
  <c r="K75" i="18"/>
  <c r="L75" i="18" s="1"/>
  <c r="K76" i="18"/>
  <c r="L76" i="18" s="1"/>
  <c r="K79" i="18"/>
  <c r="L79" i="18" s="1"/>
  <c r="K81" i="18"/>
  <c r="L81" i="18" s="1"/>
  <c r="K82" i="18"/>
  <c r="L82" i="18" s="1"/>
  <c r="K83" i="18"/>
  <c r="L83" i="18" s="1"/>
  <c r="K84" i="18"/>
  <c r="L84" i="18" s="1"/>
  <c r="K85" i="18"/>
  <c r="L85" i="18" s="1"/>
  <c r="K86" i="18"/>
  <c r="L86" i="18" s="1"/>
  <c r="K87" i="18"/>
  <c r="L87" i="18" s="1"/>
  <c r="K88" i="18"/>
  <c r="L88" i="18" s="1"/>
  <c r="K89" i="18"/>
  <c r="L89" i="18" s="1"/>
  <c r="K90" i="18"/>
  <c r="L90" i="18" s="1"/>
  <c r="K91" i="18"/>
  <c r="L91" i="18" s="1"/>
  <c r="K92" i="18"/>
  <c r="L92" i="18" s="1"/>
  <c r="K93" i="18"/>
  <c r="L93" i="18" s="1"/>
  <c r="K94" i="18"/>
  <c r="L94" i="18" s="1"/>
  <c r="K8" i="18"/>
  <c r="C63" i="18" l="1"/>
  <c r="J64" i="18" s="1"/>
  <c r="L64" i="18" s="1"/>
  <c r="D63" i="18"/>
  <c r="E63" i="18"/>
  <c r="F63" i="18"/>
  <c r="H63" i="18"/>
  <c r="B64" i="17"/>
  <c r="C64" i="16"/>
  <c r="G64" i="15"/>
  <c r="C64" i="9"/>
  <c r="H64" i="9"/>
  <c r="J64" i="9" s="1"/>
  <c r="B64" i="7"/>
  <c r="C64" i="13"/>
  <c r="B64" i="8"/>
  <c r="B64" i="6"/>
  <c r="C65" i="6" s="1"/>
  <c r="B64" i="5"/>
  <c r="B64" i="4"/>
  <c r="C65" i="4" s="1"/>
  <c r="B64" i="3"/>
  <c r="B64" i="2"/>
  <c r="C65" i="3" l="1"/>
  <c r="C65" i="8"/>
  <c r="D65" i="16"/>
  <c r="J65" i="16" s="1"/>
  <c r="E65" i="16"/>
  <c r="C64" i="14"/>
  <c r="D65" i="13"/>
  <c r="D65" i="9"/>
  <c r="C65" i="7"/>
  <c r="I64" i="16"/>
  <c r="G63" i="18"/>
  <c r="I63" i="18" s="1"/>
  <c r="C65" i="2"/>
  <c r="C65" i="5"/>
  <c r="I64" i="9"/>
  <c r="K64" i="9" s="1"/>
  <c r="C64" i="15"/>
  <c r="C65" i="17"/>
  <c r="R65" i="13" l="1"/>
  <c r="E66" i="13"/>
  <c r="D65" i="15"/>
  <c r="I65" i="15" s="1"/>
  <c r="L65" i="9"/>
  <c r="H64" i="14"/>
  <c r="D65" i="14"/>
  <c r="E63" i="14"/>
  <c r="G63" i="14" s="1"/>
  <c r="C63" i="10"/>
  <c r="E63" i="10"/>
  <c r="G63" i="10" s="1"/>
  <c r="C62" i="18"/>
  <c r="D62" i="18"/>
  <c r="E62" i="18"/>
  <c r="F62" i="18"/>
  <c r="H62" i="18"/>
  <c r="B63" i="17"/>
  <c r="H100" i="16"/>
  <c r="H101" i="16"/>
  <c r="C63" i="16"/>
  <c r="H63" i="16"/>
  <c r="F63" i="16" s="1"/>
  <c r="G63" i="16" s="1"/>
  <c r="G63" i="15"/>
  <c r="C63" i="9"/>
  <c r="I63" i="9"/>
  <c r="K63" i="9" s="1"/>
  <c r="B63" i="7"/>
  <c r="C63" i="13"/>
  <c r="C63" i="14" s="1"/>
  <c r="B63" i="8"/>
  <c r="B63" i="6"/>
  <c r="B63" i="5"/>
  <c r="B63" i="4"/>
  <c r="B63" i="3"/>
  <c r="B63" i="2"/>
  <c r="Z65" i="13" l="1"/>
  <c r="Y65" i="13"/>
  <c r="AA65" i="13"/>
  <c r="X65" i="13"/>
  <c r="V65" i="13"/>
  <c r="AB65" i="13"/>
  <c r="T65" i="13"/>
  <c r="U65" i="13"/>
  <c r="W65" i="13"/>
  <c r="D64" i="14"/>
  <c r="C64" i="3"/>
  <c r="C64" i="8"/>
  <c r="D64" i="9"/>
  <c r="D64" i="16"/>
  <c r="J64" i="16" s="1"/>
  <c r="E64" i="16"/>
  <c r="C64" i="2"/>
  <c r="C64" i="4"/>
  <c r="C64" i="6"/>
  <c r="C64" i="17"/>
  <c r="D64" i="13"/>
  <c r="R64" i="13" s="1"/>
  <c r="C64" i="5"/>
  <c r="C64" i="7"/>
  <c r="C63" i="15"/>
  <c r="G62" i="18"/>
  <c r="I62" i="18" s="1"/>
  <c r="D63" i="10"/>
  <c r="D64" i="10"/>
  <c r="J63" i="18"/>
  <c r="L63" i="18" s="1"/>
  <c r="F63" i="14"/>
  <c r="H63" i="14"/>
  <c r="F63" i="10"/>
  <c r="H63" i="10"/>
  <c r="I63" i="16"/>
  <c r="E63" i="16"/>
  <c r="H63" i="9"/>
  <c r="J63" i="9" s="1"/>
  <c r="H67" i="11"/>
  <c r="G67" i="11"/>
  <c r="F67" i="11"/>
  <c r="H66" i="11"/>
  <c r="G66" i="11"/>
  <c r="F66" i="11"/>
  <c r="I62" i="11"/>
  <c r="H62" i="11"/>
  <c r="G62" i="11"/>
  <c r="F62" i="11"/>
  <c r="C62" i="11"/>
  <c r="H61" i="11"/>
  <c r="G61" i="11"/>
  <c r="F61" i="11"/>
  <c r="C61" i="11"/>
  <c r="I60" i="11"/>
  <c r="H60" i="11"/>
  <c r="G60" i="11"/>
  <c r="F60" i="11"/>
  <c r="C60" i="11"/>
  <c r="I59" i="11"/>
  <c r="H59" i="11"/>
  <c r="G59" i="11"/>
  <c r="F59" i="11"/>
  <c r="E59" i="11"/>
  <c r="C59" i="11"/>
  <c r="I58" i="11"/>
  <c r="H58" i="11"/>
  <c r="G58" i="11"/>
  <c r="F58" i="11"/>
  <c r="C58" i="11"/>
  <c r="H57" i="11"/>
  <c r="G57" i="11"/>
  <c r="F57" i="11"/>
  <c r="C57" i="11"/>
  <c r="I56" i="11"/>
  <c r="H56" i="11"/>
  <c r="G56" i="11"/>
  <c r="F56" i="11"/>
  <c r="C56" i="11"/>
  <c r="H55" i="11"/>
  <c r="G55" i="11"/>
  <c r="F55" i="11"/>
  <c r="C55" i="11"/>
  <c r="I54" i="11"/>
  <c r="H54" i="11"/>
  <c r="G54" i="11"/>
  <c r="F54" i="11"/>
  <c r="C54" i="11"/>
  <c r="H53" i="11"/>
  <c r="G53" i="11"/>
  <c r="F53" i="11"/>
  <c r="C53" i="11"/>
  <c r="I52" i="11"/>
  <c r="H52" i="11"/>
  <c r="G52" i="11"/>
  <c r="F52" i="11"/>
  <c r="C52" i="11"/>
  <c r="I51" i="11"/>
  <c r="H51" i="11"/>
  <c r="G51" i="11"/>
  <c r="F51" i="11"/>
  <c r="E51" i="11"/>
  <c r="C51" i="11"/>
  <c r="I50" i="11"/>
  <c r="H50" i="11"/>
  <c r="G50" i="11"/>
  <c r="F50" i="11"/>
  <c r="C50" i="11"/>
  <c r="H49" i="11"/>
  <c r="G49" i="11"/>
  <c r="F49" i="11"/>
  <c r="C49" i="11"/>
  <c r="I48" i="11"/>
  <c r="H48" i="11"/>
  <c r="G48" i="11"/>
  <c r="F48" i="11"/>
  <c r="C48" i="11"/>
  <c r="H47" i="11"/>
  <c r="G47" i="11"/>
  <c r="F47" i="11"/>
  <c r="C47" i="11"/>
  <c r="I46" i="11"/>
  <c r="H46" i="11"/>
  <c r="G46" i="11"/>
  <c r="F46" i="11"/>
  <c r="C46" i="11"/>
  <c r="H45" i="11"/>
  <c r="G45" i="11"/>
  <c r="F45" i="11"/>
  <c r="C45" i="11"/>
  <c r="I44" i="11"/>
  <c r="H44" i="11"/>
  <c r="G44" i="11"/>
  <c r="F44" i="11"/>
  <c r="C44" i="11"/>
  <c r="I43" i="11"/>
  <c r="H43" i="11"/>
  <c r="G43" i="11"/>
  <c r="F43" i="11"/>
  <c r="E43" i="11"/>
  <c r="C43" i="11"/>
  <c r="I42" i="11"/>
  <c r="H42" i="11"/>
  <c r="G42" i="11"/>
  <c r="F42" i="11"/>
  <c r="C42" i="11"/>
  <c r="H41" i="11"/>
  <c r="G41" i="11"/>
  <c r="F41" i="11"/>
  <c r="C41" i="11"/>
  <c r="I40" i="11"/>
  <c r="H40" i="11"/>
  <c r="G40" i="11"/>
  <c r="F40" i="11"/>
  <c r="C40" i="11"/>
  <c r="H39" i="11"/>
  <c r="G39" i="11"/>
  <c r="F39" i="11"/>
  <c r="C39" i="11"/>
  <c r="I38" i="11"/>
  <c r="H38" i="11"/>
  <c r="G38" i="11"/>
  <c r="F38" i="11"/>
  <c r="C38" i="11"/>
  <c r="H37" i="11"/>
  <c r="G37" i="11"/>
  <c r="F37" i="11"/>
  <c r="C37" i="11"/>
  <c r="I36" i="11"/>
  <c r="H36" i="11"/>
  <c r="G36" i="11"/>
  <c r="F36" i="11"/>
  <c r="C36" i="11"/>
  <c r="I35" i="11"/>
  <c r="H35" i="11"/>
  <c r="G35" i="11"/>
  <c r="F35" i="11"/>
  <c r="E35" i="11"/>
  <c r="C35" i="11"/>
  <c r="I34" i="11"/>
  <c r="H34" i="11"/>
  <c r="G34" i="11"/>
  <c r="F34" i="11"/>
  <c r="C34" i="11"/>
  <c r="H33" i="11"/>
  <c r="G33" i="11"/>
  <c r="F33" i="11"/>
  <c r="C33" i="11"/>
  <c r="I32" i="11"/>
  <c r="H32" i="11"/>
  <c r="G32" i="11"/>
  <c r="F32" i="11"/>
  <c r="C32" i="11"/>
  <c r="H31" i="11"/>
  <c r="G31" i="11"/>
  <c r="F31" i="11"/>
  <c r="C31" i="11"/>
  <c r="I30" i="11"/>
  <c r="H30" i="11"/>
  <c r="G30" i="11"/>
  <c r="F30" i="11"/>
  <c r="C30" i="11"/>
  <c r="H29" i="11"/>
  <c r="G29" i="11"/>
  <c r="F29" i="11"/>
  <c r="C29" i="11"/>
  <c r="I28" i="11"/>
  <c r="H28" i="11"/>
  <c r="G28" i="11"/>
  <c r="F28" i="11"/>
  <c r="C28" i="11"/>
  <c r="I27" i="11"/>
  <c r="H27" i="11"/>
  <c r="G27" i="11"/>
  <c r="F27" i="11"/>
  <c r="E27" i="11"/>
  <c r="C27" i="11"/>
  <c r="I26" i="11"/>
  <c r="H26" i="11"/>
  <c r="G26" i="11"/>
  <c r="F26" i="11"/>
  <c r="C26" i="11"/>
  <c r="H25" i="11"/>
  <c r="G25" i="11"/>
  <c r="F25" i="11"/>
  <c r="C25" i="11"/>
  <c r="I24" i="11"/>
  <c r="H24" i="11"/>
  <c r="G24" i="11"/>
  <c r="F24" i="11"/>
  <c r="C24" i="11"/>
  <c r="H23" i="11"/>
  <c r="G23" i="11"/>
  <c r="F23" i="11"/>
  <c r="C23" i="11"/>
  <c r="I22" i="11"/>
  <c r="H22" i="11"/>
  <c r="G22" i="11"/>
  <c r="F22" i="11"/>
  <c r="C22" i="11"/>
  <c r="H21" i="11"/>
  <c r="G21" i="11"/>
  <c r="F21" i="11"/>
  <c r="C21" i="11"/>
  <c r="H20" i="11"/>
  <c r="G20" i="11"/>
  <c r="F20" i="11"/>
  <c r="C20" i="11"/>
  <c r="H19" i="11"/>
  <c r="G19" i="11"/>
  <c r="F19" i="11"/>
  <c r="C19" i="11"/>
  <c r="H18" i="11"/>
  <c r="G18" i="11"/>
  <c r="F18" i="11"/>
  <c r="C18" i="11"/>
  <c r="H17" i="11"/>
  <c r="G17" i="11"/>
  <c r="F17" i="11"/>
  <c r="C17" i="11"/>
  <c r="H16" i="11"/>
  <c r="G16" i="11"/>
  <c r="F16" i="11"/>
  <c r="E16" i="11"/>
  <c r="C16" i="11"/>
  <c r="D16" i="11" s="1"/>
  <c r="J16" i="11" s="1"/>
  <c r="M15" i="11"/>
  <c r="H15" i="11"/>
  <c r="G15" i="11"/>
  <c r="F15" i="11"/>
  <c r="D15" i="11"/>
  <c r="J15" i="11" s="1"/>
  <c r="C15" i="11"/>
  <c r="I15" i="11" s="1"/>
  <c r="H14" i="11"/>
  <c r="G14" i="11"/>
  <c r="F14" i="11"/>
  <c r="D14" i="11"/>
  <c r="J14" i="11" s="1"/>
  <c r="C14" i="11"/>
  <c r="I14" i="11" s="1"/>
  <c r="H13" i="11"/>
  <c r="G13" i="11"/>
  <c r="F13" i="11"/>
  <c r="C13" i="11"/>
  <c r="I13" i="11" s="1"/>
  <c r="H12" i="11"/>
  <c r="G12" i="11"/>
  <c r="F12" i="11"/>
  <c r="C12" i="11"/>
  <c r="H11" i="11"/>
  <c r="G11" i="11"/>
  <c r="F11" i="11"/>
  <c r="D11" i="11"/>
  <c r="J11" i="11" s="1"/>
  <c r="C11" i="11"/>
  <c r="I11" i="11" s="1"/>
  <c r="H10" i="11"/>
  <c r="G10" i="11"/>
  <c r="F10" i="11"/>
  <c r="C10" i="11"/>
  <c r="I10" i="11" s="1"/>
  <c r="H9" i="11"/>
  <c r="G9" i="11"/>
  <c r="F9" i="11"/>
  <c r="C9" i="11"/>
  <c r="J8" i="11"/>
  <c r="I8" i="11"/>
  <c r="H8" i="11"/>
  <c r="G8" i="11"/>
  <c r="F8" i="11"/>
  <c r="E8" i="11"/>
  <c r="D8" i="11"/>
  <c r="C8" i="11"/>
  <c r="J7" i="11"/>
  <c r="I7" i="11"/>
  <c r="H7" i="11"/>
  <c r="G7" i="11"/>
  <c r="F7" i="11"/>
  <c r="E7" i="11"/>
  <c r="D7" i="11"/>
  <c r="C7" i="11"/>
  <c r="I6" i="11"/>
  <c r="H6" i="11"/>
  <c r="G6" i="11"/>
  <c r="F6" i="11"/>
  <c r="C6" i="11"/>
  <c r="M5" i="11"/>
  <c r="I5" i="11"/>
  <c r="H5" i="11"/>
  <c r="G5" i="11"/>
  <c r="F5" i="11"/>
  <c r="C5" i="11"/>
  <c r="H4" i="11"/>
  <c r="G4" i="11"/>
  <c r="F4" i="11"/>
  <c r="C4" i="11"/>
  <c r="I3" i="11"/>
  <c r="F3" i="11"/>
  <c r="C3" i="11"/>
  <c r="G96" i="14"/>
  <c r="F96" i="14"/>
  <c r="E96" i="14"/>
  <c r="G95" i="14"/>
  <c r="F95" i="14"/>
  <c r="E95" i="14"/>
  <c r="G94" i="14"/>
  <c r="F94" i="14"/>
  <c r="E94" i="14"/>
  <c r="G93" i="14"/>
  <c r="F93" i="14"/>
  <c r="E93" i="14"/>
  <c r="G92" i="14"/>
  <c r="F92" i="14"/>
  <c r="E92" i="14"/>
  <c r="G91" i="14"/>
  <c r="F91" i="14"/>
  <c r="E91" i="14"/>
  <c r="G90" i="14"/>
  <c r="F90" i="14"/>
  <c r="E90" i="14"/>
  <c r="G89" i="14"/>
  <c r="F89" i="14"/>
  <c r="E89" i="14"/>
  <c r="G88" i="14"/>
  <c r="F88" i="14"/>
  <c r="E88" i="14"/>
  <c r="G87" i="14"/>
  <c r="F87" i="14"/>
  <c r="E87" i="14"/>
  <c r="G86" i="14"/>
  <c r="F86" i="14"/>
  <c r="E86" i="14"/>
  <c r="G85" i="14"/>
  <c r="F85" i="14"/>
  <c r="E85" i="14"/>
  <c r="G84" i="14"/>
  <c r="F84" i="14"/>
  <c r="E84" i="14"/>
  <c r="G83" i="14"/>
  <c r="F83" i="14"/>
  <c r="E83" i="14"/>
  <c r="G82" i="14"/>
  <c r="F82" i="14"/>
  <c r="E82" i="14"/>
  <c r="G81" i="14"/>
  <c r="F81" i="14"/>
  <c r="E81" i="14"/>
  <c r="G80" i="14"/>
  <c r="F80" i="14"/>
  <c r="E80" i="14"/>
  <c r="G79" i="14"/>
  <c r="F79" i="14"/>
  <c r="E79" i="14"/>
  <c r="G78" i="14"/>
  <c r="F78" i="14"/>
  <c r="E78" i="14"/>
  <c r="G77" i="14"/>
  <c r="F77" i="14"/>
  <c r="E77" i="14"/>
  <c r="G76" i="14"/>
  <c r="F76" i="14"/>
  <c r="E76" i="14"/>
  <c r="G75" i="14"/>
  <c r="F75" i="14"/>
  <c r="E75" i="14"/>
  <c r="G74" i="14"/>
  <c r="F74" i="14"/>
  <c r="E74" i="14"/>
  <c r="G73" i="14"/>
  <c r="F73" i="14"/>
  <c r="E73" i="14"/>
  <c r="G72" i="14"/>
  <c r="F72" i="14"/>
  <c r="E72" i="14"/>
  <c r="G71" i="14"/>
  <c r="F71" i="14"/>
  <c r="E71" i="14"/>
  <c r="G70" i="14"/>
  <c r="F70" i="14"/>
  <c r="E70" i="14"/>
  <c r="G69" i="14"/>
  <c r="F69" i="14"/>
  <c r="E69" i="14"/>
  <c r="G68" i="14"/>
  <c r="F68" i="14"/>
  <c r="E68" i="14"/>
  <c r="G67" i="14"/>
  <c r="F67" i="14"/>
  <c r="E67" i="14"/>
  <c r="G66" i="14"/>
  <c r="F66" i="14"/>
  <c r="E66" i="14"/>
  <c r="K12" i="14"/>
  <c r="G62" i="14"/>
  <c r="F62" i="14"/>
  <c r="E62" i="14"/>
  <c r="G61" i="14"/>
  <c r="F61" i="14"/>
  <c r="E61" i="14"/>
  <c r="G60" i="14"/>
  <c r="F60" i="14"/>
  <c r="E60" i="14"/>
  <c r="G59" i="14"/>
  <c r="F59" i="14"/>
  <c r="E59" i="14"/>
  <c r="G58" i="14"/>
  <c r="F58" i="14"/>
  <c r="E58" i="14"/>
  <c r="G57" i="14"/>
  <c r="F57" i="14"/>
  <c r="E57" i="14"/>
  <c r="G56" i="14"/>
  <c r="F56" i="14"/>
  <c r="E56" i="14"/>
  <c r="G55" i="14"/>
  <c r="F55" i="14"/>
  <c r="E55" i="14"/>
  <c r="G54" i="14"/>
  <c r="F54" i="14"/>
  <c r="E54" i="14"/>
  <c r="G53" i="14"/>
  <c r="F53" i="14"/>
  <c r="E53" i="14"/>
  <c r="G52" i="14"/>
  <c r="F52" i="14"/>
  <c r="E52" i="14"/>
  <c r="G51" i="14"/>
  <c r="F51" i="14"/>
  <c r="E51" i="14"/>
  <c r="G50" i="14"/>
  <c r="F50" i="14"/>
  <c r="E50" i="14"/>
  <c r="G49" i="14"/>
  <c r="F49" i="14"/>
  <c r="E49" i="14"/>
  <c r="G48" i="14"/>
  <c r="F48" i="14"/>
  <c r="E48" i="14"/>
  <c r="G47" i="14"/>
  <c r="F47" i="14"/>
  <c r="E47" i="14"/>
  <c r="G46" i="14"/>
  <c r="F46" i="14"/>
  <c r="E46" i="14"/>
  <c r="G45" i="14"/>
  <c r="F45" i="14"/>
  <c r="E45" i="14"/>
  <c r="G44" i="14"/>
  <c r="F44" i="14"/>
  <c r="E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K5" i="14"/>
  <c r="G5" i="14"/>
  <c r="F5" i="14"/>
  <c r="E5" i="14"/>
  <c r="G4" i="14"/>
  <c r="F4" i="14"/>
  <c r="E4" i="14"/>
  <c r="E3" i="14"/>
  <c r="C1" i="14"/>
  <c r="G96" i="10"/>
  <c r="F96" i="10"/>
  <c r="E96" i="10"/>
  <c r="D96" i="10"/>
  <c r="G95" i="10"/>
  <c r="F95" i="10"/>
  <c r="E95" i="10"/>
  <c r="D95" i="10"/>
  <c r="G94" i="10"/>
  <c r="F94" i="10"/>
  <c r="E94" i="10"/>
  <c r="D94" i="10"/>
  <c r="G93" i="10"/>
  <c r="F93" i="10"/>
  <c r="E93" i="10"/>
  <c r="D93" i="10"/>
  <c r="G92" i="10"/>
  <c r="F92" i="10"/>
  <c r="E92" i="10"/>
  <c r="G91" i="10"/>
  <c r="F91" i="10"/>
  <c r="E91" i="10"/>
  <c r="G90" i="10"/>
  <c r="F90" i="10"/>
  <c r="E90" i="10"/>
  <c r="G89" i="10"/>
  <c r="F89" i="10"/>
  <c r="E89" i="10"/>
  <c r="G88" i="10"/>
  <c r="F88" i="10"/>
  <c r="E88" i="10"/>
  <c r="G87" i="10"/>
  <c r="F87" i="10"/>
  <c r="E87" i="10"/>
  <c r="G86" i="10"/>
  <c r="F86" i="10"/>
  <c r="E86" i="10"/>
  <c r="G85" i="10"/>
  <c r="F85" i="10"/>
  <c r="E85" i="10"/>
  <c r="G84" i="10"/>
  <c r="F84" i="10"/>
  <c r="E84" i="10"/>
  <c r="G83" i="10"/>
  <c r="F83" i="10"/>
  <c r="E83" i="10"/>
  <c r="G82" i="10"/>
  <c r="F82" i="10"/>
  <c r="E82" i="10"/>
  <c r="G81" i="10"/>
  <c r="F81" i="10"/>
  <c r="E81" i="10"/>
  <c r="G80" i="10"/>
  <c r="F80" i="10"/>
  <c r="E80" i="10"/>
  <c r="G79" i="10"/>
  <c r="F79" i="10"/>
  <c r="E79" i="10"/>
  <c r="G78" i="10"/>
  <c r="F78" i="10"/>
  <c r="E78" i="10"/>
  <c r="G77" i="10"/>
  <c r="F77" i="10"/>
  <c r="E77" i="10"/>
  <c r="G76" i="10"/>
  <c r="F76" i="10"/>
  <c r="E76" i="10"/>
  <c r="G75" i="10"/>
  <c r="F75" i="10"/>
  <c r="E75" i="10"/>
  <c r="G74" i="10"/>
  <c r="F74" i="10"/>
  <c r="E74" i="10"/>
  <c r="G73" i="10"/>
  <c r="F73" i="10"/>
  <c r="E73" i="10"/>
  <c r="G72" i="10"/>
  <c r="F72" i="10"/>
  <c r="E72" i="10"/>
  <c r="G71" i="10"/>
  <c r="F71" i="10"/>
  <c r="E71" i="10"/>
  <c r="G70" i="10"/>
  <c r="F70" i="10"/>
  <c r="E70" i="10"/>
  <c r="G69" i="10"/>
  <c r="F69" i="10"/>
  <c r="E69" i="10"/>
  <c r="G68" i="10"/>
  <c r="F68" i="10"/>
  <c r="E68" i="10"/>
  <c r="G67" i="10"/>
  <c r="F67" i="10"/>
  <c r="E67" i="10"/>
  <c r="G66" i="10"/>
  <c r="F66" i="10"/>
  <c r="E66" i="10"/>
  <c r="H62" i="10"/>
  <c r="G62" i="10"/>
  <c r="F62" i="10"/>
  <c r="E62" i="10"/>
  <c r="C62" i="10"/>
  <c r="G61" i="10"/>
  <c r="F61" i="10"/>
  <c r="E61" i="10"/>
  <c r="C61" i="10"/>
  <c r="H60" i="10"/>
  <c r="G60" i="10"/>
  <c r="F60" i="10"/>
  <c r="E60" i="10"/>
  <c r="D60" i="10"/>
  <c r="C60" i="10"/>
  <c r="G59" i="10"/>
  <c r="F59" i="10"/>
  <c r="E59" i="10"/>
  <c r="C59" i="10"/>
  <c r="H58" i="10"/>
  <c r="G58" i="10"/>
  <c r="F58" i="10"/>
  <c r="E58" i="10"/>
  <c r="C58" i="10"/>
  <c r="G57" i="10"/>
  <c r="F57" i="10"/>
  <c r="E57" i="10"/>
  <c r="C57" i="10"/>
  <c r="H56" i="10"/>
  <c r="G56" i="10"/>
  <c r="F56" i="10"/>
  <c r="E56" i="10"/>
  <c r="D56" i="10"/>
  <c r="C56" i="10"/>
  <c r="G55" i="10"/>
  <c r="F55" i="10"/>
  <c r="E55" i="10"/>
  <c r="C55" i="10"/>
  <c r="H54" i="10"/>
  <c r="G54" i="10"/>
  <c r="F54" i="10"/>
  <c r="E54" i="10"/>
  <c r="C54" i="10"/>
  <c r="G53" i="10"/>
  <c r="F53" i="10"/>
  <c r="E53" i="10"/>
  <c r="C53" i="10"/>
  <c r="H52" i="10"/>
  <c r="G52" i="10"/>
  <c r="F52" i="10"/>
  <c r="E52" i="10"/>
  <c r="D52" i="10"/>
  <c r="C52" i="10"/>
  <c r="G51" i="10"/>
  <c r="F51" i="10"/>
  <c r="E51" i="10"/>
  <c r="C51" i="10"/>
  <c r="H50" i="10"/>
  <c r="G50" i="10"/>
  <c r="F50" i="10"/>
  <c r="E50" i="10"/>
  <c r="C50" i="10"/>
  <c r="G49" i="10"/>
  <c r="F49" i="10"/>
  <c r="E49" i="10"/>
  <c r="C49" i="10"/>
  <c r="H48" i="10"/>
  <c r="G48" i="10"/>
  <c r="F48" i="10"/>
  <c r="E48" i="10"/>
  <c r="D48" i="10"/>
  <c r="C48" i="10"/>
  <c r="G47" i="10"/>
  <c r="F47" i="10"/>
  <c r="E47" i="10"/>
  <c r="C47" i="10"/>
  <c r="H46" i="10"/>
  <c r="G46" i="10"/>
  <c r="F46" i="10"/>
  <c r="E46" i="10"/>
  <c r="C46" i="10"/>
  <c r="G45" i="10"/>
  <c r="F45" i="10"/>
  <c r="E45" i="10"/>
  <c r="C45" i="10"/>
  <c r="H44" i="10"/>
  <c r="G44" i="10"/>
  <c r="F44" i="10"/>
  <c r="E44" i="10"/>
  <c r="D44" i="10"/>
  <c r="C44" i="10"/>
  <c r="G43" i="10"/>
  <c r="F43" i="10"/>
  <c r="E43" i="10"/>
  <c r="C43" i="10"/>
  <c r="H43" i="10" s="1"/>
  <c r="H42" i="10"/>
  <c r="G42" i="10"/>
  <c r="F42" i="10"/>
  <c r="E42" i="10"/>
  <c r="D42" i="10"/>
  <c r="C42" i="10"/>
  <c r="G41" i="10"/>
  <c r="F41" i="10"/>
  <c r="E41" i="10"/>
  <c r="C41" i="10"/>
  <c r="H41" i="10" s="1"/>
  <c r="H40" i="10"/>
  <c r="G40" i="10"/>
  <c r="F40" i="10"/>
  <c r="E40" i="10"/>
  <c r="D40" i="10"/>
  <c r="C40" i="10"/>
  <c r="G39" i="10"/>
  <c r="F39" i="10"/>
  <c r="E39" i="10"/>
  <c r="C39" i="10"/>
  <c r="H39" i="10" s="1"/>
  <c r="H38" i="10"/>
  <c r="G38" i="10"/>
  <c r="F38" i="10"/>
  <c r="E38" i="10"/>
  <c r="D38" i="10"/>
  <c r="C38" i="10"/>
  <c r="G37" i="10"/>
  <c r="F37" i="10"/>
  <c r="E37" i="10"/>
  <c r="C37" i="10"/>
  <c r="H37" i="10" s="1"/>
  <c r="H36" i="10"/>
  <c r="G36" i="10"/>
  <c r="F36" i="10"/>
  <c r="E36" i="10"/>
  <c r="D36" i="10"/>
  <c r="C36" i="10"/>
  <c r="G35" i="10"/>
  <c r="F35" i="10"/>
  <c r="E35" i="10"/>
  <c r="C35" i="10"/>
  <c r="H35" i="10" s="1"/>
  <c r="G34" i="10"/>
  <c r="F34" i="10"/>
  <c r="E34" i="10"/>
  <c r="C34" i="10"/>
  <c r="G33" i="10"/>
  <c r="F33" i="10"/>
  <c r="E33" i="10"/>
  <c r="C33" i="10"/>
  <c r="H33" i="10" s="1"/>
  <c r="H32" i="10"/>
  <c r="G32" i="10"/>
  <c r="F32" i="10"/>
  <c r="E32" i="10"/>
  <c r="D32" i="10"/>
  <c r="C32" i="10"/>
  <c r="G31" i="10"/>
  <c r="F31" i="10"/>
  <c r="E31" i="10"/>
  <c r="C31" i="10"/>
  <c r="H31" i="10" s="1"/>
  <c r="G30" i="10"/>
  <c r="F30" i="10"/>
  <c r="E30" i="10"/>
  <c r="C30" i="10"/>
  <c r="G29" i="10"/>
  <c r="F29" i="10"/>
  <c r="E29" i="10"/>
  <c r="C29" i="10"/>
  <c r="H29" i="10" s="1"/>
  <c r="H28" i="10"/>
  <c r="G28" i="10"/>
  <c r="F28" i="10"/>
  <c r="E28" i="10"/>
  <c r="D28" i="10"/>
  <c r="C28" i="10"/>
  <c r="G27" i="10"/>
  <c r="F27" i="10"/>
  <c r="E27" i="10"/>
  <c r="C27" i="10"/>
  <c r="H27" i="10" s="1"/>
  <c r="G26" i="10"/>
  <c r="F26" i="10"/>
  <c r="E26" i="10"/>
  <c r="C26" i="10"/>
  <c r="G25" i="10"/>
  <c r="F25" i="10"/>
  <c r="E25" i="10"/>
  <c r="C25" i="10"/>
  <c r="H25" i="10" s="1"/>
  <c r="H24" i="10"/>
  <c r="G24" i="10"/>
  <c r="F24" i="10"/>
  <c r="E24" i="10"/>
  <c r="D24" i="10"/>
  <c r="C24" i="10"/>
  <c r="G23" i="10"/>
  <c r="F23" i="10"/>
  <c r="E23" i="10"/>
  <c r="C23" i="10"/>
  <c r="H23" i="10" s="1"/>
  <c r="G22" i="10"/>
  <c r="F22" i="10"/>
  <c r="E22" i="10"/>
  <c r="C22" i="10"/>
  <c r="G21" i="10"/>
  <c r="F21" i="10"/>
  <c r="E21" i="10"/>
  <c r="C21" i="10"/>
  <c r="H21" i="10" s="1"/>
  <c r="H20" i="10"/>
  <c r="G20" i="10"/>
  <c r="F20" i="10"/>
  <c r="E20" i="10"/>
  <c r="D20" i="10"/>
  <c r="C20" i="10"/>
  <c r="G19" i="10"/>
  <c r="F19" i="10"/>
  <c r="E19" i="10"/>
  <c r="C19" i="10"/>
  <c r="H19" i="10" s="1"/>
  <c r="G18" i="10"/>
  <c r="F18" i="10"/>
  <c r="E18" i="10"/>
  <c r="C18" i="10"/>
  <c r="G17" i="10"/>
  <c r="F17" i="10"/>
  <c r="E17" i="10"/>
  <c r="C17" i="10"/>
  <c r="H17" i="10" s="1"/>
  <c r="H16" i="10"/>
  <c r="G16" i="10"/>
  <c r="F16" i="10"/>
  <c r="E16" i="10"/>
  <c r="D16" i="10"/>
  <c r="C16" i="10"/>
  <c r="G15" i="10"/>
  <c r="F15" i="10"/>
  <c r="E15" i="10"/>
  <c r="C15" i="10"/>
  <c r="H15" i="10" s="1"/>
  <c r="G14" i="10"/>
  <c r="F14" i="10"/>
  <c r="E14" i="10"/>
  <c r="C14" i="10"/>
  <c r="H13" i="10"/>
  <c r="G13" i="10"/>
  <c r="F13" i="10"/>
  <c r="E13" i="10"/>
  <c r="C13" i="10"/>
  <c r="K12" i="10"/>
  <c r="H12" i="10"/>
  <c r="G12" i="10"/>
  <c r="F12" i="10"/>
  <c r="E12" i="10"/>
  <c r="C12" i="10"/>
  <c r="D13" i="10" s="1"/>
  <c r="G11" i="10"/>
  <c r="F11" i="10"/>
  <c r="E11" i="10"/>
  <c r="C11" i="10"/>
  <c r="H10" i="10"/>
  <c r="G10" i="10"/>
  <c r="F10" i="10"/>
  <c r="E10" i="10"/>
  <c r="D10" i="10"/>
  <c r="C10" i="10"/>
  <c r="G9" i="10"/>
  <c r="F9" i="10"/>
  <c r="E9" i="10"/>
  <c r="C9" i="10"/>
  <c r="G8" i="10"/>
  <c r="F8" i="10"/>
  <c r="E8" i="10"/>
  <c r="C8" i="10"/>
  <c r="H7" i="10"/>
  <c r="G7" i="10"/>
  <c r="F7" i="10"/>
  <c r="E7" i="10"/>
  <c r="D7" i="10"/>
  <c r="C7" i="10"/>
  <c r="G6" i="10"/>
  <c r="F6" i="10"/>
  <c r="E6" i="10"/>
  <c r="C6" i="10"/>
  <c r="K5" i="10"/>
  <c r="G5" i="10"/>
  <c r="F5" i="10"/>
  <c r="E5" i="10"/>
  <c r="C5" i="10"/>
  <c r="H5" i="10" s="1"/>
  <c r="H4" i="10"/>
  <c r="G4" i="10"/>
  <c r="F4" i="10"/>
  <c r="E4" i="10"/>
  <c r="D4" i="10"/>
  <c r="C4" i="10"/>
  <c r="E3" i="10"/>
  <c r="C3" i="10"/>
  <c r="H3" i="10" s="1"/>
  <c r="C1" i="10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61" i="18"/>
  <c r="F61" i="18"/>
  <c r="E61" i="18"/>
  <c r="D61" i="18"/>
  <c r="C61" i="18"/>
  <c r="H60" i="18"/>
  <c r="F60" i="18"/>
  <c r="E60" i="18"/>
  <c r="D60" i="18"/>
  <c r="C60" i="18"/>
  <c r="J60" i="18" s="1"/>
  <c r="L60" i="18" s="1"/>
  <c r="H59" i="18"/>
  <c r="F59" i="18"/>
  <c r="E59" i="18"/>
  <c r="D59" i="18"/>
  <c r="C59" i="18"/>
  <c r="H58" i="18"/>
  <c r="F58" i="18"/>
  <c r="E58" i="18"/>
  <c r="D58" i="18"/>
  <c r="C58" i="18"/>
  <c r="H57" i="18"/>
  <c r="F57" i="18"/>
  <c r="E57" i="18"/>
  <c r="D57" i="18"/>
  <c r="C57" i="18"/>
  <c r="H56" i="18"/>
  <c r="F56" i="18"/>
  <c r="E56" i="18"/>
  <c r="D56" i="18"/>
  <c r="C56" i="18"/>
  <c r="J56" i="18" s="1"/>
  <c r="L56" i="18" s="1"/>
  <c r="H55" i="18"/>
  <c r="F55" i="18"/>
  <c r="E55" i="18"/>
  <c r="D55" i="18"/>
  <c r="C55" i="18"/>
  <c r="H54" i="18"/>
  <c r="F54" i="18"/>
  <c r="E54" i="18"/>
  <c r="D54" i="18"/>
  <c r="C54" i="18"/>
  <c r="H53" i="18"/>
  <c r="F53" i="18"/>
  <c r="E53" i="18"/>
  <c r="D53" i="18"/>
  <c r="C53" i="18"/>
  <c r="H52" i="18"/>
  <c r="F52" i="18"/>
  <c r="E52" i="18"/>
  <c r="D52" i="18"/>
  <c r="C52" i="18"/>
  <c r="J52" i="18" s="1"/>
  <c r="L52" i="18" s="1"/>
  <c r="H51" i="18"/>
  <c r="F51" i="18"/>
  <c r="E51" i="18"/>
  <c r="D51" i="18"/>
  <c r="C51" i="18"/>
  <c r="H50" i="18"/>
  <c r="F50" i="18"/>
  <c r="E50" i="18"/>
  <c r="D50" i="18"/>
  <c r="C50" i="18"/>
  <c r="H49" i="18"/>
  <c r="F49" i="18"/>
  <c r="E49" i="18"/>
  <c r="D49" i="18"/>
  <c r="C49" i="18"/>
  <c r="H48" i="18"/>
  <c r="F48" i="18"/>
  <c r="E48" i="18"/>
  <c r="D48" i="18"/>
  <c r="C48" i="18"/>
  <c r="J48" i="18" s="1"/>
  <c r="L48" i="18" s="1"/>
  <c r="H47" i="18"/>
  <c r="F47" i="18"/>
  <c r="E47" i="18"/>
  <c r="D47" i="18"/>
  <c r="C47" i="18"/>
  <c r="H46" i="18"/>
  <c r="F46" i="18"/>
  <c r="E46" i="18"/>
  <c r="D46" i="18"/>
  <c r="C46" i="18"/>
  <c r="H45" i="18"/>
  <c r="F45" i="18"/>
  <c r="E45" i="18"/>
  <c r="D45" i="18"/>
  <c r="C45" i="18"/>
  <c r="H44" i="18"/>
  <c r="F44" i="18"/>
  <c r="E44" i="18"/>
  <c r="D44" i="18"/>
  <c r="C44" i="18"/>
  <c r="J44" i="18" s="1"/>
  <c r="L44" i="18" s="1"/>
  <c r="H43" i="18"/>
  <c r="F43" i="18"/>
  <c r="E43" i="18"/>
  <c r="D43" i="18"/>
  <c r="C43" i="18"/>
  <c r="H42" i="18"/>
  <c r="F42" i="18"/>
  <c r="E42" i="18"/>
  <c r="D42" i="18"/>
  <c r="C42" i="18"/>
  <c r="H41" i="18"/>
  <c r="F41" i="18"/>
  <c r="E41" i="18"/>
  <c r="D41" i="18"/>
  <c r="C41" i="18"/>
  <c r="H40" i="18"/>
  <c r="F40" i="18"/>
  <c r="E40" i="18"/>
  <c r="D40" i="18"/>
  <c r="C40" i="18"/>
  <c r="H39" i="18"/>
  <c r="F39" i="18"/>
  <c r="E39" i="18"/>
  <c r="D39" i="18"/>
  <c r="C39" i="18"/>
  <c r="H38" i="18"/>
  <c r="F38" i="18"/>
  <c r="E38" i="18"/>
  <c r="D38" i="18"/>
  <c r="C38" i="18"/>
  <c r="H37" i="18"/>
  <c r="F37" i="18"/>
  <c r="E37" i="18"/>
  <c r="D37" i="18"/>
  <c r="C37" i="18"/>
  <c r="J37" i="18" s="1"/>
  <c r="L37" i="18" s="1"/>
  <c r="H36" i="18"/>
  <c r="F36" i="18"/>
  <c r="E36" i="18"/>
  <c r="D36" i="18"/>
  <c r="C36" i="18"/>
  <c r="H35" i="18"/>
  <c r="F35" i="18"/>
  <c r="E35" i="18"/>
  <c r="D35" i="18"/>
  <c r="C35" i="18"/>
  <c r="H34" i="18"/>
  <c r="F34" i="18"/>
  <c r="E34" i="18"/>
  <c r="D34" i="18"/>
  <c r="C34" i="18"/>
  <c r="H33" i="18"/>
  <c r="F33" i="18"/>
  <c r="E33" i="18"/>
  <c r="D33" i="18"/>
  <c r="C33" i="18"/>
  <c r="J33" i="18" s="1"/>
  <c r="L33" i="18" s="1"/>
  <c r="H32" i="18"/>
  <c r="F32" i="18"/>
  <c r="E32" i="18"/>
  <c r="D32" i="18"/>
  <c r="C32" i="18"/>
  <c r="H31" i="18"/>
  <c r="F31" i="18"/>
  <c r="E31" i="18"/>
  <c r="D31" i="18"/>
  <c r="C31" i="18"/>
  <c r="H30" i="18"/>
  <c r="F30" i="18"/>
  <c r="E30" i="18"/>
  <c r="D30" i="18"/>
  <c r="C30" i="18"/>
  <c r="H29" i="18"/>
  <c r="F29" i="18"/>
  <c r="E29" i="18"/>
  <c r="D29" i="18"/>
  <c r="C29" i="18"/>
  <c r="J29" i="18" s="1"/>
  <c r="L29" i="18" s="1"/>
  <c r="H28" i="18"/>
  <c r="F28" i="18"/>
  <c r="E28" i="18"/>
  <c r="D28" i="18"/>
  <c r="C28" i="18"/>
  <c r="H27" i="18"/>
  <c r="F27" i="18"/>
  <c r="E27" i="18"/>
  <c r="D27" i="18"/>
  <c r="C27" i="18"/>
  <c r="H26" i="18"/>
  <c r="F26" i="18"/>
  <c r="E26" i="18"/>
  <c r="D26" i="18"/>
  <c r="C26" i="18"/>
  <c r="H25" i="18"/>
  <c r="F25" i="18"/>
  <c r="E25" i="18"/>
  <c r="D25" i="18"/>
  <c r="C25" i="18"/>
  <c r="J25" i="18" s="1"/>
  <c r="L25" i="18" s="1"/>
  <c r="H24" i="18"/>
  <c r="F24" i="18"/>
  <c r="E24" i="18"/>
  <c r="D24" i="18"/>
  <c r="C24" i="18"/>
  <c r="H23" i="18"/>
  <c r="F23" i="18"/>
  <c r="E23" i="18"/>
  <c r="D23" i="18"/>
  <c r="C23" i="18"/>
  <c r="H22" i="18"/>
  <c r="F22" i="18"/>
  <c r="E22" i="18"/>
  <c r="D22" i="18"/>
  <c r="C22" i="18"/>
  <c r="H21" i="18"/>
  <c r="F21" i="18"/>
  <c r="E21" i="18"/>
  <c r="D21" i="18"/>
  <c r="C21" i="18"/>
  <c r="J21" i="18" s="1"/>
  <c r="L21" i="18" s="1"/>
  <c r="H20" i="18"/>
  <c r="F20" i="18"/>
  <c r="E20" i="18"/>
  <c r="D20" i="18"/>
  <c r="C20" i="18"/>
  <c r="H19" i="18"/>
  <c r="F19" i="18"/>
  <c r="E19" i="18"/>
  <c r="D19" i="18"/>
  <c r="C19" i="18"/>
  <c r="H18" i="18"/>
  <c r="F18" i="18"/>
  <c r="E18" i="18"/>
  <c r="D18" i="18"/>
  <c r="C18" i="18"/>
  <c r="H17" i="18"/>
  <c r="F17" i="18"/>
  <c r="E17" i="18"/>
  <c r="D17" i="18"/>
  <c r="C17" i="18"/>
  <c r="H16" i="18"/>
  <c r="F16" i="18"/>
  <c r="E16" i="18"/>
  <c r="D16" i="18"/>
  <c r="C16" i="18"/>
  <c r="H15" i="18"/>
  <c r="F15" i="18"/>
  <c r="E15" i="18"/>
  <c r="D15" i="18"/>
  <c r="C15" i="18"/>
  <c r="H14" i="18"/>
  <c r="F14" i="18"/>
  <c r="E14" i="18"/>
  <c r="D14" i="18"/>
  <c r="C14" i="18"/>
  <c r="H13" i="18"/>
  <c r="F13" i="18"/>
  <c r="E13" i="18"/>
  <c r="D13" i="18"/>
  <c r="C13" i="18"/>
  <c r="H12" i="18"/>
  <c r="F12" i="18"/>
  <c r="E12" i="18"/>
  <c r="D12" i="18"/>
  <c r="C12" i="18"/>
  <c r="H11" i="18"/>
  <c r="F11" i="18"/>
  <c r="E11" i="18"/>
  <c r="D11" i="18"/>
  <c r="C11" i="18"/>
  <c r="H10" i="18"/>
  <c r="F10" i="18"/>
  <c r="E10" i="18"/>
  <c r="D10" i="18"/>
  <c r="C10" i="18"/>
  <c r="H9" i="18"/>
  <c r="F9" i="18"/>
  <c r="E9" i="18"/>
  <c r="D9" i="18"/>
  <c r="C9" i="18"/>
  <c r="H8" i="18"/>
  <c r="F8" i="18"/>
  <c r="E8" i="18"/>
  <c r="D8" i="18"/>
  <c r="C8" i="18"/>
  <c r="F7" i="18"/>
  <c r="E7" i="18"/>
  <c r="D7" i="18"/>
  <c r="C7" i="18"/>
  <c r="F6" i="18"/>
  <c r="E6" i="18"/>
  <c r="D6" i="18"/>
  <c r="C6" i="18"/>
  <c r="F5" i="18"/>
  <c r="E5" i="18"/>
  <c r="D5" i="18"/>
  <c r="C5" i="18"/>
  <c r="F4" i="18"/>
  <c r="E4" i="18"/>
  <c r="D4" i="18"/>
  <c r="C4" i="18"/>
  <c r="F3" i="18"/>
  <c r="E3" i="18"/>
  <c r="D3" i="18"/>
  <c r="C3" i="18"/>
  <c r="C62" i="17"/>
  <c r="E65" i="17" s="1"/>
  <c r="B62" i="17"/>
  <c r="C63" i="17" s="1"/>
  <c r="D61" i="17"/>
  <c r="C61" i="17"/>
  <c r="E64" i="17" s="1"/>
  <c r="B61" i="17"/>
  <c r="C60" i="17"/>
  <c r="E63" i="17" s="1"/>
  <c r="B60" i="17"/>
  <c r="C59" i="17"/>
  <c r="B59" i="17"/>
  <c r="D58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D45" i="17"/>
  <c r="C45" i="17"/>
  <c r="B45" i="17"/>
  <c r="C44" i="17"/>
  <c r="B44" i="17"/>
  <c r="C43" i="17"/>
  <c r="B43" i="17"/>
  <c r="D42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D29" i="17"/>
  <c r="C29" i="17"/>
  <c r="B29" i="17"/>
  <c r="C28" i="17"/>
  <c r="B28" i="17"/>
  <c r="C27" i="17"/>
  <c r="B27" i="17"/>
  <c r="D26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B10" i="17"/>
  <c r="B9" i="17"/>
  <c r="C10" i="17" s="1"/>
  <c r="B8" i="17"/>
  <c r="C8" i="17" s="1"/>
  <c r="B7" i="17"/>
  <c r="C7" i="17" s="1"/>
  <c r="C6" i="17"/>
  <c r="B6" i="17"/>
  <c r="B5" i="17"/>
  <c r="C4" i="17"/>
  <c r="B4" i="17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64" i="16"/>
  <c r="G64" i="16"/>
  <c r="F64" i="16"/>
  <c r="I62" i="16"/>
  <c r="H62" i="16"/>
  <c r="G62" i="16"/>
  <c r="F62" i="16"/>
  <c r="E62" i="16"/>
  <c r="D62" i="16"/>
  <c r="J62" i="16" s="1"/>
  <c r="C62" i="16"/>
  <c r="D63" i="16" s="1"/>
  <c r="J63" i="16" s="1"/>
  <c r="I61" i="16"/>
  <c r="H61" i="16"/>
  <c r="G61" i="16"/>
  <c r="F61" i="16"/>
  <c r="E61" i="16"/>
  <c r="D61" i="16"/>
  <c r="J61" i="16" s="1"/>
  <c r="C61" i="16"/>
  <c r="I60" i="16"/>
  <c r="H60" i="16"/>
  <c r="G60" i="16"/>
  <c r="F60" i="16"/>
  <c r="E60" i="16"/>
  <c r="D60" i="16"/>
  <c r="J60" i="16" s="1"/>
  <c r="C60" i="16"/>
  <c r="I59" i="16"/>
  <c r="H59" i="16"/>
  <c r="G59" i="16"/>
  <c r="F59" i="16"/>
  <c r="E59" i="16"/>
  <c r="D59" i="16"/>
  <c r="J59" i="16" s="1"/>
  <c r="C59" i="16"/>
  <c r="I58" i="16"/>
  <c r="H58" i="16"/>
  <c r="G58" i="16"/>
  <c r="F58" i="16"/>
  <c r="E58" i="16"/>
  <c r="D58" i="16"/>
  <c r="J58" i="16" s="1"/>
  <c r="C58" i="16"/>
  <c r="I57" i="16"/>
  <c r="H57" i="16"/>
  <c r="G57" i="16"/>
  <c r="F57" i="16"/>
  <c r="E57" i="16"/>
  <c r="D57" i="16"/>
  <c r="J57" i="16" s="1"/>
  <c r="C57" i="16"/>
  <c r="I56" i="16"/>
  <c r="H56" i="16"/>
  <c r="G56" i="16"/>
  <c r="F56" i="16"/>
  <c r="E56" i="16"/>
  <c r="D56" i="16"/>
  <c r="J56" i="16" s="1"/>
  <c r="C56" i="16"/>
  <c r="I55" i="16"/>
  <c r="H55" i="16"/>
  <c r="G55" i="16"/>
  <c r="F55" i="16"/>
  <c r="E55" i="16"/>
  <c r="D55" i="16"/>
  <c r="J55" i="16" s="1"/>
  <c r="C55" i="16"/>
  <c r="I54" i="16"/>
  <c r="H54" i="16"/>
  <c r="G54" i="16"/>
  <c r="F54" i="16"/>
  <c r="E54" i="16"/>
  <c r="D54" i="16"/>
  <c r="J54" i="16" s="1"/>
  <c r="C54" i="16"/>
  <c r="I53" i="16"/>
  <c r="H53" i="16"/>
  <c r="G53" i="16"/>
  <c r="F53" i="16"/>
  <c r="E53" i="16"/>
  <c r="D53" i="16"/>
  <c r="J53" i="16" s="1"/>
  <c r="C53" i="16"/>
  <c r="I52" i="16"/>
  <c r="H52" i="16"/>
  <c r="G52" i="16"/>
  <c r="F52" i="16"/>
  <c r="E52" i="16"/>
  <c r="D52" i="16"/>
  <c r="J52" i="16" s="1"/>
  <c r="C52" i="16"/>
  <c r="I51" i="16"/>
  <c r="H51" i="16"/>
  <c r="G51" i="16"/>
  <c r="F51" i="16"/>
  <c r="E51" i="16"/>
  <c r="D51" i="16"/>
  <c r="J51" i="16" s="1"/>
  <c r="C51" i="16"/>
  <c r="I50" i="16"/>
  <c r="H50" i="16"/>
  <c r="G50" i="16"/>
  <c r="F50" i="16"/>
  <c r="E50" i="16"/>
  <c r="D50" i="16"/>
  <c r="J50" i="16" s="1"/>
  <c r="C50" i="16"/>
  <c r="I49" i="16"/>
  <c r="H49" i="16"/>
  <c r="G49" i="16"/>
  <c r="F49" i="16"/>
  <c r="E49" i="16"/>
  <c r="D49" i="16"/>
  <c r="J49" i="16" s="1"/>
  <c r="C49" i="16"/>
  <c r="I48" i="16"/>
  <c r="H48" i="16"/>
  <c r="G48" i="16"/>
  <c r="F48" i="16"/>
  <c r="E48" i="16"/>
  <c r="D48" i="16"/>
  <c r="J48" i="16" s="1"/>
  <c r="C48" i="16"/>
  <c r="I47" i="16"/>
  <c r="H47" i="16"/>
  <c r="G47" i="16"/>
  <c r="F47" i="16"/>
  <c r="E47" i="16"/>
  <c r="D47" i="16"/>
  <c r="J47" i="16" s="1"/>
  <c r="C47" i="16"/>
  <c r="I46" i="16"/>
  <c r="H46" i="16"/>
  <c r="G46" i="16"/>
  <c r="F46" i="16"/>
  <c r="E46" i="16"/>
  <c r="D46" i="16"/>
  <c r="J46" i="16" s="1"/>
  <c r="C46" i="16"/>
  <c r="I45" i="16"/>
  <c r="H45" i="16"/>
  <c r="G45" i="16"/>
  <c r="F45" i="16"/>
  <c r="E45" i="16"/>
  <c r="D45" i="16"/>
  <c r="J45" i="16" s="1"/>
  <c r="C45" i="16"/>
  <c r="I44" i="16"/>
  <c r="H44" i="16"/>
  <c r="G44" i="16"/>
  <c r="F44" i="16"/>
  <c r="E44" i="16"/>
  <c r="D44" i="16"/>
  <c r="J44" i="16" s="1"/>
  <c r="C44" i="16"/>
  <c r="I43" i="16"/>
  <c r="H43" i="16"/>
  <c r="G43" i="16"/>
  <c r="F43" i="16"/>
  <c r="E43" i="16"/>
  <c r="D43" i="16"/>
  <c r="J43" i="16" s="1"/>
  <c r="C43" i="16"/>
  <c r="I42" i="16"/>
  <c r="H42" i="16"/>
  <c r="G42" i="16"/>
  <c r="F42" i="16"/>
  <c r="E42" i="16"/>
  <c r="D42" i="16"/>
  <c r="J42" i="16" s="1"/>
  <c r="C42" i="16"/>
  <c r="I41" i="16"/>
  <c r="H41" i="16"/>
  <c r="G41" i="16"/>
  <c r="F41" i="16"/>
  <c r="E41" i="16"/>
  <c r="D41" i="16"/>
  <c r="J41" i="16" s="1"/>
  <c r="C41" i="16"/>
  <c r="I40" i="16"/>
  <c r="H40" i="16"/>
  <c r="G40" i="16"/>
  <c r="F40" i="16"/>
  <c r="E40" i="16"/>
  <c r="D40" i="16"/>
  <c r="J40" i="16" s="1"/>
  <c r="C40" i="16"/>
  <c r="I39" i="16"/>
  <c r="H39" i="16"/>
  <c r="G39" i="16"/>
  <c r="F39" i="16"/>
  <c r="E39" i="16"/>
  <c r="D39" i="16"/>
  <c r="J39" i="16" s="1"/>
  <c r="C39" i="16"/>
  <c r="I38" i="16"/>
  <c r="H38" i="16"/>
  <c r="G38" i="16"/>
  <c r="F38" i="16"/>
  <c r="E38" i="16"/>
  <c r="D38" i="16"/>
  <c r="J38" i="16" s="1"/>
  <c r="C38" i="16"/>
  <c r="I37" i="16"/>
  <c r="H37" i="16"/>
  <c r="G37" i="16"/>
  <c r="F37" i="16"/>
  <c r="E37" i="16"/>
  <c r="D37" i="16"/>
  <c r="J37" i="16" s="1"/>
  <c r="C37" i="16"/>
  <c r="I36" i="16"/>
  <c r="H36" i="16"/>
  <c r="G36" i="16"/>
  <c r="F36" i="16"/>
  <c r="E36" i="16"/>
  <c r="D36" i="16"/>
  <c r="J36" i="16" s="1"/>
  <c r="C36" i="16"/>
  <c r="I35" i="16"/>
  <c r="H35" i="16"/>
  <c r="G35" i="16"/>
  <c r="F35" i="16"/>
  <c r="E35" i="16"/>
  <c r="D35" i="16"/>
  <c r="J35" i="16" s="1"/>
  <c r="C35" i="16"/>
  <c r="I34" i="16"/>
  <c r="H34" i="16"/>
  <c r="G34" i="16"/>
  <c r="F34" i="16"/>
  <c r="E34" i="16"/>
  <c r="D34" i="16"/>
  <c r="J34" i="16" s="1"/>
  <c r="C34" i="16"/>
  <c r="I33" i="16"/>
  <c r="H33" i="16"/>
  <c r="G33" i="16"/>
  <c r="F33" i="16"/>
  <c r="E33" i="16"/>
  <c r="D33" i="16"/>
  <c r="J33" i="16" s="1"/>
  <c r="C33" i="16"/>
  <c r="I32" i="16"/>
  <c r="H32" i="16"/>
  <c r="G32" i="16"/>
  <c r="F32" i="16"/>
  <c r="E32" i="16"/>
  <c r="D32" i="16"/>
  <c r="J32" i="16" s="1"/>
  <c r="C32" i="16"/>
  <c r="I31" i="16"/>
  <c r="H31" i="16"/>
  <c r="G31" i="16"/>
  <c r="F31" i="16"/>
  <c r="E31" i="16"/>
  <c r="D31" i="16"/>
  <c r="J31" i="16" s="1"/>
  <c r="C31" i="16"/>
  <c r="I30" i="16"/>
  <c r="H30" i="16"/>
  <c r="G30" i="16"/>
  <c r="F30" i="16"/>
  <c r="E30" i="16"/>
  <c r="D30" i="16"/>
  <c r="J30" i="16" s="1"/>
  <c r="C30" i="16"/>
  <c r="I29" i="16"/>
  <c r="H29" i="16"/>
  <c r="G29" i="16"/>
  <c r="F29" i="16"/>
  <c r="E29" i="16"/>
  <c r="D29" i="16"/>
  <c r="J29" i="16" s="1"/>
  <c r="C29" i="16"/>
  <c r="I28" i="16"/>
  <c r="H28" i="16"/>
  <c r="G28" i="16"/>
  <c r="F28" i="16"/>
  <c r="E28" i="16"/>
  <c r="D28" i="16"/>
  <c r="J28" i="16" s="1"/>
  <c r="C28" i="16"/>
  <c r="I27" i="16"/>
  <c r="H27" i="16"/>
  <c r="G27" i="16"/>
  <c r="F27" i="16"/>
  <c r="E27" i="16"/>
  <c r="D27" i="16"/>
  <c r="J27" i="16" s="1"/>
  <c r="C27" i="16"/>
  <c r="I26" i="16"/>
  <c r="H26" i="16"/>
  <c r="G26" i="16"/>
  <c r="F26" i="16"/>
  <c r="E26" i="16"/>
  <c r="D26" i="16"/>
  <c r="J26" i="16" s="1"/>
  <c r="C26" i="16"/>
  <c r="I25" i="16"/>
  <c r="H25" i="16"/>
  <c r="G25" i="16"/>
  <c r="F25" i="16"/>
  <c r="E25" i="16"/>
  <c r="D25" i="16"/>
  <c r="J25" i="16" s="1"/>
  <c r="C25" i="16"/>
  <c r="I24" i="16"/>
  <c r="H24" i="16"/>
  <c r="G24" i="16"/>
  <c r="F24" i="16"/>
  <c r="E24" i="16"/>
  <c r="D24" i="16"/>
  <c r="J24" i="16" s="1"/>
  <c r="C24" i="16"/>
  <c r="I23" i="16"/>
  <c r="H23" i="16"/>
  <c r="G23" i="16"/>
  <c r="F23" i="16"/>
  <c r="E23" i="16"/>
  <c r="D23" i="16"/>
  <c r="J23" i="16" s="1"/>
  <c r="C23" i="16"/>
  <c r="I22" i="16"/>
  <c r="H22" i="16"/>
  <c r="G22" i="16"/>
  <c r="F22" i="16"/>
  <c r="E22" i="16"/>
  <c r="D22" i="16"/>
  <c r="J22" i="16" s="1"/>
  <c r="C22" i="16"/>
  <c r="I21" i="16"/>
  <c r="H21" i="16"/>
  <c r="G21" i="16"/>
  <c r="F21" i="16"/>
  <c r="E21" i="16"/>
  <c r="D21" i="16"/>
  <c r="J21" i="16" s="1"/>
  <c r="C21" i="16"/>
  <c r="I20" i="16"/>
  <c r="H20" i="16"/>
  <c r="G20" i="16"/>
  <c r="F20" i="16"/>
  <c r="E20" i="16"/>
  <c r="D20" i="16"/>
  <c r="J20" i="16" s="1"/>
  <c r="C20" i="16"/>
  <c r="I19" i="16"/>
  <c r="H19" i="16"/>
  <c r="G19" i="16"/>
  <c r="F19" i="16"/>
  <c r="E19" i="16"/>
  <c r="D19" i="16"/>
  <c r="J19" i="16" s="1"/>
  <c r="C19" i="16"/>
  <c r="I18" i="16"/>
  <c r="H18" i="16"/>
  <c r="G18" i="16"/>
  <c r="F18" i="16"/>
  <c r="E18" i="16"/>
  <c r="D18" i="16"/>
  <c r="J18" i="16" s="1"/>
  <c r="C18" i="16"/>
  <c r="M17" i="16"/>
  <c r="I17" i="16"/>
  <c r="H17" i="16"/>
  <c r="G17" i="16"/>
  <c r="F17" i="16"/>
  <c r="C17" i="16"/>
  <c r="H16" i="16"/>
  <c r="G16" i="16"/>
  <c r="F16" i="16"/>
  <c r="C16" i="16"/>
  <c r="H15" i="16"/>
  <c r="G15" i="16"/>
  <c r="F15" i="16"/>
  <c r="C15" i="16"/>
  <c r="H14" i="16"/>
  <c r="G14" i="16"/>
  <c r="F14" i="16"/>
  <c r="D14" i="16"/>
  <c r="J14" i="16" s="1"/>
  <c r="C14" i="16"/>
  <c r="I13" i="16"/>
  <c r="H13" i="16"/>
  <c r="G13" i="16"/>
  <c r="F13" i="16"/>
  <c r="C13" i="16"/>
  <c r="I12" i="16"/>
  <c r="H12" i="16"/>
  <c r="G12" i="16"/>
  <c r="F12" i="16"/>
  <c r="E12" i="16"/>
  <c r="C12" i="16"/>
  <c r="D13" i="16" s="1"/>
  <c r="J13" i="16" s="1"/>
  <c r="M11" i="16"/>
  <c r="I11" i="16"/>
  <c r="H11" i="16"/>
  <c r="G11" i="16"/>
  <c r="F11" i="16"/>
  <c r="C11" i="16"/>
  <c r="M10" i="16"/>
  <c r="H10" i="16"/>
  <c r="G10" i="16"/>
  <c r="F10" i="16"/>
  <c r="C10" i="16"/>
  <c r="J9" i="16"/>
  <c r="H9" i="16"/>
  <c r="G9" i="16"/>
  <c r="F9" i="16"/>
  <c r="C9" i="16"/>
  <c r="D9" i="16" s="1"/>
  <c r="I8" i="16"/>
  <c r="H8" i="16"/>
  <c r="G8" i="16"/>
  <c r="F8" i="16"/>
  <c r="C8" i="16"/>
  <c r="I7" i="16"/>
  <c r="H7" i="16"/>
  <c r="G7" i="16"/>
  <c r="F7" i="16"/>
  <c r="E7" i="16"/>
  <c r="C7" i="16"/>
  <c r="H6" i="16"/>
  <c r="G6" i="16"/>
  <c r="F6" i="16"/>
  <c r="C6" i="16"/>
  <c r="J5" i="16"/>
  <c r="H5" i="16"/>
  <c r="G5" i="16"/>
  <c r="F5" i="16"/>
  <c r="C5" i="16"/>
  <c r="D5" i="16" s="1"/>
  <c r="M4" i="16"/>
  <c r="H4" i="16"/>
  <c r="G4" i="16"/>
  <c r="F4" i="16"/>
  <c r="D4" i="16"/>
  <c r="J4" i="16" s="1"/>
  <c r="C4" i="16"/>
  <c r="F3" i="16"/>
  <c r="C3" i="16"/>
  <c r="I3" i="16" s="1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E4" i="15" s="1"/>
  <c r="F4" i="15" s="1"/>
  <c r="E3" i="15"/>
  <c r="C1" i="15"/>
  <c r="C62" i="9"/>
  <c r="C61" i="9"/>
  <c r="C60" i="9"/>
  <c r="C59" i="9"/>
  <c r="C58" i="9"/>
  <c r="D57" i="9"/>
  <c r="C57" i="9"/>
  <c r="I56" i="9"/>
  <c r="K56" i="9" s="1"/>
  <c r="C56" i="9"/>
  <c r="D55" i="9"/>
  <c r="C55" i="9"/>
  <c r="C54" i="9"/>
  <c r="D53" i="9"/>
  <c r="C53" i="9"/>
  <c r="C52" i="9"/>
  <c r="C51" i="9"/>
  <c r="C50" i="9"/>
  <c r="D49" i="9"/>
  <c r="C49" i="9"/>
  <c r="I48" i="9"/>
  <c r="K48" i="9" s="1"/>
  <c r="C48" i="9"/>
  <c r="D47" i="9"/>
  <c r="C47" i="9"/>
  <c r="C46" i="9"/>
  <c r="C45" i="9"/>
  <c r="D45" i="9" s="1"/>
  <c r="C44" i="9"/>
  <c r="C43" i="9"/>
  <c r="I42" i="9"/>
  <c r="K42" i="9" s="1"/>
  <c r="C42" i="9"/>
  <c r="D41" i="9"/>
  <c r="C41" i="9"/>
  <c r="C40" i="9"/>
  <c r="D39" i="9"/>
  <c r="E39" i="9" s="1"/>
  <c r="C39" i="9"/>
  <c r="E38" i="9"/>
  <c r="C38" i="9"/>
  <c r="D37" i="9"/>
  <c r="E37" i="9" s="1"/>
  <c r="C37" i="9"/>
  <c r="D38" i="9" s="1"/>
  <c r="E36" i="9"/>
  <c r="D36" i="9"/>
  <c r="C36" i="9"/>
  <c r="D35" i="9"/>
  <c r="C35" i="9"/>
  <c r="I35" i="9" s="1"/>
  <c r="K35" i="9" s="1"/>
  <c r="D34" i="9"/>
  <c r="C34" i="9"/>
  <c r="I34" i="9" s="1"/>
  <c r="K34" i="9" s="1"/>
  <c r="E33" i="9"/>
  <c r="D33" i="9"/>
  <c r="C33" i="9"/>
  <c r="E32" i="9"/>
  <c r="D32" i="9"/>
  <c r="C32" i="9"/>
  <c r="D31" i="9"/>
  <c r="C31" i="9"/>
  <c r="D30" i="9"/>
  <c r="C30" i="9"/>
  <c r="D29" i="9"/>
  <c r="E29" i="9" s="1"/>
  <c r="C29" i="9"/>
  <c r="E28" i="9"/>
  <c r="D28" i="9"/>
  <c r="C28" i="9"/>
  <c r="D27" i="9"/>
  <c r="C27" i="9"/>
  <c r="I27" i="9" s="1"/>
  <c r="K27" i="9" s="1"/>
  <c r="D26" i="9"/>
  <c r="C26" i="9"/>
  <c r="I26" i="9" s="1"/>
  <c r="K26" i="9" s="1"/>
  <c r="E25" i="9"/>
  <c r="D25" i="9"/>
  <c r="C25" i="9"/>
  <c r="E24" i="9"/>
  <c r="D24" i="9"/>
  <c r="C24" i="9"/>
  <c r="D23" i="9"/>
  <c r="C23" i="9"/>
  <c r="D22" i="9"/>
  <c r="C22" i="9"/>
  <c r="D21" i="9"/>
  <c r="E21" i="9" s="1"/>
  <c r="C21" i="9"/>
  <c r="E20" i="9"/>
  <c r="D20" i="9"/>
  <c r="C20" i="9"/>
  <c r="D19" i="9"/>
  <c r="C19" i="9"/>
  <c r="I19" i="9" s="1"/>
  <c r="K19" i="9" s="1"/>
  <c r="D18" i="9"/>
  <c r="C18" i="9"/>
  <c r="I18" i="9" s="1"/>
  <c r="K18" i="9" s="1"/>
  <c r="E17" i="9"/>
  <c r="D17" i="9"/>
  <c r="C17" i="9"/>
  <c r="E16" i="9"/>
  <c r="D16" i="9"/>
  <c r="C16" i="9"/>
  <c r="D15" i="9"/>
  <c r="C15" i="9"/>
  <c r="D14" i="9"/>
  <c r="C14" i="9"/>
  <c r="D13" i="9"/>
  <c r="E13" i="9" s="1"/>
  <c r="C13" i="9"/>
  <c r="D12" i="9"/>
  <c r="C12" i="9"/>
  <c r="C11" i="9"/>
  <c r="C10" i="9"/>
  <c r="C9" i="9"/>
  <c r="D9" i="9" s="1"/>
  <c r="C8" i="9"/>
  <c r="C7" i="9"/>
  <c r="D8" i="9" s="1"/>
  <c r="C6" i="9"/>
  <c r="I5" i="9"/>
  <c r="K5" i="9" s="1"/>
  <c r="C5" i="9"/>
  <c r="D5" i="9" s="1"/>
  <c r="H4" i="9"/>
  <c r="J4" i="9" s="1"/>
  <c r="D4" i="9"/>
  <c r="C4" i="9"/>
  <c r="C3" i="9"/>
  <c r="E62" i="7"/>
  <c r="D62" i="7"/>
  <c r="C62" i="7"/>
  <c r="B62" i="7"/>
  <c r="C63" i="7" s="1"/>
  <c r="E61" i="7"/>
  <c r="D61" i="7"/>
  <c r="C61" i="7"/>
  <c r="B61" i="7"/>
  <c r="E60" i="7"/>
  <c r="D60" i="7"/>
  <c r="C60" i="7"/>
  <c r="B60" i="7"/>
  <c r="E59" i="7"/>
  <c r="D59" i="7"/>
  <c r="C59" i="7"/>
  <c r="B59" i="7"/>
  <c r="E58" i="7"/>
  <c r="D58" i="7"/>
  <c r="C58" i="7"/>
  <c r="B58" i="7"/>
  <c r="E57" i="7"/>
  <c r="D57" i="7"/>
  <c r="C57" i="7"/>
  <c r="B57" i="7"/>
  <c r="E56" i="7"/>
  <c r="D56" i="7"/>
  <c r="C56" i="7"/>
  <c r="B56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D50" i="7"/>
  <c r="C50" i="7"/>
  <c r="B50" i="7"/>
  <c r="E49" i="7"/>
  <c r="D49" i="7"/>
  <c r="C49" i="7"/>
  <c r="B49" i="7"/>
  <c r="E48" i="7"/>
  <c r="D48" i="7"/>
  <c r="C48" i="7"/>
  <c r="B48" i="7"/>
  <c r="E47" i="7"/>
  <c r="D47" i="7"/>
  <c r="C47" i="7"/>
  <c r="B47" i="7"/>
  <c r="E46" i="7"/>
  <c r="D46" i="7"/>
  <c r="C46" i="7"/>
  <c r="B46" i="7"/>
  <c r="E45" i="7"/>
  <c r="D45" i="7"/>
  <c r="C45" i="7"/>
  <c r="B45" i="7"/>
  <c r="E44" i="7"/>
  <c r="D44" i="7"/>
  <c r="C44" i="7"/>
  <c r="B44" i="7"/>
  <c r="E43" i="7"/>
  <c r="D43" i="7"/>
  <c r="C43" i="7"/>
  <c r="B43" i="7"/>
  <c r="E42" i="7"/>
  <c r="D42" i="7"/>
  <c r="C42" i="7"/>
  <c r="B42" i="7"/>
  <c r="E41" i="7"/>
  <c r="D41" i="7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E26" i="7"/>
  <c r="D26" i="7"/>
  <c r="C26" i="7"/>
  <c r="B26" i="7"/>
  <c r="E25" i="7"/>
  <c r="D25" i="7"/>
  <c r="C25" i="7"/>
  <c r="B25" i="7"/>
  <c r="E24" i="7"/>
  <c r="D24" i="7"/>
  <c r="C24" i="7"/>
  <c r="B24" i="7"/>
  <c r="E23" i="7"/>
  <c r="D23" i="7"/>
  <c r="C23" i="7"/>
  <c r="B23" i="7"/>
  <c r="E22" i="7"/>
  <c r="D22" i="7"/>
  <c r="C22" i="7"/>
  <c r="B22" i="7"/>
  <c r="E21" i="7"/>
  <c r="D21" i="7"/>
  <c r="C21" i="7"/>
  <c r="B21" i="7"/>
  <c r="E20" i="7"/>
  <c r="D20" i="7"/>
  <c r="C20" i="7"/>
  <c r="B20" i="7"/>
  <c r="E19" i="7"/>
  <c r="D19" i="7"/>
  <c r="C19" i="7"/>
  <c r="B19" i="7"/>
  <c r="E18" i="7"/>
  <c r="D18" i="7"/>
  <c r="C18" i="7"/>
  <c r="B18" i="7"/>
  <c r="E17" i="7"/>
  <c r="D17" i="7"/>
  <c r="C17" i="7"/>
  <c r="B17" i="7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D8" i="7"/>
  <c r="C8" i="7"/>
  <c r="B8" i="7"/>
  <c r="C7" i="7"/>
  <c r="B7" i="7"/>
  <c r="B6" i="7"/>
  <c r="B5" i="7"/>
  <c r="C6" i="7" s="1"/>
  <c r="B4" i="7"/>
  <c r="B3" i="7"/>
  <c r="C62" i="13"/>
  <c r="C61" i="13"/>
  <c r="C61" i="14" s="1"/>
  <c r="C60" i="13"/>
  <c r="C59" i="13"/>
  <c r="C58" i="13"/>
  <c r="C57" i="13"/>
  <c r="C57" i="14" s="1"/>
  <c r="C56" i="13"/>
  <c r="C55" i="13"/>
  <c r="D55" i="13" s="1"/>
  <c r="R55" i="13" s="1"/>
  <c r="C54" i="13"/>
  <c r="C53" i="13"/>
  <c r="C53" i="14" s="1"/>
  <c r="C52" i="13"/>
  <c r="C51" i="13"/>
  <c r="C50" i="13"/>
  <c r="C49" i="13"/>
  <c r="C49" i="14" s="1"/>
  <c r="C48" i="13"/>
  <c r="C47" i="13"/>
  <c r="C46" i="13"/>
  <c r="C45" i="13"/>
  <c r="C45" i="14" s="1"/>
  <c r="D44" i="13"/>
  <c r="R44" i="13" s="1"/>
  <c r="C44" i="13"/>
  <c r="D45" i="13" s="1"/>
  <c r="R45" i="13" s="1"/>
  <c r="C43" i="13"/>
  <c r="C42" i="13"/>
  <c r="C41" i="13"/>
  <c r="C41" i="14" s="1"/>
  <c r="C40" i="13"/>
  <c r="C39" i="13"/>
  <c r="D39" i="13" s="1"/>
  <c r="R39" i="13" s="1"/>
  <c r="C38" i="13"/>
  <c r="D37" i="13"/>
  <c r="C37" i="13"/>
  <c r="C36" i="13"/>
  <c r="C35" i="13"/>
  <c r="C34" i="13"/>
  <c r="C34" i="14" s="1"/>
  <c r="C33" i="13"/>
  <c r="D33" i="13" s="1"/>
  <c r="C32" i="13"/>
  <c r="D32" i="13" s="1"/>
  <c r="R32" i="13" s="1"/>
  <c r="C31" i="13"/>
  <c r="C30" i="13"/>
  <c r="C29" i="13"/>
  <c r="C29" i="14" s="1"/>
  <c r="C28" i="13"/>
  <c r="C28" i="14" s="1"/>
  <c r="C27" i="13"/>
  <c r="C26" i="13"/>
  <c r="D25" i="13"/>
  <c r="C25" i="13"/>
  <c r="C25" i="14" s="1"/>
  <c r="C24" i="13"/>
  <c r="C23" i="13"/>
  <c r="C22" i="13"/>
  <c r="D21" i="13"/>
  <c r="C21" i="13"/>
  <c r="C21" i="14" s="1"/>
  <c r="C20" i="13"/>
  <c r="C20" i="14" s="1"/>
  <c r="C19" i="13"/>
  <c r="C18" i="13"/>
  <c r="C17" i="13"/>
  <c r="C17" i="14" s="1"/>
  <c r="C16" i="13"/>
  <c r="C15" i="13"/>
  <c r="C14" i="13"/>
  <c r="C14" i="14" s="1"/>
  <c r="C13" i="13"/>
  <c r="D13" i="13" s="1"/>
  <c r="C12" i="13"/>
  <c r="D12" i="13" s="1"/>
  <c r="R12" i="13" s="1"/>
  <c r="C11" i="13"/>
  <c r="C10" i="13"/>
  <c r="D9" i="13"/>
  <c r="R9" i="13" s="1"/>
  <c r="C9" i="13"/>
  <c r="C8" i="13"/>
  <c r="C8" i="14" s="1"/>
  <c r="C7" i="13"/>
  <c r="C6" i="13"/>
  <c r="D5" i="13"/>
  <c r="R5" i="13" s="1"/>
  <c r="C5" i="13"/>
  <c r="C4" i="13"/>
  <c r="C3" i="13"/>
  <c r="C3" i="14" s="1"/>
  <c r="H3" i="14" s="1"/>
  <c r="C62" i="8"/>
  <c r="B62" i="8"/>
  <c r="B61" i="8"/>
  <c r="C61" i="8" s="1"/>
  <c r="D61" i="8" s="1"/>
  <c r="C60" i="8"/>
  <c r="B60" i="8"/>
  <c r="I60" i="9" s="1"/>
  <c r="K60" i="9" s="1"/>
  <c r="B59" i="8"/>
  <c r="C59" i="8" s="1"/>
  <c r="D59" i="8" s="1"/>
  <c r="C58" i="8"/>
  <c r="B58" i="8"/>
  <c r="I58" i="9" s="1"/>
  <c r="K58" i="9" s="1"/>
  <c r="B57" i="8"/>
  <c r="C57" i="8" s="1"/>
  <c r="D57" i="8" s="1"/>
  <c r="C56" i="8"/>
  <c r="B56" i="8"/>
  <c r="B55" i="8"/>
  <c r="C55" i="8" s="1"/>
  <c r="D55" i="8" s="1"/>
  <c r="C54" i="8"/>
  <c r="B54" i="8"/>
  <c r="I54" i="9" s="1"/>
  <c r="K54" i="9" s="1"/>
  <c r="B53" i="8"/>
  <c r="C53" i="8" s="1"/>
  <c r="D53" i="8" s="1"/>
  <c r="C52" i="8"/>
  <c r="B52" i="8"/>
  <c r="I52" i="9" s="1"/>
  <c r="K52" i="9" s="1"/>
  <c r="B51" i="8"/>
  <c r="C51" i="8" s="1"/>
  <c r="D51" i="8" s="1"/>
  <c r="C50" i="8"/>
  <c r="B50" i="8"/>
  <c r="I50" i="9" s="1"/>
  <c r="K50" i="9" s="1"/>
  <c r="B49" i="8"/>
  <c r="C49" i="8" s="1"/>
  <c r="D49" i="8" s="1"/>
  <c r="C48" i="8"/>
  <c r="B48" i="8"/>
  <c r="B47" i="8"/>
  <c r="C47" i="8" s="1"/>
  <c r="D47" i="8" s="1"/>
  <c r="C46" i="8"/>
  <c r="B46" i="8"/>
  <c r="I46" i="9" s="1"/>
  <c r="K46" i="9" s="1"/>
  <c r="B45" i="8"/>
  <c r="C45" i="8" s="1"/>
  <c r="D45" i="8" s="1"/>
  <c r="C44" i="8"/>
  <c r="B44" i="8"/>
  <c r="I44" i="9" s="1"/>
  <c r="K44" i="9" s="1"/>
  <c r="B43" i="8"/>
  <c r="C43" i="8" s="1"/>
  <c r="D43" i="8" s="1"/>
  <c r="C42" i="8"/>
  <c r="B42" i="8"/>
  <c r="B41" i="8"/>
  <c r="C41" i="8" s="1"/>
  <c r="D41" i="8" s="1"/>
  <c r="C40" i="8"/>
  <c r="B40" i="8"/>
  <c r="I40" i="9" s="1"/>
  <c r="K40" i="9" s="1"/>
  <c r="B39" i="8"/>
  <c r="C39" i="8" s="1"/>
  <c r="D39" i="8" s="1"/>
  <c r="C38" i="8"/>
  <c r="B38" i="8"/>
  <c r="I38" i="9" s="1"/>
  <c r="K38" i="9" s="1"/>
  <c r="B37" i="8"/>
  <c r="C37" i="8" s="1"/>
  <c r="D37" i="8" s="1"/>
  <c r="C36" i="8"/>
  <c r="B36" i="8"/>
  <c r="B35" i="8"/>
  <c r="C35" i="8" s="1"/>
  <c r="D35" i="8" s="1"/>
  <c r="C34" i="8"/>
  <c r="B34" i="8"/>
  <c r="B33" i="8"/>
  <c r="C33" i="8" s="1"/>
  <c r="D33" i="8" s="1"/>
  <c r="C32" i="8"/>
  <c r="B32" i="8"/>
  <c r="B31" i="8"/>
  <c r="C31" i="8" s="1"/>
  <c r="D31" i="8" s="1"/>
  <c r="C30" i="8"/>
  <c r="B30" i="8"/>
  <c r="B29" i="8"/>
  <c r="C29" i="8" s="1"/>
  <c r="D29" i="8" s="1"/>
  <c r="C28" i="8"/>
  <c r="B28" i="8"/>
  <c r="B27" i="8"/>
  <c r="C27" i="8" s="1"/>
  <c r="D27" i="8" s="1"/>
  <c r="C26" i="8"/>
  <c r="B26" i="8"/>
  <c r="B25" i="8"/>
  <c r="C25" i="8" s="1"/>
  <c r="D25" i="8" s="1"/>
  <c r="C24" i="8"/>
  <c r="B24" i="8"/>
  <c r="B23" i="8"/>
  <c r="C23" i="8" s="1"/>
  <c r="D23" i="8" s="1"/>
  <c r="C22" i="8"/>
  <c r="B22" i="8"/>
  <c r="B21" i="8"/>
  <c r="C21" i="8" s="1"/>
  <c r="D21" i="8" s="1"/>
  <c r="C20" i="8"/>
  <c r="B20" i="8"/>
  <c r="B19" i="8"/>
  <c r="C19" i="8" s="1"/>
  <c r="D19" i="8" s="1"/>
  <c r="C18" i="8"/>
  <c r="B18" i="8"/>
  <c r="B17" i="8"/>
  <c r="C17" i="8" s="1"/>
  <c r="D17" i="8" s="1"/>
  <c r="C16" i="8"/>
  <c r="B16" i="8"/>
  <c r="B15" i="8"/>
  <c r="C15" i="8" s="1"/>
  <c r="D15" i="8" s="1"/>
  <c r="C14" i="8"/>
  <c r="B14" i="8"/>
  <c r="B13" i="8"/>
  <c r="C13" i="8" s="1"/>
  <c r="D13" i="8" s="1"/>
  <c r="C12" i="8"/>
  <c r="B12" i="8"/>
  <c r="B11" i="8"/>
  <c r="C11" i="8" s="1"/>
  <c r="D11" i="8" s="1"/>
  <c r="C10" i="8"/>
  <c r="B10" i="8"/>
  <c r="B9" i="8"/>
  <c r="I9" i="9" s="1"/>
  <c r="K9" i="9" s="1"/>
  <c r="C8" i="8"/>
  <c r="B8" i="8"/>
  <c r="B7" i="8"/>
  <c r="C7" i="8" s="1"/>
  <c r="D7" i="8" s="1"/>
  <c r="E7" i="8" s="1"/>
  <c r="C6" i="8"/>
  <c r="D6" i="8" s="1"/>
  <c r="B6" i="8"/>
  <c r="B5" i="8"/>
  <c r="C5" i="8" s="1"/>
  <c r="C4" i="8"/>
  <c r="B4" i="8"/>
  <c r="B3" i="8"/>
  <c r="B1" i="8"/>
  <c r="B62" i="6"/>
  <c r="B61" i="6"/>
  <c r="B60" i="6"/>
  <c r="C60" i="6" s="1"/>
  <c r="B59" i="6"/>
  <c r="B58" i="6"/>
  <c r="C58" i="6" s="1"/>
  <c r="B57" i="6"/>
  <c r="B56" i="6"/>
  <c r="C56" i="6" s="1"/>
  <c r="B55" i="6"/>
  <c r="B54" i="6"/>
  <c r="C54" i="6" s="1"/>
  <c r="B53" i="6"/>
  <c r="B52" i="6"/>
  <c r="C52" i="6" s="1"/>
  <c r="B51" i="6"/>
  <c r="B50" i="6"/>
  <c r="C50" i="6" s="1"/>
  <c r="B49" i="6"/>
  <c r="B48" i="6"/>
  <c r="C48" i="6" s="1"/>
  <c r="B47" i="6"/>
  <c r="B46" i="6"/>
  <c r="C46" i="6" s="1"/>
  <c r="B45" i="6"/>
  <c r="B44" i="6"/>
  <c r="C44" i="6" s="1"/>
  <c r="B43" i="6"/>
  <c r="B42" i="6"/>
  <c r="C42" i="6" s="1"/>
  <c r="B41" i="6"/>
  <c r="B40" i="6"/>
  <c r="C40" i="6" s="1"/>
  <c r="B39" i="6"/>
  <c r="B38" i="6"/>
  <c r="C38" i="6" s="1"/>
  <c r="B37" i="6"/>
  <c r="B36" i="6"/>
  <c r="C36" i="6" s="1"/>
  <c r="B35" i="6"/>
  <c r="B34" i="6"/>
  <c r="C34" i="6" s="1"/>
  <c r="B33" i="6"/>
  <c r="B32" i="6"/>
  <c r="C32" i="6" s="1"/>
  <c r="B31" i="6"/>
  <c r="B30" i="6"/>
  <c r="C30" i="6" s="1"/>
  <c r="B29" i="6"/>
  <c r="B28" i="6"/>
  <c r="C28" i="6" s="1"/>
  <c r="B27" i="6"/>
  <c r="B26" i="6"/>
  <c r="C26" i="6" s="1"/>
  <c r="B25" i="6"/>
  <c r="B24" i="6"/>
  <c r="C24" i="6" s="1"/>
  <c r="B23" i="6"/>
  <c r="B22" i="6"/>
  <c r="C22" i="6" s="1"/>
  <c r="B21" i="6"/>
  <c r="B20" i="6"/>
  <c r="C20" i="6" s="1"/>
  <c r="B19" i="6"/>
  <c r="B18" i="6"/>
  <c r="C18" i="6" s="1"/>
  <c r="B17" i="6"/>
  <c r="B16" i="6"/>
  <c r="C16" i="6" s="1"/>
  <c r="B15" i="6"/>
  <c r="B14" i="6"/>
  <c r="C14" i="6" s="1"/>
  <c r="B13" i="6"/>
  <c r="B12" i="6"/>
  <c r="C12" i="6" s="1"/>
  <c r="D12" i="6" s="1"/>
  <c r="B11" i="6"/>
  <c r="C11" i="6" s="1"/>
  <c r="B10" i="6"/>
  <c r="B9" i="6"/>
  <c r="B8" i="6"/>
  <c r="C8" i="6" s="1"/>
  <c r="D8" i="6" s="1"/>
  <c r="B7" i="6"/>
  <c r="C7" i="6" s="1"/>
  <c r="D7" i="6" s="1"/>
  <c r="B6" i="6"/>
  <c r="C6" i="6" s="1"/>
  <c r="C5" i="6"/>
  <c r="B5" i="6"/>
  <c r="B4" i="6"/>
  <c r="B3" i="6"/>
  <c r="B62" i="5"/>
  <c r="C63" i="5" s="1"/>
  <c r="B61" i="5"/>
  <c r="B60" i="5"/>
  <c r="C61" i="5" s="1"/>
  <c r="B59" i="5"/>
  <c r="C59" i="5" s="1"/>
  <c r="D59" i="5" s="1"/>
  <c r="B58" i="5"/>
  <c r="C58" i="5" s="1"/>
  <c r="B57" i="5"/>
  <c r="C56" i="5"/>
  <c r="D56" i="5" s="1"/>
  <c r="B56" i="5"/>
  <c r="C57" i="5" s="1"/>
  <c r="B55" i="5"/>
  <c r="C55" i="5" s="1"/>
  <c r="B54" i="5"/>
  <c r="C54" i="5" s="1"/>
  <c r="B53" i="5"/>
  <c r="B52" i="5"/>
  <c r="C53" i="5" s="1"/>
  <c r="B51" i="5"/>
  <c r="C51" i="5" s="1"/>
  <c r="D51" i="5" s="1"/>
  <c r="B50" i="5"/>
  <c r="C50" i="5" s="1"/>
  <c r="B49" i="5"/>
  <c r="C48" i="5"/>
  <c r="D48" i="5" s="1"/>
  <c r="B48" i="5"/>
  <c r="C49" i="5" s="1"/>
  <c r="B47" i="5"/>
  <c r="C47" i="5" s="1"/>
  <c r="B46" i="5"/>
  <c r="C46" i="5" s="1"/>
  <c r="B45" i="5"/>
  <c r="B44" i="5"/>
  <c r="C45" i="5" s="1"/>
  <c r="B43" i="5"/>
  <c r="C43" i="5" s="1"/>
  <c r="D43" i="5" s="1"/>
  <c r="B42" i="5"/>
  <c r="C42" i="5" s="1"/>
  <c r="B41" i="5"/>
  <c r="C40" i="5"/>
  <c r="D40" i="5" s="1"/>
  <c r="B40" i="5"/>
  <c r="C41" i="5" s="1"/>
  <c r="B39" i="5"/>
  <c r="C39" i="5" s="1"/>
  <c r="B38" i="5"/>
  <c r="C38" i="5" s="1"/>
  <c r="B37" i="5"/>
  <c r="B36" i="5"/>
  <c r="C37" i="5" s="1"/>
  <c r="B35" i="5"/>
  <c r="C35" i="5" s="1"/>
  <c r="D35" i="5" s="1"/>
  <c r="B34" i="5"/>
  <c r="C34" i="5" s="1"/>
  <c r="B33" i="5"/>
  <c r="C32" i="5"/>
  <c r="D32" i="5" s="1"/>
  <c r="B32" i="5"/>
  <c r="C33" i="5" s="1"/>
  <c r="B31" i="5"/>
  <c r="C31" i="5" s="1"/>
  <c r="B30" i="5"/>
  <c r="C30" i="5" s="1"/>
  <c r="B29" i="5"/>
  <c r="B28" i="5"/>
  <c r="C29" i="5" s="1"/>
  <c r="B27" i="5"/>
  <c r="C27" i="5" s="1"/>
  <c r="D27" i="5" s="1"/>
  <c r="B26" i="5"/>
  <c r="C26" i="5" s="1"/>
  <c r="B25" i="5"/>
  <c r="C24" i="5"/>
  <c r="D24" i="5" s="1"/>
  <c r="B24" i="5"/>
  <c r="C25" i="5" s="1"/>
  <c r="B23" i="5"/>
  <c r="C23" i="5" s="1"/>
  <c r="B22" i="5"/>
  <c r="C22" i="5" s="1"/>
  <c r="B21" i="5"/>
  <c r="B20" i="5"/>
  <c r="C21" i="5" s="1"/>
  <c r="B19" i="5"/>
  <c r="C19" i="5" s="1"/>
  <c r="D19" i="5" s="1"/>
  <c r="B18" i="5"/>
  <c r="C18" i="5" s="1"/>
  <c r="B17" i="5"/>
  <c r="C16" i="5"/>
  <c r="D16" i="5" s="1"/>
  <c r="B16" i="5"/>
  <c r="C17" i="5" s="1"/>
  <c r="B15" i="5"/>
  <c r="C15" i="5" s="1"/>
  <c r="B14" i="5"/>
  <c r="C14" i="5" s="1"/>
  <c r="D14" i="5" s="1"/>
  <c r="B13" i="5"/>
  <c r="B12" i="5"/>
  <c r="C13" i="5" s="1"/>
  <c r="B11" i="5"/>
  <c r="C11" i="5" s="1"/>
  <c r="D11" i="5" s="1"/>
  <c r="B10" i="5"/>
  <c r="C10" i="5" s="1"/>
  <c r="B9" i="5"/>
  <c r="C8" i="5"/>
  <c r="D8" i="5" s="1"/>
  <c r="B8" i="5"/>
  <c r="C9" i="5" s="1"/>
  <c r="B7" i="5"/>
  <c r="C7" i="5" s="1"/>
  <c r="B6" i="5"/>
  <c r="C6" i="5" s="1"/>
  <c r="C5" i="5"/>
  <c r="D5" i="5" s="1"/>
  <c r="B5" i="5"/>
  <c r="B4" i="5"/>
  <c r="B3" i="5"/>
  <c r="C4" i="5" s="1"/>
  <c r="B62" i="4"/>
  <c r="B61" i="4"/>
  <c r="B60" i="4"/>
  <c r="B59" i="4"/>
  <c r="C59" i="4" s="1"/>
  <c r="D59" i="4" s="1"/>
  <c r="B58" i="4"/>
  <c r="C58" i="4" s="1"/>
  <c r="B57" i="4"/>
  <c r="B56" i="4"/>
  <c r="B55" i="4"/>
  <c r="C55" i="4" s="1"/>
  <c r="D55" i="4" s="1"/>
  <c r="B54" i="4"/>
  <c r="C54" i="4" s="1"/>
  <c r="B53" i="4"/>
  <c r="B52" i="4"/>
  <c r="B51" i="4"/>
  <c r="C51" i="4" s="1"/>
  <c r="D51" i="4" s="1"/>
  <c r="B50" i="4"/>
  <c r="C50" i="4" s="1"/>
  <c r="B49" i="4"/>
  <c r="B48" i="4"/>
  <c r="B47" i="4"/>
  <c r="C47" i="4" s="1"/>
  <c r="D47" i="4" s="1"/>
  <c r="B46" i="4"/>
  <c r="C46" i="4" s="1"/>
  <c r="B45" i="4"/>
  <c r="B44" i="4"/>
  <c r="B43" i="4"/>
  <c r="C43" i="4" s="1"/>
  <c r="D43" i="4" s="1"/>
  <c r="B42" i="4"/>
  <c r="C42" i="4" s="1"/>
  <c r="B41" i="4"/>
  <c r="B40" i="4"/>
  <c r="B39" i="4"/>
  <c r="C39" i="4" s="1"/>
  <c r="D39" i="4" s="1"/>
  <c r="B38" i="4"/>
  <c r="C38" i="4" s="1"/>
  <c r="B37" i="4"/>
  <c r="B36" i="4"/>
  <c r="B35" i="4"/>
  <c r="C35" i="4" s="1"/>
  <c r="D35" i="4" s="1"/>
  <c r="B34" i="4"/>
  <c r="C34" i="4" s="1"/>
  <c r="B33" i="4"/>
  <c r="B32" i="4"/>
  <c r="B31" i="4"/>
  <c r="C31" i="4" s="1"/>
  <c r="D31" i="4" s="1"/>
  <c r="B30" i="4"/>
  <c r="C30" i="4" s="1"/>
  <c r="B29" i="4"/>
  <c r="B28" i="4"/>
  <c r="B27" i="4"/>
  <c r="C27" i="4" s="1"/>
  <c r="D27" i="4" s="1"/>
  <c r="B26" i="4"/>
  <c r="C26" i="4" s="1"/>
  <c r="B25" i="4"/>
  <c r="B24" i="4"/>
  <c r="B23" i="4"/>
  <c r="C23" i="4" s="1"/>
  <c r="D23" i="4" s="1"/>
  <c r="B22" i="4"/>
  <c r="C22" i="4" s="1"/>
  <c r="B21" i="4"/>
  <c r="B20" i="4"/>
  <c r="B19" i="4"/>
  <c r="C19" i="4" s="1"/>
  <c r="D19" i="4" s="1"/>
  <c r="B18" i="4"/>
  <c r="C18" i="4" s="1"/>
  <c r="B17" i="4"/>
  <c r="B16" i="4"/>
  <c r="B15" i="4"/>
  <c r="C15" i="4" s="1"/>
  <c r="D15" i="4" s="1"/>
  <c r="B14" i="4"/>
  <c r="C14" i="4" s="1"/>
  <c r="B13" i="4"/>
  <c r="B12" i="4"/>
  <c r="B11" i="4"/>
  <c r="C11" i="4" s="1"/>
  <c r="D11" i="4" s="1"/>
  <c r="B10" i="4"/>
  <c r="C10" i="4" s="1"/>
  <c r="B9" i="4"/>
  <c r="B8" i="4"/>
  <c r="B7" i="4"/>
  <c r="C7" i="4" s="1"/>
  <c r="D7" i="4" s="1"/>
  <c r="B6" i="4"/>
  <c r="C6" i="4" s="1"/>
  <c r="B5" i="4"/>
  <c r="B4" i="4"/>
  <c r="B3" i="4"/>
  <c r="B62" i="3"/>
  <c r="B61" i="3"/>
  <c r="C61" i="3" s="1"/>
  <c r="D61" i="3" s="1"/>
  <c r="D60" i="3"/>
  <c r="E60" i="3" s="1"/>
  <c r="C60" i="3"/>
  <c r="B60" i="3"/>
  <c r="D59" i="3"/>
  <c r="C59" i="3"/>
  <c r="B59" i="3"/>
  <c r="D58" i="3"/>
  <c r="C58" i="3"/>
  <c r="B58" i="3"/>
  <c r="D57" i="3"/>
  <c r="E57" i="3" s="1"/>
  <c r="C57" i="3"/>
  <c r="B57" i="3"/>
  <c r="D56" i="3"/>
  <c r="E56" i="3" s="1"/>
  <c r="C56" i="3"/>
  <c r="B56" i="3"/>
  <c r="D55" i="3"/>
  <c r="C55" i="3"/>
  <c r="B55" i="3"/>
  <c r="D54" i="3"/>
  <c r="C54" i="3"/>
  <c r="B54" i="3"/>
  <c r="D53" i="3"/>
  <c r="E53" i="3" s="1"/>
  <c r="C53" i="3"/>
  <c r="B53" i="3"/>
  <c r="D52" i="3"/>
  <c r="E52" i="3" s="1"/>
  <c r="C52" i="3"/>
  <c r="B52" i="3"/>
  <c r="D51" i="3"/>
  <c r="C51" i="3"/>
  <c r="B51" i="3"/>
  <c r="D50" i="3"/>
  <c r="C50" i="3"/>
  <c r="B50" i="3"/>
  <c r="D49" i="3"/>
  <c r="E49" i="3" s="1"/>
  <c r="C49" i="3"/>
  <c r="B49" i="3"/>
  <c r="D48" i="3"/>
  <c r="E48" i="3" s="1"/>
  <c r="C48" i="3"/>
  <c r="B48" i="3"/>
  <c r="D47" i="3"/>
  <c r="C47" i="3"/>
  <c r="B47" i="3"/>
  <c r="D46" i="3"/>
  <c r="C46" i="3"/>
  <c r="B46" i="3"/>
  <c r="D45" i="3"/>
  <c r="E45" i="3" s="1"/>
  <c r="C45" i="3"/>
  <c r="B45" i="3"/>
  <c r="D44" i="3"/>
  <c r="E44" i="3" s="1"/>
  <c r="C44" i="3"/>
  <c r="B44" i="3"/>
  <c r="D43" i="3"/>
  <c r="C43" i="3"/>
  <c r="B43" i="3"/>
  <c r="D42" i="3"/>
  <c r="C42" i="3"/>
  <c r="B42" i="3"/>
  <c r="D41" i="3"/>
  <c r="E41" i="3" s="1"/>
  <c r="C41" i="3"/>
  <c r="B41" i="3"/>
  <c r="D40" i="3"/>
  <c r="E40" i="3" s="1"/>
  <c r="C40" i="3"/>
  <c r="B40" i="3"/>
  <c r="D39" i="3"/>
  <c r="C39" i="3"/>
  <c r="B39" i="3"/>
  <c r="D38" i="3"/>
  <c r="C38" i="3"/>
  <c r="B38" i="3"/>
  <c r="D37" i="3"/>
  <c r="E37" i="3" s="1"/>
  <c r="C37" i="3"/>
  <c r="B37" i="3"/>
  <c r="D36" i="3"/>
  <c r="E36" i="3" s="1"/>
  <c r="C36" i="3"/>
  <c r="B36" i="3"/>
  <c r="D35" i="3"/>
  <c r="E35" i="3" s="1"/>
  <c r="C35" i="3"/>
  <c r="B35" i="3"/>
  <c r="D34" i="3"/>
  <c r="C34" i="3"/>
  <c r="B34" i="3"/>
  <c r="D33" i="3"/>
  <c r="E33" i="3" s="1"/>
  <c r="C33" i="3"/>
  <c r="B33" i="3"/>
  <c r="D32" i="3"/>
  <c r="E32" i="3" s="1"/>
  <c r="C32" i="3"/>
  <c r="B32" i="3"/>
  <c r="D31" i="3"/>
  <c r="E31" i="3" s="1"/>
  <c r="C31" i="3"/>
  <c r="B31" i="3"/>
  <c r="D30" i="3"/>
  <c r="C30" i="3"/>
  <c r="B30" i="3"/>
  <c r="D29" i="3"/>
  <c r="E29" i="3" s="1"/>
  <c r="C29" i="3"/>
  <c r="B29" i="3"/>
  <c r="D28" i="3"/>
  <c r="E28" i="3" s="1"/>
  <c r="C28" i="3"/>
  <c r="B28" i="3"/>
  <c r="D27" i="3"/>
  <c r="E27" i="3" s="1"/>
  <c r="C27" i="3"/>
  <c r="B27" i="3"/>
  <c r="D26" i="3"/>
  <c r="C26" i="3"/>
  <c r="B26" i="3"/>
  <c r="D25" i="3"/>
  <c r="E25" i="3" s="1"/>
  <c r="C25" i="3"/>
  <c r="B25" i="3"/>
  <c r="D24" i="3"/>
  <c r="E24" i="3" s="1"/>
  <c r="C24" i="3"/>
  <c r="B24" i="3"/>
  <c r="D23" i="3"/>
  <c r="E23" i="3" s="1"/>
  <c r="C23" i="3"/>
  <c r="B23" i="3"/>
  <c r="D22" i="3"/>
  <c r="C22" i="3"/>
  <c r="B22" i="3"/>
  <c r="D21" i="3"/>
  <c r="E21" i="3" s="1"/>
  <c r="C21" i="3"/>
  <c r="B21" i="3"/>
  <c r="D20" i="3"/>
  <c r="E20" i="3" s="1"/>
  <c r="C20" i="3"/>
  <c r="B20" i="3"/>
  <c r="D19" i="3"/>
  <c r="E19" i="3" s="1"/>
  <c r="C19" i="3"/>
  <c r="B19" i="3"/>
  <c r="D18" i="3"/>
  <c r="C18" i="3"/>
  <c r="B18" i="3"/>
  <c r="D17" i="3"/>
  <c r="E17" i="3" s="1"/>
  <c r="C17" i="3"/>
  <c r="B17" i="3"/>
  <c r="D16" i="3"/>
  <c r="E16" i="3" s="1"/>
  <c r="C16" i="3"/>
  <c r="B16" i="3"/>
  <c r="D15" i="3"/>
  <c r="E15" i="3" s="1"/>
  <c r="C15" i="3"/>
  <c r="B15" i="3"/>
  <c r="D14" i="3"/>
  <c r="C14" i="3"/>
  <c r="B14" i="3"/>
  <c r="D13" i="3"/>
  <c r="E13" i="3" s="1"/>
  <c r="C13" i="3"/>
  <c r="B13" i="3"/>
  <c r="D12" i="3"/>
  <c r="E12" i="3" s="1"/>
  <c r="C12" i="3"/>
  <c r="B12" i="3"/>
  <c r="D11" i="3"/>
  <c r="E11" i="3" s="1"/>
  <c r="C11" i="3"/>
  <c r="B11" i="3"/>
  <c r="D10" i="3"/>
  <c r="C10" i="3"/>
  <c r="B10" i="3"/>
  <c r="D9" i="3"/>
  <c r="E9" i="3" s="1"/>
  <c r="C9" i="3"/>
  <c r="B9" i="3"/>
  <c r="D8" i="3"/>
  <c r="C8" i="3"/>
  <c r="B8" i="3"/>
  <c r="C7" i="3"/>
  <c r="B7" i="3"/>
  <c r="B6" i="3"/>
  <c r="C5" i="3"/>
  <c r="B5" i="3"/>
  <c r="C6" i="3" s="1"/>
  <c r="D6" i="3" s="1"/>
  <c r="B4" i="3"/>
  <c r="B3" i="3"/>
  <c r="B62" i="2"/>
  <c r="B61" i="2"/>
  <c r="C61" i="2" s="1"/>
  <c r="B60" i="2"/>
  <c r="B59" i="2"/>
  <c r="B58" i="2"/>
  <c r="B57" i="2"/>
  <c r="C57" i="2" s="1"/>
  <c r="B56" i="2"/>
  <c r="B55" i="2"/>
  <c r="B54" i="2"/>
  <c r="B53" i="2"/>
  <c r="C53" i="2" s="1"/>
  <c r="B52" i="2"/>
  <c r="B51" i="2"/>
  <c r="B50" i="2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B38" i="2"/>
  <c r="B37" i="2"/>
  <c r="C37" i="2" s="1"/>
  <c r="B36" i="2"/>
  <c r="B35" i="2"/>
  <c r="B34" i="2"/>
  <c r="B33" i="2"/>
  <c r="C33" i="2" s="1"/>
  <c r="B32" i="2"/>
  <c r="B31" i="2"/>
  <c r="B30" i="2"/>
  <c r="B29" i="2"/>
  <c r="C29" i="2" s="1"/>
  <c r="B28" i="2"/>
  <c r="B27" i="2"/>
  <c r="B26" i="2"/>
  <c r="B25" i="2"/>
  <c r="C25" i="2" s="1"/>
  <c r="B24" i="2"/>
  <c r="B23" i="2"/>
  <c r="B22" i="2"/>
  <c r="B21" i="2"/>
  <c r="C21" i="2" s="1"/>
  <c r="B20" i="2"/>
  <c r="B19" i="2"/>
  <c r="B18" i="2"/>
  <c r="B17" i="2"/>
  <c r="C17" i="2" s="1"/>
  <c r="B16" i="2"/>
  <c r="B15" i="2"/>
  <c r="B14" i="2"/>
  <c r="B13" i="2"/>
  <c r="C13" i="2" s="1"/>
  <c r="B12" i="2"/>
  <c r="B11" i="2"/>
  <c r="B10" i="2"/>
  <c r="B9" i="2"/>
  <c r="B8" i="2"/>
  <c r="B7" i="2"/>
  <c r="B6" i="2"/>
  <c r="C6" i="2" s="1"/>
  <c r="B5" i="2"/>
  <c r="H5" i="9" s="1"/>
  <c r="J5" i="9" s="1"/>
  <c r="C4" i="2"/>
  <c r="B4" i="2"/>
  <c r="B3" i="2"/>
  <c r="L33" i="9" l="1"/>
  <c r="R33" i="13"/>
  <c r="L13" i="9"/>
  <c r="R13" i="13"/>
  <c r="Y55" i="13"/>
  <c r="V55" i="13"/>
  <c r="U55" i="13"/>
  <c r="AB55" i="13"/>
  <c r="Z55" i="13"/>
  <c r="AA55" i="13"/>
  <c r="T55" i="13"/>
  <c r="W55" i="13"/>
  <c r="X55" i="13"/>
  <c r="X39" i="13"/>
  <c r="Y39" i="13"/>
  <c r="U39" i="13"/>
  <c r="T39" i="13"/>
  <c r="Z39" i="13"/>
  <c r="V39" i="13"/>
  <c r="AB39" i="13"/>
  <c r="AA39" i="13"/>
  <c r="W39" i="13"/>
  <c r="Y9" i="13"/>
  <c r="W9" i="13"/>
  <c r="X9" i="13"/>
  <c r="Z9" i="13"/>
  <c r="T9" i="13"/>
  <c r="V9" i="13"/>
  <c r="AA9" i="13"/>
  <c r="AB9" i="13"/>
  <c r="U9" i="13"/>
  <c r="L25" i="9"/>
  <c r="R25" i="13"/>
  <c r="V64" i="13"/>
  <c r="W64" i="13"/>
  <c r="AA64" i="13"/>
  <c r="T64" i="13"/>
  <c r="AB64" i="13"/>
  <c r="Y64" i="13"/>
  <c r="Z64" i="13"/>
  <c r="U64" i="13"/>
  <c r="X64" i="13"/>
  <c r="D29" i="13"/>
  <c r="C14" i="15"/>
  <c r="C25" i="15"/>
  <c r="D17" i="13"/>
  <c r="D24" i="13"/>
  <c r="R24" i="13" s="1"/>
  <c r="D53" i="13"/>
  <c r="D61" i="13"/>
  <c r="R61" i="13" s="1"/>
  <c r="C8" i="15"/>
  <c r="C45" i="15"/>
  <c r="U32" i="13"/>
  <c r="Y32" i="13"/>
  <c r="Z32" i="13"/>
  <c r="X32" i="13"/>
  <c r="T32" i="13"/>
  <c r="V32" i="13"/>
  <c r="W32" i="13"/>
  <c r="AA32" i="13"/>
  <c r="AB32" i="13"/>
  <c r="Z44" i="13"/>
  <c r="T44" i="13"/>
  <c r="AB44" i="13"/>
  <c r="V44" i="13"/>
  <c r="U44" i="13"/>
  <c r="AA44" i="13"/>
  <c r="X44" i="13"/>
  <c r="Y44" i="13"/>
  <c r="W44" i="13"/>
  <c r="C61" i="15"/>
  <c r="Y5" i="13"/>
  <c r="V5" i="13"/>
  <c r="AA5" i="13"/>
  <c r="AB5" i="13"/>
  <c r="W5" i="13"/>
  <c r="X5" i="13"/>
  <c r="U5" i="13"/>
  <c r="Z5" i="13"/>
  <c r="T5" i="13"/>
  <c r="Y12" i="13"/>
  <c r="U12" i="13"/>
  <c r="AB12" i="13"/>
  <c r="V12" i="13"/>
  <c r="X12" i="13"/>
  <c r="AA12" i="13"/>
  <c r="T12" i="13"/>
  <c r="W12" i="13"/>
  <c r="Z12" i="13"/>
  <c r="L21" i="9"/>
  <c r="R21" i="13"/>
  <c r="L37" i="9"/>
  <c r="R37" i="13"/>
  <c r="AB45" i="13"/>
  <c r="X45" i="13"/>
  <c r="U45" i="13"/>
  <c r="Z45" i="13"/>
  <c r="T45" i="13"/>
  <c r="AA45" i="13"/>
  <c r="Y45" i="13"/>
  <c r="V45" i="13"/>
  <c r="W45" i="13"/>
  <c r="D47" i="13"/>
  <c r="R47" i="13" s="1"/>
  <c r="D60" i="13"/>
  <c r="R60" i="13" s="1"/>
  <c r="C53" i="15"/>
  <c r="D53" i="15" s="1"/>
  <c r="I53" i="15" s="1"/>
  <c r="L18" i="15"/>
  <c r="L12" i="15"/>
  <c r="L11" i="15"/>
  <c r="E5" i="15"/>
  <c r="D25" i="2"/>
  <c r="D41" i="2"/>
  <c r="D61" i="2"/>
  <c r="D38" i="4"/>
  <c r="E19" i="5"/>
  <c r="E32" i="5"/>
  <c r="E48" i="5"/>
  <c r="E5" i="13"/>
  <c r="C10" i="2"/>
  <c r="D10" i="2" s="1"/>
  <c r="E10" i="2" s="1"/>
  <c r="C18" i="2"/>
  <c r="D18" i="2" s="1"/>
  <c r="C26" i="2"/>
  <c r="D26" i="2" s="1"/>
  <c r="C34" i="2"/>
  <c r="D34" i="2" s="1"/>
  <c r="C42" i="2"/>
  <c r="D42" i="2" s="1"/>
  <c r="E42" i="2" s="1"/>
  <c r="C54" i="2"/>
  <c r="D54" i="2" s="1"/>
  <c r="E8" i="6"/>
  <c r="D14" i="6"/>
  <c r="E14" i="6" s="1"/>
  <c r="L32" i="9"/>
  <c r="C7" i="2"/>
  <c r="D7" i="2" s="1"/>
  <c r="C19" i="2"/>
  <c r="D19" i="2" s="1"/>
  <c r="E19" i="2" s="1"/>
  <c r="C23" i="2"/>
  <c r="D23" i="2" s="1"/>
  <c r="E23" i="2" s="1"/>
  <c r="C27" i="2"/>
  <c r="D27" i="2" s="1"/>
  <c r="E27" i="2" s="1"/>
  <c r="C31" i="2"/>
  <c r="C35" i="2"/>
  <c r="C39" i="2"/>
  <c r="C43" i="2"/>
  <c r="D43" i="2" s="1"/>
  <c r="E43" i="2" s="1"/>
  <c r="C47" i="2"/>
  <c r="C51" i="2"/>
  <c r="C55" i="2"/>
  <c r="D55" i="2" s="1"/>
  <c r="E55" i="2" s="1"/>
  <c r="C59" i="2"/>
  <c r="D59" i="2" s="1"/>
  <c r="E59" i="2" s="1"/>
  <c r="D7" i="3"/>
  <c r="E7" i="3" s="1"/>
  <c r="E39" i="3"/>
  <c r="E43" i="3"/>
  <c r="E47" i="3"/>
  <c r="E51" i="3"/>
  <c r="E55" i="3"/>
  <c r="E59" i="3"/>
  <c r="E61" i="3"/>
  <c r="D26" i="4"/>
  <c r="D58" i="4"/>
  <c r="E59" i="4" s="1"/>
  <c r="D7" i="5"/>
  <c r="D9" i="5"/>
  <c r="E9" i="5" s="1"/>
  <c r="C12" i="5"/>
  <c r="D15" i="5"/>
  <c r="E15" i="5" s="1"/>
  <c r="D17" i="5"/>
  <c r="E17" i="5" s="1"/>
  <c r="C20" i="5"/>
  <c r="D23" i="5"/>
  <c r="D25" i="5"/>
  <c r="E25" i="5" s="1"/>
  <c r="C28" i="5"/>
  <c r="D31" i="5"/>
  <c r="D33" i="5"/>
  <c r="E33" i="5" s="1"/>
  <c r="C36" i="5"/>
  <c r="D39" i="5"/>
  <c r="D41" i="5"/>
  <c r="E41" i="5" s="1"/>
  <c r="C44" i="5"/>
  <c r="D47" i="5"/>
  <c r="E47" i="5" s="1"/>
  <c r="D49" i="5"/>
  <c r="E49" i="5" s="1"/>
  <c r="C52" i="5"/>
  <c r="D55" i="5"/>
  <c r="D57" i="5"/>
  <c r="E57" i="5" s="1"/>
  <c r="C60" i="5"/>
  <c r="E21" i="8"/>
  <c r="E29" i="8"/>
  <c r="E53" i="8"/>
  <c r="H9" i="9"/>
  <c r="J9" i="9" s="1"/>
  <c r="C9" i="2"/>
  <c r="D9" i="2" s="1"/>
  <c r="E9" i="2" s="1"/>
  <c r="D13" i="2"/>
  <c r="E13" i="2" s="1"/>
  <c r="D45" i="2"/>
  <c r="D53" i="2"/>
  <c r="E53" i="2" s="1"/>
  <c r="D30" i="4"/>
  <c r="D54" i="4"/>
  <c r="E11" i="5"/>
  <c r="E16" i="5"/>
  <c r="E35" i="5"/>
  <c r="E43" i="5"/>
  <c r="E51" i="5"/>
  <c r="E17" i="8"/>
  <c r="E25" i="8"/>
  <c r="L12" i="9"/>
  <c r="E12" i="13"/>
  <c r="L45" i="9"/>
  <c r="E45" i="13"/>
  <c r="D6" i="2"/>
  <c r="E6" i="2" s="1"/>
  <c r="C14" i="2"/>
  <c r="D14" i="2" s="1"/>
  <c r="C22" i="2"/>
  <c r="D22" i="2" s="1"/>
  <c r="C30" i="2"/>
  <c r="D30" i="2" s="1"/>
  <c r="C38" i="2"/>
  <c r="D38" i="2" s="1"/>
  <c r="C46" i="2"/>
  <c r="D46" i="2" s="1"/>
  <c r="C50" i="2"/>
  <c r="D50" i="2" s="1"/>
  <c r="C58" i="2"/>
  <c r="D58" i="2" s="1"/>
  <c r="C62" i="2"/>
  <c r="D62" i="2" s="1"/>
  <c r="C63" i="2"/>
  <c r="E8" i="3"/>
  <c r="C5" i="4"/>
  <c r="C4" i="4"/>
  <c r="E39" i="4"/>
  <c r="E55" i="4"/>
  <c r="D6" i="5"/>
  <c r="E6" i="5" s="1"/>
  <c r="D22" i="5"/>
  <c r="D30" i="5"/>
  <c r="D38" i="5"/>
  <c r="D46" i="5"/>
  <c r="D54" i="5"/>
  <c r="D6" i="6"/>
  <c r="D5" i="6"/>
  <c r="E23" i="8"/>
  <c r="E39" i="8"/>
  <c r="C11" i="2"/>
  <c r="C15" i="2"/>
  <c r="D15" i="2" s="1"/>
  <c r="E15" i="2" s="1"/>
  <c r="H8" i="9"/>
  <c r="J8" i="9" s="1"/>
  <c r="C8" i="2"/>
  <c r="D8" i="2" s="1"/>
  <c r="E8" i="2" s="1"/>
  <c r="C12" i="2"/>
  <c r="D12" i="2" s="1"/>
  <c r="C16" i="2"/>
  <c r="D16" i="2" s="1"/>
  <c r="E16" i="2" s="1"/>
  <c r="C20" i="2"/>
  <c r="D20" i="2" s="1"/>
  <c r="E20" i="2" s="1"/>
  <c r="C24" i="2"/>
  <c r="C28" i="2"/>
  <c r="C32" i="2"/>
  <c r="D32" i="2" s="1"/>
  <c r="C36" i="2"/>
  <c r="C40" i="2"/>
  <c r="C44" i="2"/>
  <c r="C48" i="2"/>
  <c r="D48" i="2" s="1"/>
  <c r="C52" i="2"/>
  <c r="D52" i="2" s="1"/>
  <c r="C56" i="2"/>
  <c r="C60" i="2"/>
  <c r="C4" i="3"/>
  <c r="D5" i="3" s="1"/>
  <c r="E6" i="3" s="1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C63" i="3"/>
  <c r="C62" i="3"/>
  <c r="D62" i="3" s="1"/>
  <c r="E62" i="3" s="1"/>
  <c r="D10" i="5"/>
  <c r="E10" i="5" s="1"/>
  <c r="D18" i="5"/>
  <c r="D26" i="5"/>
  <c r="D34" i="5"/>
  <c r="D42" i="5"/>
  <c r="E42" i="5" s="1"/>
  <c r="D50" i="5"/>
  <c r="D58" i="5"/>
  <c r="C4" i="6"/>
  <c r="D20" i="6"/>
  <c r="E20" i="6" s="1"/>
  <c r="D28" i="6"/>
  <c r="E28" i="6" s="1"/>
  <c r="E19" i="8"/>
  <c r="E35" i="8"/>
  <c r="E51" i="8"/>
  <c r="L24" i="9"/>
  <c r="L61" i="9"/>
  <c r="E61" i="13"/>
  <c r="D36" i="6"/>
  <c r="E36" i="6" s="1"/>
  <c r="D40" i="6"/>
  <c r="E40" i="6" s="1"/>
  <c r="D52" i="6"/>
  <c r="E52" i="6" s="1"/>
  <c r="D60" i="6"/>
  <c r="E60" i="6" s="1"/>
  <c r="C63" i="6"/>
  <c r="C62" i="6"/>
  <c r="D62" i="6" s="1"/>
  <c r="E62" i="6" s="1"/>
  <c r="D8" i="8"/>
  <c r="E8" i="8" s="1"/>
  <c r="D14" i="8"/>
  <c r="E14" i="8" s="1"/>
  <c r="D18" i="8"/>
  <c r="E18" i="8" s="1"/>
  <c r="D20" i="8"/>
  <c r="E20" i="8" s="1"/>
  <c r="D24" i="8"/>
  <c r="E24" i="8" s="1"/>
  <c r="D28" i="8"/>
  <c r="E28" i="8" s="1"/>
  <c r="D32" i="8"/>
  <c r="D36" i="8"/>
  <c r="E36" i="8" s="1"/>
  <c r="D40" i="8"/>
  <c r="E40" i="8" s="1"/>
  <c r="D44" i="8"/>
  <c r="E44" i="8" s="1"/>
  <c r="D48" i="8"/>
  <c r="D50" i="8"/>
  <c r="E50" i="8" s="1"/>
  <c r="D54" i="8"/>
  <c r="E54" i="8" s="1"/>
  <c r="D58" i="8"/>
  <c r="E58" i="8" s="1"/>
  <c r="D62" i="8"/>
  <c r="E62" i="8" s="1"/>
  <c r="C7" i="14"/>
  <c r="D8" i="14" s="1"/>
  <c r="C7" i="15"/>
  <c r="D8" i="15" s="1"/>
  <c r="I8" i="15" s="1"/>
  <c r="D7" i="13"/>
  <c r="R7" i="13" s="1"/>
  <c r="C15" i="14"/>
  <c r="C15" i="15"/>
  <c r="D15" i="13"/>
  <c r="R15" i="13" s="1"/>
  <c r="C27" i="14"/>
  <c r="C27" i="15"/>
  <c r="D27" i="13"/>
  <c r="R27" i="13" s="1"/>
  <c r="C42" i="14"/>
  <c r="D42" i="13"/>
  <c r="R42" i="13" s="1"/>
  <c r="D43" i="13"/>
  <c r="R43" i="13" s="1"/>
  <c r="C42" i="15"/>
  <c r="C58" i="14"/>
  <c r="C58" i="15"/>
  <c r="D58" i="13"/>
  <c r="R58" i="13" s="1"/>
  <c r="D59" i="13"/>
  <c r="R59" i="13" s="1"/>
  <c r="E15" i="9"/>
  <c r="E14" i="9"/>
  <c r="E23" i="9"/>
  <c r="E22" i="9"/>
  <c r="E53" i="9"/>
  <c r="E20" i="17"/>
  <c r="D23" i="17"/>
  <c r="D21" i="17"/>
  <c r="E52" i="17"/>
  <c r="D55" i="17"/>
  <c r="D53" i="17"/>
  <c r="H8" i="14"/>
  <c r="E13" i="13"/>
  <c r="C16" i="14"/>
  <c r="C16" i="15"/>
  <c r="H28" i="14"/>
  <c r="D28" i="14"/>
  <c r="C36" i="14"/>
  <c r="C36" i="15"/>
  <c r="C52" i="14"/>
  <c r="D53" i="14" s="1"/>
  <c r="C52" i="15"/>
  <c r="H6" i="9"/>
  <c r="J6" i="9" s="1"/>
  <c r="I6" i="9"/>
  <c r="K6" i="9" s="1"/>
  <c r="D7" i="9"/>
  <c r="D6" i="9"/>
  <c r="E6" i="9" s="1"/>
  <c r="C20" i="15"/>
  <c r="E7" i="17"/>
  <c r="E10" i="17"/>
  <c r="D10" i="17"/>
  <c r="E15" i="17"/>
  <c r="D17" i="17"/>
  <c r="D18" i="17"/>
  <c r="E47" i="17"/>
  <c r="D49" i="17"/>
  <c r="D50" i="17"/>
  <c r="D19" i="11"/>
  <c r="J19" i="11" s="1"/>
  <c r="E20" i="11"/>
  <c r="I19" i="11"/>
  <c r="E19" i="11"/>
  <c r="D33" i="11"/>
  <c r="J33" i="11" s="1"/>
  <c r="E34" i="11"/>
  <c r="I33" i="11"/>
  <c r="E33" i="11"/>
  <c r="D49" i="11"/>
  <c r="J49" i="11" s="1"/>
  <c r="E50" i="11"/>
  <c r="I49" i="11"/>
  <c r="E49" i="11"/>
  <c r="D65" i="8"/>
  <c r="C5" i="2"/>
  <c r="D5" i="2" s="1"/>
  <c r="C9" i="4"/>
  <c r="C13" i="4"/>
  <c r="D13" i="4" s="1"/>
  <c r="E13" i="4" s="1"/>
  <c r="C17" i="4"/>
  <c r="C21" i="4"/>
  <c r="C25" i="4"/>
  <c r="C29" i="4"/>
  <c r="D29" i="4" s="1"/>
  <c r="E29" i="4" s="1"/>
  <c r="C33" i="4"/>
  <c r="D33" i="4" s="1"/>
  <c r="E33" i="4" s="1"/>
  <c r="C37" i="4"/>
  <c r="C41" i="4"/>
  <c r="C45" i="4"/>
  <c r="D45" i="4" s="1"/>
  <c r="E45" i="4" s="1"/>
  <c r="C49" i="4"/>
  <c r="C53" i="4"/>
  <c r="C57" i="4"/>
  <c r="C61" i="4"/>
  <c r="D61" i="4" s="1"/>
  <c r="E61" i="4" s="1"/>
  <c r="C62" i="5"/>
  <c r="D62" i="5" s="1"/>
  <c r="C10" i="6"/>
  <c r="C13" i="6"/>
  <c r="D13" i="6" s="1"/>
  <c r="E13" i="6" s="1"/>
  <c r="C15" i="6"/>
  <c r="D15" i="6" s="1"/>
  <c r="C17" i="6"/>
  <c r="C19" i="6"/>
  <c r="D19" i="6" s="1"/>
  <c r="C21" i="6"/>
  <c r="D21" i="6" s="1"/>
  <c r="C23" i="6"/>
  <c r="D23" i="6" s="1"/>
  <c r="C25" i="6"/>
  <c r="C27" i="6"/>
  <c r="D27" i="6" s="1"/>
  <c r="C29" i="6"/>
  <c r="D29" i="6" s="1"/>
  <c r="E29" i="6" s="1"/>
  <c r="C31" i="6"/>
  <c r="C33" i="6"/>
  <c r="C35" i="6"/>
  <c r="D35" i="6" s="1"/>
  <c r="C37" i="6"/>
  <c r="D37" i="6" s="1"/>
  <c r="C39" i="6"/>
  <c r="D39" i="6" s="1"/>
  <c r="E39" i="6" s="1"/>
  <c r="C41" i="6"/>
  <c r="D41" i="6" s="1"/>
  <c r="E41" i="6" s="1"/>
  <c r="C43" i="6"/>
  <c r="D43" i="6" s="1"/>
  <c r="C45" i="6"/>
  <c r="D45" i="6" s="1"/>
  <c r="C47" i="6"/>
  <c r="D47" i="6" s="1"/>
  <c r="C49" i="6"/>
  <c r="C51" i="6"/>
  <c r="D51" i="6" s="1"/>
  <c r="C53" i="6"/>
  <c r="D53" i="6" s="1"/>
  <c r="C55" i="6"/>
  <c r="C57" i="6"/>
  <c r="C59" i="6"/>
  <c r="D59" i="6" s="1"/>
  <c r="C61" i="6"/>
  <c r="D61" i="6" s="1"/>
  <c r="E61" i="6" s="1"/>
  <c r="D5" i="8"/>
  <c r="C9" i="8"/>
  <c r="C4" i="14"/>
  <c r="C4" i="15"/>
  <c r="D4" i="13"/>
  <c r="R4" i="13" s="1"/>
  <c r="D8" i="13"/>
  <c r="R8" i="13" s="1"/>
  <c r="D16" i="13"/>
  <c r="R16" i="13" s="1"/>
  <c r="D20" i="13"/>
  <c r="R20" i="13" s="1"/>
  <c r="D28" i="13"/>
  <c r="R28" i="13" s="1"/>
  <c r="D36" i="13"/>
  <c r="R36" i="13" s="1"/>
  <c r="C50" i="14"/>
  <c r="C50" i="15"/>
  <c r="D50" i="13"/>
  <c r="R50" i="13" s="1"/>
  <c r="D51" i="13"/>
  <c r="R51" i="13" s="1"/>
  <c r="D52" i="13"/>
  <c r="R52" i="13" s="1"/>
  <c r="C4" i="7"/>
  <c r="C5" i="7"/>
  <c r="D5" i="7" s="1"/>
  <c r="I15" i="9"/>
  <c r="K15" i="9" s="1"/>
  <c r="E19" i="9"/>
  <c r="E18" i="9"/>
  <c r="I23" i="9"/>
  <c r="K23" i="9" s="1"/>
  <c r="E27" i="9"/>
  <c r="E26" i="9"/>
  <c r="I31" i="9"/>
  <c r="K31" i="9" s="1"/>
  <c r="E35" i="9"/>
  <c r="E34" i="9"/>
  <c r="H61" i="9"/>
  <c r="J61" i="9" s="1"/>
  <c r="D62" i="9"/>
  <c r="I61" i="9"/>
  <c r="K61" i="9" s="1"/>
  <c r="D16" i="16"/>
  <c r="J16" i="16" s="1"/>
  <c r="I16" i="16"/>
  <c r="E16" i="16"/>
  <c r="E17" i="16"/>
  <c r="D30" i="6"/>
  <c r="E30" i="6" s="1"/>
  <c r="D38" i="6"/>
  <c r="E38" i="6" s="1"/>
  <c r="D42" i="6"/>
  <c r="E42" i="6" s="1"/>
  <c r="E6" i="8"/>
  <c r="D12" i="8"/>
  <c r="D16" i="8"/>
  <c r="E16" i="8" s="1"/>
  <c r="D22" i="8"/>
  <c r="E22" i="8" s="1"/>
  <c r="D26" i="8"/>
  <c r="D30" i="8"/>
  <c r="D34" i="8"/>
  <c r="E34" i="8" s="1"/>
  <c r="D38" i="8"/>
  <c r="E38" i="8" s="1"/>
  <c r="D42" i="8"/>
  <c r="D46" i="8"/>
  <c r="E46" i="8" s="1"/>
  <c r="D52" i="8"/>
  <c r="E52" i="8" s="1"/>
  <c r="D56" i="8"/>
  <c r="E56" i="8" s="1"/>
  <c r="D60" i="8"/>
  <c r="E60" i="8" s="1"/>
  <c r="C11" i="14"/>
  <c r="C11" i="15"/>
  <c r="D11" i="13"/>
  <c r="R11" i="13" s="1"/>
  <c r="C19" i="14"/>
  <c r="C19" i="15"/>
  <c r="D19" i="13"/>
  <c r="R19" i="13" s="1"/>
  <c r="C23" i="14"/>
  <c r="C23" i="15"/>
  <c r="D23" i="13"/>
  <c r="R23" i="13" s="1"/>
  <c r="C31" i="14"/>
  <c r="C31" i="15"/>
  <c r="D31" i="13"/>
  <c r="R31" i="13" s="1"/>
  <c r="C35" i="14"/>
  <c r="C35" i="15"/>
  <c r="D35" i="13"/>
  <c r="R35" i="13" s="1"/>
  <c r="L39" i="9"/>
  <c r="L55" i="9"/>
  <c r="L60" i="9"/>
  <c r="E60" i="13"/>
  <c r="E31" i="9"/>
  <c r="E30" i="9"/>
  <c r="H45" i="9"/>
  <c r="J45" i="9" s="1"/>
  <c r="D46" i="9"/>
  <c r="E46" i="9" s="1"/>
  <c r="I45" i="9"/>
  <c r="K45" i="9" s="1"/>
  <c r="H51" i="9"/>
  <c r="J51" i="9" s="1"/>
  <c r="D52" i="9"/>
  <c r="E52" i="9" s="1"/>
  <c r="I51" i="9"/>
  <c r="K51" i="9" s="1"/>
  <c r="D51" i="9"/>
  <c r="C63" i="4"/>
  <c r="C62" i="4"/>
  <c r="D62" i="4" s="1"/>
  <c r="E62" i="4" s="1"/>
  <c r="C12" i="14"/>
  <c r="C12" i="15"/>
  <c r="H20" i="14"/>
  <c r="C24" i="14"/>
  <c r="C24" i="15"/>
  <c r="E25" i="13"/>
  <c r="C32" i="14"/>
  <c r="C32" i="15"/>
  <c r="E33" i="13"/>
  <c r="C47" i="14"/>
  <c r="C47" i="15"/>
  <c r="D48" i="13"/>
  <c r="R48" i="13" s="1"/>
  <c r="E53" i="13"/>
  <c r="I11" i="9"/>
  <c r="K11" i="9" s="1"/>
  <c r="H43" i="9"/>
  <c r="J43" i="9" s="1"/>
  <c r="D44" i="9"/>
  <c r="I43" i="9"/>
  <c r="K43" i="9" s="1"/>
  <c r="D43" i="9"/>
  <c r="C8" i="4"/>
  <c r="D8" i="4" s="1"/>
  <c r="E8" i="4" s="1"/>
  <c r="C12" i="4"/>
  <c r="D12" i="4" s="1"/>
  <c r="E12" i="4" s="1"/>
  <c r="C16" i="4"/>
  <c r="D16" i="4" s="1"/>
  <c r="E16" i="4" s="1"/>
  <c r="C20" i="4"/>
  <c r="D20" i="4" s="1"/>
  <c r="E20" i="4" s="1"/>
  <c r="C24" i="4"/>
  <c r="D24" i="4" s="1"/>
  <c r="E24" i="4" s="1"/>
  <c r="C28" i="4"/>
  <c r="D28" i="4" s="1"/>
  <c r="E28" i="4" s="1"/>
  <c r="C32" i="4"/>
  <c r="D32" i="4" s="1"/>
  <c r="E32" i="4" s="1"/>
  <c r="C36" i="4"/>
  <c r="D36" i="4" s="1"/>
  <c r="E36" i="4" s="1"/>
  <c r="C40" i="4"/>
  <c r="D40" i="4" s="1"/>
  <c r="E40" i="4" s="1"/>
  <c r="C44" i="4"/>
  <c r="D44" i="4" s="1"/>
  <c r="E44" i="4" s="1"/>
  <c r="C48" i="4"/>
  <c r="D48" i="4" s="1"/>
  <c r="E48" i="4" s="1"/>
  <c r="C52" i="4"/>
  <c r="D52" i="4" s="1"/>
  <c r="E52" i="4" s="1"/>
  <c r="C56" i="4"/>
  <c r="D56" i="4" s="1"/>
  <c r="E56" i="4" s="1"/>
  <c r="C60" i="4"/>
  <c r="D60" i="4" s="1"/>
  <c r="E60" i="4" s="1"/>
  <c r="C9" i="6"/>
  <c r="D9" i="6" s="1"/>
  <c r="E9" i="6" s="1"/>
  <c r="C63" i="8"/>
  <c r="I62" i="9"/>
  <c r="K62" i="9" s="1"/>
  <c r="C39" i="14"/>
  <c r="C39" i="15"/>
  <c r="D40" i="13"/>
  <c r="R40" i="13" s="1"/>
  <c r="C44" i="14"/>
  <c r="C44" i="15"/>
  <c r="C55" i="14"/>
  <c r="C55" i="15"/>
  <c r="D56" i="13"/>
  <c r="R56" i="13" s="1"/>
  <c r="C60" i="14"/>
  <c r="C60" i="15"/>
  <c r="D7" i="7"/>
  <c r="D6" i="7"/>
  <c r="E6" i="7" s="1"/>
  <c r="E8" i="9"/>
  <c r="H10" i="9"/>
  <c r="J10" i="9" s="1"/>
  <c r="I10" i="9"/>
  <c r="K10" i="9" s="1"/>
  <c r="D11" i="9"/>
  <c r="D10" i="9"/>
  <c r="E10" i="9" s="1"/>
  <c r="I14" i="9"/>
  <c r="K14" i="9" s="1"/>
  <c r="I22" i="9"/>
  <c r="K22" i="9" s="1"/>
  <c r="I30" i="9"/>
  <c r="K30" i="9" s="1"/>
  <c r="H53" i="9"/>
  <c r="J53" i="9" s="1"/>
  <c r="D54" i="9"/>
  <c r="E54" i="9" s="1"/>
  <c r="I53" i="9"/>
  <c r="K53" i="9" s="1"/>
  <c r="H59" i="9"/>
  <c r="J59" i="9" s="1"/>
  <c r="D60" i="9"/>
  <c r="I59" i="9"/>
  <c r="K59" i="9" s="1"/>
  <c r="D59" i="9"/>
  <c r="D61" i="9"/>
  <c r="E61" i="9" s="1"/>
  <c r="C3" i="15"/>
  <c r="H3" i="15" s="1"/>
  <c r="C28" i="15"/>
  <c r="C6" i="14"/>
  <c r="C6" i="15"/>
  <c r="C10" i="15"/>
  <c r="C10" i="14"/>
  <c r="H14" i="14"/>
  <c r="C18" i="15"/>
  <c r="C18" i="14"/>
  <c r="C22" i="14"/>
  <c r="C22" i="15"/>
  <c r="C26" i="14"/>
  <c r="C26" i="15"/>
  <c r="C30" i="14"/>
  <c r="C30" i="15"/>
  <c r="H34" i="14"/>
  <c r="C38" i="14"/>
  <c r="D38" i="13"/>
  <c r="R38" i="13" s="1"/>
  <c r="C40" i="14"/>
  <c r="C40" i="15"/>
  <c r="D41" i="13"/>
  <c r="R41" i="13" s="1"/>
  <c r="C43" i="14"/>
  <c r="C43" i="15"/>
  <c r="C46" i="14"/>
  <c r="C46" i="15"/>
  <c r="D46" i="13"/>
  <c r="R46" i="13" s="1"/>
  <c r="C48" i="14"/>
  <c r="C48" i="15"/>
  <c r="D49" i="13"/>
  <c r="R49" i="13" s="1"/>
  <c r="C51" i="14"/>
  <c r="C51" i="15"/>
  <c r="C54" i="14"/>
  <c r="C54" i="15"/>
  <c r="D54" i="13"/>
  <c r="R54" i="13" s="1"/>
  <c r="C56" i="14"/>
  <c r="C56" i="15"/>
  <c r="D57" i="13"/>
  <c r="R57" i="13" s="1"/>
  <c r="C59" i="14"/>
  <c r="C59" i="15"/>
  <c r="C62" i="14"/>
  <c r="D63" i="13"/>
  <c r="R63" i="13" s="1"/>
  <c r="C62" i="15"/>
  <c r="D63" i="15" s="1"/>
  <c r="I63" i="15" s="1"/>
  <c r="D62" i="13"/>
  <c r="R62" i="13" s="1"/>
  <c r="I4" i="9"/>
  <c r="K4" i="9" s="1"/>
  <c r="E5" i="9"/>
  <c r="I8" i="9"/>
  <c r="K8" i="9" s="1"/>
  <c r="E9" i="9"/>
  <c r="I12" i="9"/>
  <c r="K12" i="9" s="1"/>
  <c r="I16" i="9"/>
  <c r="K16" i="9" s="1"/>
  <c r="I20" i="9"/>
  <c r="K20" i="9" s="1"/>
  <c r="I24" i="9"/>
  <c r="K24" i="9" s="1"/>
  <c r="I28" i="9"/>
  <c r="K28" i="9" s="1"/>
  <c r="I32" i="9"/>
  <c r="K32" i="9" s="1"/>
  <c r="I36" i="9"/>
  <c r="K36" i="9" s="1"/>
  <c r="H41" i="9"/>
  <c r="J41" i="9" s="1"/>
  <c r="D42" i="9"/>
  <c r="E42" i="9" s="1"/>
  <c r="I41" i="9"/>
  <c r="K41" i="9" s="1"/>
  <c r="H49" i="9"/>
  <c r="J49" i="9" s="1"/>
  <c r="D50" i="9"/>
  <c r="E50" i="9" s="1"/>
  <c r="I49" i="9"/>
  <c r="K49" i="9" s="1"/>
  <c r="H57" i="9"/>
  <c r="J57" i="9" s="1"/>
  <c r="D58" i="9"/>
  <c r="E58" i="9" s="1"/>
  <c r="I57" i="9"/>
  <c r="K57" i="9" s="1"/>
  <c r="C21" i="15"/>
  <c r="C29" i="15"/>
  <c r="C34" i="15"/>
  <c r="C38" i="15"/>
  <c r="E36" i="17"/>
  <c r="D39" i="17"/>
  <c r="D37" i="17"/>
  <c r="D15" i="10"/>
  <c r="H14" i="10"/>
  <c r="D14" i="10"/>
  <c r="H22" i="10"/>
  <c r="D22" i="10"/>
  <c r="H30" i="10"/>
  <c r="D30" i="10"/>
  <c r="H45" i="10"/>
  <c r="D45" i="10"/>
  <c r="D46" i="10"/>
  <c r="H61" i="10"/>
  <c r="D61" i="10"/>
  <c r="D62" i="10"/>
  <c r="C5" i="14"/>
  <c r="C5" i="15"/>
  <c r="D6" i="13"/>
  <c r="C9" i="14"/>
  <c r="C9" i="15"/>
  <c r="D10" i="13"/>
  <c r="C13" i="14"/>
  <c r="D14" i="14" s="1"/>
  <c r="C13" i="15"/>
  <c r="D14" i="13"/>
  <c r="R14" i="13" s="1"/>
  <c r="H17" i="14"/>
  <c r="D17" i="14"/>
  <c r="D18" i="13"/>
  <c r="R18" i="13" s="1"/>
  <c r="H21" i="14"/>
  <c r="D21" i="14"/>
  <c r="D22" i="13"/>
  <c r="R22" i="13" s="1"/>
  <c r="H25" i="14"/>
  <c r="D26" i="13"/>
  <c r="R26" i="13" s="1"/>
  <c r="H29" i="14"/>
  <c r="D29" i="14"/>
  <c r="D30" i="13"/>
  <c r="R30" i="13" s="1"/>
  <c r="C33" i="14"/>
  <c r="C33" i="15"/>
  <c r="D34" i="13"/>
  <c r="R34" i="13" s="1"/>
  <c r="C37" i="14"/>
  <c r="C37" i="15"/>
  <c r="I13" i="9"/>
  <c r="K13" i="9" s="1"/>
  <c r="I17" i="9"/>
  <c r="K17" i="9" s="1"/>
  <c r="I21" i="9"/>
  <c r="K21" i="9" s="1"/>
  <c r="I25" i="9"/>
  <c r="K25" i="9" s="1"/>
  <c r="I29" i="9"/>
  <c r="K29" i="9" s="1"/>
  <c r="I33" i="9"/>
  <c r="K33" i="9" s="1"/>
  <c r="H39" i="9"/>
  <c r="J39" i="9" s="1"/>
  <c r="D40" i="9"/>
  <c r="I39" i="9"/>
  <c r="K39" i="9" s="1"/>
  <c r="H47" i="9"/>
  <c r="J47" i="9" s="1"/>
  <c r="D48" i="9"/>
  <c r="I47" i="9"/>
  <c r="K47" i="9" s="1"/>
  <c r="H55" i="9"/>
  <c r="J55" i="9" s="1"/>
  <c r="D56" i="9"/>
  <c r="I55" i="9"/>
  <c r="K55" i="9" s="1"/>
  <c r="C17" i="15"/>
  <c r="D45" i="15"/>
  <c r="I45" i="15" s="1"/>
  <c r="D61" i="15"/>
  <c r="I61" i="15" s="1"/>
  <c r="D6" i="16"/>
  <c r="J6" i="16" s="1"/>
  <c r="I6" i="16"/>
  <c r="E6" i="16"/>
  <c r="D7" i="16"/>
  <c r="J7" i="16" s="1"/>
  <c r="E8" i="16"/>
  <c r="E31" i="17"/>
  <c r="D33" i="17"/>
  <c r="D34" i="17"/>
  <c r="D25" i="11"/>
  <c r="J25" i="11" s="1"/>
  <c r="E26" i="11"/>
  <c r="I25" i="11"/>
  <c r="E25" i="11"/>
  <c r="D41" i="11"/>
  <c r="J41" i="11" s="1"/>
  <c r="E42" i="11"/>
  <c r="I41" i="11"/>
  <c r="E41" i="11"/>
  <c r="D57" i="11"/>
  <c r="J57" i="11" s="1"/>
  <c r="E58" i="11"/>
  <c r="I57" i="11"/>
  <c r="E57" i="11"/>
  <c r="H41" i="14"/>
  <c r="D41" i="14"/>
  <c r="H45" i="14"/>
  <c r="H49" i="14"/>
  <c r="D49" i="14"/>
  <c r="H53" i="14"/>
  <c r="H57" i="14"/>
  <c r="D57" i="14"/>
  <c r="H61" i="14"/>
  <c r="D61" i="14"/>
  <c r="D63" i="7"/>
  <c r="E63" i="7" s="1"/>
  <c r="H7" i="9"/>
  <c r="J7" i="9" s="1"/>
  <c r="H11" i="9"/>
  <c r="J11" i="9" s="1"/>
  <c r="H12" i="9"/>
  <c r="J12" i="9" s="1"/>
  <c r="H13" i="9"/>
  <c r="J13" i="9" s="1"/>
  <c r="H14" i="9"/>
  <c r="J14" i="9" s="1"/>
  <c r="H15" i="9"/>
  <c r="J15" i="9" s="1"/>
  <c r="H16" i="9"/>
  <c r="J16" i="9" s="1"/>
  <c r="H17" i="9"/>
  <c r="J17" i="9" s="1"/>
  <c r="H18" i="9"/>
  <c r="J18" i="9" s="1"/>
  <c r="H19" i="9"/>
  <c r="J19" i="9" s="1"/>
  <c r="H20" i="9"/>
  <c r="J20" i="9" s="1"/>
  <c r="H21" i="9"/>
  <c r="J21" i="9" s="1"/>
  <c r="H22" i="9"/>
  <c r="J22" i="9" s="1"/>
  <c r="H23" i="9"/>
  <c r="J23" i="9" s="1"/>
  <c r="H24" i="9"/>
  <c r="J24" i="9" s="1"/>
  <c r="H25" i="9"/>
  <c r="J25" i="9" s="1"/>
  <c r="H26" i="9"/>
  <c r="J26" i="9" s="1"/>
  <c r="H27" i="9"/>
  <c r="J27" i="9" s="1"/>
  <c r="H28" i="9"/>
  <c r="J28" i="9" s="1"/>
  <c r="H29" i="9"/>
  <c r="J29" i="9" s="1"/>
  <c r="H30" i="9"/>
  <c r="J30" i="9" s="1"/>
  <c r="H31" i="9"/>
  <c r="J31" i="9" s="1"/>
  <c r="H32" i="9"/>
  <c r="J32" i="9" s="1"/>
  <c r="H33" i="9"/>
  <c r="J33" i="9" s="1"/>
  <c r="H34" i="9"/>
  <c r="J34" i="9" s="1"/>
  <c r="H35" i="9"/>
  <c r="J35" i="9" s="1"/>
  <c r="H36" i="9"/>
  <c r="J36" i="9" s="1"/>
  <c r="H37" i="9"/>
  <c r="J37" i="9" s="1"/>
  <c r="H38" i="9"/>
  <c r="J38" i="9" s="1"/>
  <c r="H40" i="9"/>
  <c r="J40" i="9" s="1"/>
  <c r="H42" i="9"/>
  <c r="J42" i="9" s="1"/>
  <c r="H44" i="9"/>
  <c r="J44" i="9" s="1"/>
  <c r="H46" i="9"/>
  <c r="J46" i="9" s="1"/>
  <c r="H48" i="9"/>
  <c r="J48" i="9" s="1"/>
  <c r="H50" i="9"/>
  <c r="J50" i="9" s="1"/>
  <c r="H52" i="9"/>
  <c r="J52" i="9" s="1"/>
  <c r="H54" i="9"/>
  <c r="J54" i="9" s="1"/>
  <c r="H56" i="9"/>
  <c r="J56" i="9" s="1"/>
  <c r="H58" i="9"/>
  <c r="J58" i="9" s="1"/>
  <c r="H60" i="9"/>
  <c r="J60" i="9" s="1"/>
  <c r="D63" i="9"/>
  <c r="H62" i="9"/>
  <c r="J62" i="9" s="1"/>
  <c r="C41" i="15"/>
  <c r="D10" i="16"/>
  <c r="J10" i="16" s="1"/>
  <c r="D11" i="16"/>
  <c r="J11" i="16" s="1"/>
  <c r="I10" i="16"/>
  <c r="E10" i="16"/>
  <c r="E11" i="16"/>
  <c r="E28" i="17"/>
  <c r="D31" i="17"/>
  <c r="E44" i="17"/>
  <c r="D47" i="17"/>
  <c r="D63" i="17"/>
  <c r="E60" i="17"/>
  <c r="I7" i="9"/>
  <c r="K7" i="9" s="1"/>
  <c r="I37" i="9"/>
  <c r="K37" i="9" s="1"/>
  <c r="C49" i="15"/>
  <c r="C57" i="15"/>
  <c r="D15" i="16"/>
  <c r="J15" i="16" s="1"/>
  <c r="I15" i="16"/>
  <c r="E15" i="16"/>
  <c r="E23" i="17"/>
  <c r="D25" i="17"/>
  <c r="E39" i="17"/>
  <c r="D41" i="17"/>
  <c r="E55" i="17"/>
  <c r="D57" i="17"/>
  <c r="H8" i="10"/>
  <c r="K8" i="10" s="1"/>
  <c r="D8" i="10"/>
  <c r="H9" i="10"/>
  <c r="D9" i="10"/>
  <c r="H49" i="10"/>
  <c r="D49" i="10"/>
  <c r="D50" i="10"/>
  <c r="I4" i="16"/>
  <c r="E4" i="16"/>
  <c r="E5" i="16"/>
  <c r="I5" i="16"/>
  <c r="D8" i="16"/>
  <c r="J8" i="16" s="1"/>
  <c r="E9" i="16"/>
  <c r="I9" i="16"/>
  <c r="D12" i="16"/>
  <c r="J12" i="16" s="1"/>
  <c r="E13" i="16"/>
  <c r="D17" i="16"/>
  <c r="J17" i="16" s="1"/>
  <c r="E9" i="17"/>
  <c r="C9" i="17"/>
  <c r="E16" i="17"/>
  <c r="D19" i="17"/>
  <c r="E19" i="17"/>
  <c r="E24" i="17"/>
  <c r="D27" i="17"/>
  <c r="D22" i="17"/>
  <c r="E27" i="17"/>
  <c r="E32" i="17"/>
  <c r="D35" i="17"/>
  <c r="D30" i="17"/>
  <c r="E35" i="17"/>
  <c r="E40" i="17"/>
  <c r="D43" i="17"/>
  <c r="D38" i="17"/>
  <c r="E43" i="17"/>
  <c r="E48" i="17"/>
  <c r="D51" i="17"/>
  <c r="D46" i="17"/>
  <c r="E51" i="17"/>
  <c r="E56" i="17"/>
  <c r="D59" i="17"/>
  <c r="D54" i="17"/>
  <c r="E59" i="17"/>
  <c r="D62" i="17"/>
  <c r="H18" i="10"/>
  <c r="D18" i="10"/>
  <c r="H26" i="10"/>
  <c r="D26" i="10"/>
  <c r="H34" i="10"/>
  <c r="D34" i="10"/>
  <c r="D4" i="11"/>
  <c r="J4" i="11" s="1"/>
  <c r="I4" i="11"/>
  <c r="E4" i="11"/>
  <c r="E5" i="11"/>
  <c r="E65" i="9"/>
  <c r="E13" i="17"/>
  <c r="D16" i="17"/>
  <c r="H11" i="10"/>
  <c r="D11" i="10"/>
  <c r="D12" i="10"/>
  <c r="C5" i="17"/>
  <c r="E14" i="17"/>
  <c r="E18" i="17"/>
  <c r="E22" i="17"/>
  <c r="D20" i="17"/>
  <c r="E26" i="17"/>
  <c r="D24" i="17"/>
  <c r="E30" i="17"/>
  <c r="D28" i="17"/>
  <c r="E34" i="17"/>
  <c r="D32" i="17"/>
  <c r="E38" i="17"/>
  <c r="D36" i="17"/>
  <c r="E42" i="17"/>
  <c r="D40" i="17"/>
  <c r="E46" i="17"/>
  <c r="D44" i="17"/>
  <c r="E50" i="17"/>
  <c r="D48" i="17"/>
  <c r="E54" i="17"/>
  <c r="D52" i="17"/>
  <c r="E58" i="17"/>
  <c r="D56" i="17"/>
  <c r="D65" i="17"/>
  <c r="E62" i="17"/>
  <c r="D60" i="17"/>
  <c r="J41" i="18"/>
  <c r="L41" i="18" s="1"/>
  <c r="J45" i="18"/>
  <c r="L45" i="18" s="1"/>
  <c r="J49" i="18"/>
  <c r="L49" i="18" s="1"/>
  <c r="J53" i="18"/>
  <c r="L53" i="18" s="1"/>
  <c r="J57" i="18"/>
  <c r="L57" i="18" s="1"/>
  <c r="J62" i="18"/>
  <c r="L62" i="18" s="1"/>
  <c r="H57" i="10"/>
  <c r="D57" i="10"/>
  <c r="D58" i="10"/>
  <c r="D12" i="11"/>
  <c r="J12" i="11" s="1"/>
  <c r="E13" i="11"/>
  <c r="I12" i="11"/>
  <c r="E12" i="11"/>
  <c r="I14" i="16"/>
  <c r="E14" i="16"/>
  <c r="E11" i="17"/>
  <c r="E17" i="17"/>
  <c r="E21" i="17"/>
  <c r="E25" i="17"/>
  <c r="E29" i="17"/>
  <c r="E33" i="17"/>
  <c r="E37" i="17"/>
  <c r="E41" i="17"/>
  <c r="E45" i="17"/>
  <c r="E49" i="17"/>
  <c r="E53" i="17"/>
  <c r="E57" i="17"/>
  <c r="D64" i="17"/>
  <c r="E61" i="17"/>
  <c r="J22" i="18"/>
  <c r="L22" i="18" s="1"/>
  <c r="J26" i="18"/>
  <c r="L26" i="18" s="1"/>
  <c r="J30" i="18"/>
  <c r="L30" i="18" s="1"/>
  <c r="J34" i="18"/>
  <c r="L34" i="18" s="1"/>
  <c r="J38" i="18"/>
  <c r="L38" i="18" s="1"/>
  <c r="H6" i="10"/>
  <c r="D6" i="10"/>
  <c r="H53" i="10"/>
  <c r="D53" i="10"/>
  <c r="D54" i="10"/>
  <c r="D13" i="11"/>
  <c r="J13" i="11" s="1"/>
  <c r="D23" i="11"/>
  <c r="J23" i="11" s="1"/>
  <c r="E24" i="11"/>
  <c r="I23" i="11"/>
  <c r="E23" i="11"/>
  <c r="D31" i="11"/>
  <c r="J31" i="11" s="1"/>
  <c r="E32" i="11"/>
  <c r="I31" i="11"/>
  <c r="E31" i="11"/>
  <c r="D39" i="11"/>
  <c r="J39" i="11" s="1"/>
  <c r="E40" i="11"/>
  <c r="I39" i="11"/>
  <c r="E39" i="11"/>
  <c r="D47" i="11"/>
  <c r="J47" i="11" s="1"/>
  <c r="E48" i="11"/>
  <c r="I47" i="11"/>
  <c r="E47" i="11"/>
  <c r="D55" i="11"/>
  <c r="J55" i="11" s="1"/>
  <c r="E56" i="11"/>
  <c r="I55" i="11"/>
  <c r="E55" i="11"/>
  <c r="J23" i="18"/>
  <c r="L23" i="18" s="1"/>
  <c r="J27" i="18"/>
  <c r="L27" i="18" s="1"/>
  <c r="O7" i="18" s="1"/>
  <c r="J31" i="18"/>
  <c r="L31" i="18" s="1"/>
  <c r="J35" i="18"/>
  <c r="L35" i="18" s="1"/>
  <c r="J39" i="18"/>
  <c r="L39" i="18" s="1"/>
  <c r="J42" i="18"/>
  <c r="L42" i="18" s="1"/>
  <c r="J46" i="18"/>
  <c r="L46" i="18" s="1"/>
  <c r="J50" i="18"/>
  <c r="L50" i="18" s="1"/>
  <c r="J54" i="18"/>
  <c r="L54" i="18" s="1"/>
  <c r="J58" i="18"/>
  <c r="L58" i="18" s="1"/>
  <c r="D9" i="11"/>
  <c r="J9" i="11" s="1"/>
  <c r="I9" i="11"/>
  <c r="E9" i="11"/>
  <c r="D17" i="11"/>
  <c r="J17" i="11" s="1"/>
  <c r="E18" i="11"/>
  <c r="D21" i="11"/>
  <c r="J21" i="11" s="1"/>
  <c r="E22" i="11"/>
  <c r="D29" i="11"/>
  <c r="J29" i="11" s="1"/>
  <c r="E30" i="11"/>
  <c r="D37" i="11"/>
  <c r="J37" i="11" s="1"/>
  <c r="E38" i="11"/>
  <c r="D45" i="11"/>
  <c r="J45" i="11" s="1"/>
  <c r="E46" i="11"/>
  <c r="D53" i="11"/>
  <c r="J53" i="11" s="1"/>
  <c r="E54" i="11"/>
  <c r="D61" i="11"/>
  <c r="J61" i="11" s="1"/>
  <c r="E62" i="11"/>
  <c r="G8" i="18"/>
  <c r="I8" i="18" s="1"/>
  <c r="J20" i="18"/>
  <c r="L20" i="18" s="1"/>
  <c r="J24" i="18"/>
  <c r="L24" i="18" s="1"/>
  <c r="J28" i="18"/>
  <c r="L28" i="18" s="1"/>
  <c r="J32" i="18"/>
  <c r="L32" i="18" s="1"/>
  <c r="J36" i="18"/>
  <c r="L36" i="18" s="1"/>
  <c r="J40" i="18"/>
  <c r="L40" i="18" s="1"/>
  <c r="G40" i="18"/>
  <c r="I40" i="18" s="1"/>
  <c r="J43" i="18"/>
  <c r="L43" i="18" s="1"/>
  <c r="J47" i="18"/>
  <c r="L47" i="18" s="1"/>
  <c r="J51" i="18"/>
  <c r="L51" i="18" s="1"/>
  <c r="J55" i="18"/>
  <c r="L55" i="18" s="1"/>
  <c r="J59" i="18"/>
  <c r="L59" i="18" s="1"/>
  <c r="D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D41" i="10"/>
  <c r="D43" i="10"/>
  <c r="H47" i="10"/>
  <c r="D47" i="10"/>
  <c r="H51" i="10"/>
  <c r="D51" i="10"/>
  <c r="H55" i="10"/>
  <c r="D55" i="10"/>
  <c r="H59" i="10"/>
  <c r="D59" i="10"/>
  <c r="D10" i="11"/>
  <c r="J10" i="11" s="1"/>
  <c r="E17" i="11"/>
  <c r="I17" i="11"/>
  <c r="M8" i="11" s="1"/>
  <c r="E21" i="11"/>
  <c r="I21" i="11"/>
  <c r="D27" i="11"/>
  <c r="J27" i="11" s="1"/>
  <c r="E28" i="11"/>
  <c r="E29" i="11"/>
  <c r="I29" i="11"/>
  <c r="D35" i="11"/>
  <c r="J35" i="11" s="1"/>
  <c r="E36" i="11"/>
  <c r="E37" i="11"/>
  <c r="I37" i="11"/>
  <c r="D43" i="11"/>
  <c r="J43" i="11" s="1"/>
  <c r="E44" i="11"/>
  <c r="E45" i="11"/>
  <c r="I45" i="11"/>
  <c r="D51" i="11"/>
  <c r="J51" i="11" s="1"/>
  <c r="E52" i="11"/>
  <c r="E53" i="11"/>
  <c r="I53" i="11"/>
  <c r="D59" i="11"/>
  <c r="J59" i="11" s="1"/>
  <c r="E60" i="11"/>
  <c r="E61" i="11"/>
  <c r="I61" i="11"/>
  <c r="D18" i="11"/>
  <c r="J18" i="11" s="1"/>
  <c r="D20" i="11"/>
  <c r="J20" i="11" s="1"/>
  <c r="D22" i="11"/>
  <c r="J22" i="11" s="1"/>
  <c r="D24" i="11"/>
  <c r="J24" i="11" s="1"/>
  <c r="D26" i="11"/>
  <c r="J26" i="11" s="1"/>
  <c r="D28" i="11"/>
  <c r="J28" i="11" s="1"/>
  <c r="D30" i="11"/>
  <c r="J30" i="11" s="1"/>
  <c r="D32" i="11"/>
  <c r="J32" i="11" s="1"/>
  <c r="D34" i="11"/>
  <c r="J34" i="11" s="1"/>
  <c r="D36" i="11"/>
  <c r="J36" i="11" s="1"/>
  <c r="D38" i="11"/>
  <c r="J38" i="11" s="1"/>
  <c r="D40" i="11"/>
  <c r="J40" i="11" s="1"/>
  <c r="D42" i="11"/>
  <c r="J42" i="11" s="1"/>
  <c r="D44" i="11"/>
  <c r="J44" i="11" s="1"/>
  <c r="D46" i="11"/>
  <c r="J46" i="11" s="1"/>
  <c r="D48" i="11"/>
  <c r="J48" i="11" s="1"/>
  <c r="D50" i="11"/>
  <c r="J50" i="11" s="1"/>
  <c r="D52" i="11"/>
  <c r="J52" i="11" s="1"/>
  <c r="D54" i="11"/>
  <c r="J54" i="11" s="1"/>
  <c r="D56" i="11"/>
  <c r="J56" i="11" s="1"/>
  <c r="D58" i="11"/>
  <c r="J58" i="11" s="1"/>
  <c r="D60" i="11"/>
  <c r="J60" i="11" s="1"/>
  <c r="D63" i="11"/>
  <c r="J63" i="11" s="1"/>
  <c r="E63" i="11"/>
  <c r="D62" i="11"/>
  <c r="J62" i="11" s="1"/>
  <c r="D64" i="3"/>
  <c r="D65" i="3"/>
  <c r="D5" i="11"/>
  <c r="J5" i="11" s="1"/>
  <c r="E6" i="11"/>
  <c r="D6" i="11"/>
  <c r="J6" i="11" s="1"/>
  <c r="I16" i="11"/>
  <c r="I18" i="11"/>
  <c r="I20" i="11"/>
  <c r="D64" i="15"/>
  <c r="I64" i="15" s="1"/>
  <c r="E14" i="11"/>
  <c r="E15" i="11"/>
  <c r="D64" i="5"/>
  <c r="D65" i="5"/>
  <c r="E65" i="5" s="1"/>
  <c r="D64" i="4"/>
  <c r="D65" i="4"/>
  <c r="E65" i="4" s="1"/>
  <c r="E10" i="11"/>
  <c r="E11" i="11"/>
  <c r="D64" i="7"/>
  <c r="D65" i="7"/>
  <c r="E65" i="7" s="1"/>
  <c r="L64" i="9"/>
  <c r="E65" i="13"/>
  <c r="D64" i="6"/>
  <c r="D65" i="6"/>
  <c r="D64" i="2"/>
  <c r="D65" i="2"/>
  <c r="E65" i="2" s="1"/>
  <c r="M16" i="11"/>
  <c r="G9" i="18"/>
  <c r="I9" i="18" s="1"/>
  <c r="G12" i="18"/>
  <c r="I12" i="18" s="1"/>
  <c r="G16" i="18"/>
  <c r="I16" i="18" s="1"/>
  <c r="G19" i="18"/>
  <c r="I19" i="18" s="1"/>
  <c r="G21" i="18"/>
  <c r="I21" i="18" s="1"/>
  <c r="G24" i="18"/>
  <c r="I24" i="18" s="1"/>
  <c r="G29" i="18"/>
  <c r="I29" i="18" s="1"/>
  <c r="G32" i="18"/>
  <c r="I32" i="18" s="1"/>
  <c r="G48" i="18"/>
  <c r="I48" i="18" s="1"/>
  <c r="G57" i="18"/>
  <c r="I57" i="18" s="1"/>
  <c r="G59" i="18"/>
  <c r="I59" i="18" s="1"/>
  <c r="G60" i="18"/>
  <c r="I60" i="18" s="1"/>
  <c r="G13" i="18"/>
  <c r="I13" i="18" s="1"/>
  <c r="G14" i="18"/>
  <c r="I14" i="18" s="1"/>
  <c r="G17" i="18"/>
  <c r="I17" i="18" s="1"/>
  <c r="G20" i="18"/>
  <c r="I20" i="18" s="1"/>
  <c r="G22" i="18"/>
  <c r="I22" i="18" s="1"/>
  <c r="G25" i="18"/>
  <c r="I25" i="18" s="1"/>
  <c r="G30" i="18"/>
  <c r="I30" i="18" s="1"/>
  <c r="G33" i="18"/>
  <c r="I33" i="18" s="1"/>
  <c r="G36" i="18"/>
  <c r="I36" i="18" s="1"/>
  <c r="G37" i="18"/>
  <c r="I37" i="18" s="1"/>
  <c r="G39" i="18"/>
  <c r="I39" i="18" s="1"/>
  <c r="G42" i="18"/>
  <c r="I42" i="18" s="1"/>
  <c r="G45" i="18"/>
  <c r="I45" i="18" s="1"/>
  <c r="G47" i="18"/>
  <c r="I47" i="18" s="1"/>
  <c r="G50" i="18"/>
  <c r="I50" i="18" s="1"/>
  <c r="G51" i="18"/>
  <c r="I51" i="18" s="1"/>
  <c r="G52" i="18"/>
  <c r="I52" i="18" s="1"/>
  <c r="G53" i="18"/>
  <c r="I53" i="18" s="1"/>
  <c r="G54" i="18"/>
  <c r="I54" i="18" s="1"/>
  <c r="G55" i="18"/>
  <c r="I55" i="18" s="1"/>
  <c r="G56" i="18"/>
  <c r="I56" i="18" s="1"/>
  <c r="G58" i="18"/>
  <c r="I58" i="18" s="1"/>
  <c r="G61" i="18"/>
  <c r="I61" i="18" s="1"/>
  <c r="G10" i="18"/>
  <c r="I10" i="18" s="1"/>
  <c r="G11" i="18"/>
  <c r="I11" i="18" s="1"/>
  <c r="G15" i="18"/>
  <c r="I15" i="18" s="1"/>
  <c r="G18" i="18"/>
  <c r="I18" i="18" s="1"/>
  <c r="G23" i="18"/>
  <c r="I23" i="18" s="1"/>
  <c r="G26" i="18"/>
  <c r="I26" i="18" s="1"/>
  <c r="G27" i="18"/>
  <c r="I27" i="18" s="1"/>
  <c r="G28" i="18"/>
  <c r="I28" i="18" s="1"/>
  <c r="G31" i="18"/>
  <c r="I31" i="18" s="1"/>
  <c r="G34" i="18"/>
  <c r="I34" i="18" s="1"/>
  <c r="G35" i="18"/>
  <c r="I35" i="18" s="1"/>
  <c r="G38" i="18"/>
  <c r="I38" i="18" s="1"/>
  <c r="G41" i="18"/>
  <c r="I41" i="18" s="1"/>
  <c r="G43" i="18"/>
  <c r="I43" i="18" s="1"/>
  <c r="G44" i="18"/>
  <c r="I44" i="18" s="1"/>
  <c r="G46" i="18"/>
  <c r="I46" i="18" s="1"/>
  <c r="G49" i="18"/>
  <c r="I49" i="18" s="1"/>
  <c r="J61" i="18"/>
  <c r="L61" i="18" s="1"/>
  <c r="M18" i="16"/>
  <c r="Z38" i="13" l="1"/>
  <c r="AB38" i="13"/>
  <c r="T38" i="13"/>
  <c r="W38" i="13"/>
  <c r="X38" i="13"/>
  <c r="V38" i="13"/>
  <c r="Y38" i="13"/>
  <c r="AA38" i="13"/>
  <c r="U38" i="13"/>
  <c r="W31" i="13"/>
  <c r="Y31" i="13"/>
  <c r="T31" i="13"/>
  <c r="U31" i="13"/>
  <c r="Z31" i="13"/>
  <c r="AB31" i="13"/>
  <c r="X31" i="13"/>
  <c r="V31" i="13"/>
  <c r="AA31" i="13"/>
  <c r="U8" i="13"/>
  <c r="Y8" i="13"/>
  <c r="AA8" i="13"/>
  <c r="X8" i="13"/>
  <c r="T8" i="13"/>
  <c r="Z8" i="13"/>
  <c r="W8" i="13"/>
  <c r="AB8" i="13"/>
  <c r="V8" i="13"/>
  <c r="X37" i="13"/>
  <c r="AA37" i="13"/>
  <c r="AB37" i="13"/>
  <c r="V37" i="13"/>
  <c r="Z37" i="13"/>
  <c r="U37" i="13"/>
  <c r="Y37" i="13"/>
  <c r="T37" i="13"/>
  <c r="W37" i="13"/>
  <c r="L53" i="9"/>
  <c r="R53" i="13"/>
  <c r="Y13" i="13"/>
  <c r="W13" i="13"/>
  <c r="V13" i="13"/>
  <c r="AA13" i="13"/>
  <c r="U13" i="13"/>
  <c r="AB13" i="13"/>
  <c r="X13" i="13"/>
  <c r="Z13" i="13"/>
  <c r="T13" i="13"/>
  <c r="E10" i="13"/>
  <c r="R10" i="13"/>
  <c r="AB63" i="13"/>
  <c r="T63" i="13"/>
  <c r="AA63" i="13"/>
  <c r="Y63" i="13"/>
  <c r="X63" i="13"/>
  <c r="Z63" i="13"/>
  <c r="V63" i="13"/>
  <c r="U63" i="13"/>
  <c r="W63" i="13"/>
  <c r="Y57" i="13"/>
  <c r="Z57" i="13"/>
  <c r="AA57" i="13"/>
  <c r="X57" i="13"/>
  <c r="V57" i="13"/>
  <c r="AB57" i="13"/>
  <c r="U57" i="13"/>
  <c r="T57" i="13"/>
  <c r="W57" i="13"/>
  <c r="Y49" i="13"/>
  <c r="Z49" i="13"/>
  <c r="AA49" i="13"/>
  <c r="X49" i="13"/>
  <c r="V49" i="13"/>
  <c r="U49" i="13"/>
  <c r="AB49" i="13"/>
  <c r="W49" i="13"/>
  <c r="T49" i="13"/>
  <c r="Y41" i="13"/>
  <c r="Z41" i="13"/>
  <c r="AA41" i="13"/>
  <c r="X41" i="13"/>
  <c r="V41" i="13"/>
  <c r="AB41" i="13"/>
  <c r="U41" i="13"/>
  <c r="T41" i="13"/>
  <c r="W41" i="13"/>
  <c r="Z48" i="13"/>
  <c r="T48" i="13"/>
  <c r="V48" i="13"/>
  <c r="AA48" i="13"/>
  <c r="W48" i="13"/>
  <c r="AB48" i="13"/>
  <c r="U48" i="13"/>
  <c r="X48" i="13"/>
  <c r="Y48" i="13"/>
  <c r="Y35" i="13"/>
  <c r="Z35" i="13"/>
  <c r="V35" i="13"/>
  <c r="U35" i="13"/>
  <c r="AB35" i="13"/>
  <c r="AA35" i="13"/>
  <c r="T35" i="13"/>
  <c r="X35" i="13"/>
  <c r="W35" i="13"/>
  <c r="W11" i="13"/>
  <c r="X11" i="13"/>
  <c r="U11" i="13"/>
  <c r="Z11" i="13"/>
  <c r="T11" i="13"/>
  <c r="V11" i="13"/>
  <c r="Y11" i="13"/>
  <c r="AA11" i="13"/>
  <c r="AB11" i="13"/>
  <c r="T50" i="13"/>
  <c r="Y50" i="13"/>
  <c r="V50" i="13"/>
  <c r="W50" i="13"/>
  <c r="X50" i="13"/>
  <c r="AA50" i="13"/>
  <c r="U50" i="13"/>
  <c r="Z50" i="13"/>
  <c r="AB50" i="13"/>
  <c r="X28" i="13"/>
  <c r="Y28" i="13"/>
  <c r="T28" i="13"/>
  <c r="AB28" i="13"/>
  <c r="V28" i="13"/>
  <c r="W28" i="13"/>
  <c r="Z28" i="13"/>
  <c r="AA28" i="13"/>
  <c r="U28" i="13"/>
  <c r="U4" i="13"/>
  <c r="Y4" i="13"/>
  <c r="T4" i="13"/>
  <c r="Z4" i="13"/>
  <c r="W4" i="13"/>
  <c r="AA4" i="13"/>
  <c r="AB4" i="13"/>
  <c r="V4" i="13"/>
  <c r="X4" i="13"/>
  <c r="E37" i="13"/>
  <c r="Z15" i="13"/>
  <c r="X15" i="13"/>
  <c r="V15" i="13"/>
  <c r="T15" i="13"/>
  <c r="W15" i="13"/>
  <c r="Y15" i="13"/>
  <c r="U15" i="13"/>
  <c r="AA15" i="13"/>
  <c r="AB15" i="13"/>
  <c r="AB60" i="13"/>
  <c r="W60" i="13"/>
  <c r="AA60" i="13"/>
  <c r="Z60" i="13"/>
  <c r="V60" i="13"/>
  <c r="Y60" i="13"/>
  <c r="T60" i="13"/>
  <c r="U60" i="13"/>
  <c r="X60" i="13"/>
  <c r="T24" i="13"/>
  <c r="Y24" i="13"/>
  <c r="U24" i="13"/>
  <c r="AB24" i="13"/>
  <c r="V24" i="13"/>
  <c r="W24" i="13"/>
  <c r="Z24" i="13"/>
  <c r="AA24" i="13"/>
  <c r="X24" i="13"/>
  <c r="L29" i="9"/>
  <c r="R29" i="13"/>
  <c r="AB34" i="13"/>
  <c r="T34" i="13"/>
  <c r="Z34" i="13"/>
  <c r="Y34" i="13"/>
  <c r="V34" i="13"/>
  <c r="W34" i="13"/>
  <c r="X34" i="13"/>
  <c r="AA34" i="13"/>
  <c r="U34" i="13"/>
  <c r="Z46" i="13"/>
  <c r="AB46" i="13"/>
  <c r="T46" i="13"/>
  <c r="W46" i="13"/>
  <c r="X46" i="13"/>
  <c r="V46" i="13"/>
  <c r="Y46" i="13"/>
  <c r="U46" i="13"/>
  <c r="AA46" i="13"/>
  <c r="AB51" i="13"/>
  <c r="X51" i="13"/>
  <c r="T51" i="13"/>
  <c r="AA51" i="13"/>
  <c r="Y51" i="13"/>
  <c r="U51" i="13"/>
  <c r="V51" i="13"/>
  <c r="Z51" i="13"/>
  <c r="W51" i="13"/>
  <c r="T42" i="13"/>
  <c r="Z42" i="13"/>
  <c r="AB42" i="13"/>
  <c r="Y42" i="13"/>
  <c r="V42" i="13"/>
  <c r="W42" i="13"/>
  <c r="X42" i="13"/>
  <c r="AA42" i="13"/>
  <c r="U42" i="13"/>
  <c r="U26" i="13"/>
  <c r="X26" i="13"/>
  <c r="AB26" i="13"/>
  <c r="Y26" i="13"/>
  <c r="T26" i="13"/>
  <c r="V26" i="13"/>
  <c r="W26" i="13"/>
  <c r="AA26" i="13"/>
  <c r="Z26" i="13"/>
  <c r="Y14" i="13"/>
  <c r="W14" i="13"/>
  <c r="U14" i="13"/>
  <c r="Z14" i="13"/>
  <c r="AB14" i="13"/>
  <c r="V14" i="13"/>
  <c r="X14" i="13"/>
  <c r="AA14" i="13"/>
  <c r="T14" i="13"/>
  <c r="AB56" i="13"/>
  <c r="V56" i="13"/>
  <c r="T56" i="13"/>
  <c r="AA56" i="13"/>
  <c r="W56" i="13"/>
  <c r="Z56" i="13"/>
  <c r="Y56" i="13"/>
  <c r="U56" i="13"/>
  <c r="X56" i="13"/>
  <c r="Y19" i="13"/>
  <c r="T19" i="13"/>
  <c r="U19" i="13"/>
  <c r="Z19" i="13"/>
  <c r="AB19" i="13"/>
  <c r="W19" i="13"/>
  <c r="AA19" i="13"/>
  <c r="V19" i="13"/>
  <c r="X19" i="13"/>
  <c r="Y20" i="13"/>
  <c r="V20" i="13"/>
  <c r="W20" i="13"/>
  <c r="T20" i="13"/>
  <c r="AB20" i="13"/>
  <c r="Z20" i="13"/>
  <c r="AA20" i="13"/>
  <c r="U20" i="13"/>
  <c r="X20" i="13"/>
  <c r="Z59" i="13"/>
  <c r="AA59" i="13"/>
  <c r="AB59" i="13"/>
  <c r="X59" i="13"/>
  <c r="V59" i="13"/>
  <c r="U59" i="13"/>
  <c r="T59" i="13"/>
  <c r="Y59" i="13"/>
  <c r="W59" i="13"/>
  <c r="U27" i="13"/>
  <c r="Z27" i="13"/>
  <c r="AB27" i="13"/>
  <c r="AA27" i="13"/>
  <c r="V27" i="13"/>
  <c r="X27" i="13"/>
  <c r="W27" i="13"/>
  <c r="T27" i="13"/>
  <c r="Y27" i="13"/>
  <c r="AB47" i="13"/>
  <c r="AA47" i="13"/>
  <c r="Y47" i="13"/>
  <c r="X47" i="13"/>
  <c r="T47" i="13"/>
  <c r="U47" i="13"/>
  <c r="Z47" i="13"/>
  <c r="V47" i="13"/>
  <c r="W47" i="13"/>
  <c r="W21" i="13"/>
  <c r="AA21" i="13"/>
  <c r="Z21" i="13"/>
  <c r="AB21" i="13"/>
  <c r="V21" i="13"/>
  <c r="X21" i="13"/>
  <c r="Y21" i="13"/>
  <c r="T21" i="13"/>
  <c r="U21" i="13"/>
  <c r="L17" i="9"/>
  <c r="R17" i="13"/>
  <c r="X33" i="13"/>
  <c r="AA33" i="13"/>
  <c r="AB33" i="13"/>
  <c r="V33" i="13"/>
  <c r="Z33" i="13"/>
  <c r="U33" i="13"/>
  <c r="Y33" i="13"/>
  <c r="T33" i="13"/>
  <c r="W33" i="13"/>
  <c r="AB22" i="13"/>
  <c r="Y22" i="13"/>
  <c r="U22" i="13"/>
  <c r="T22" i="13"/>
  <c r="V22" i="13"/>
  <c r="W22" i="13"/>
  <c r="X22" i="13"/>
  <c r="AA22" i="13"/>
  <c r="Z22" i="13"/>
  <c r="E6" i="13"/>
  <c r="R6" i="13"/>
  <c r="Z54" i="13"/>
  <c r="W54" i="13"/>
  <c r="T54" i="13"/>
  <c r="X54" i="13"/>
  <c r="AB54" i="13"/>
  <c r="V54" i="13"/>
  <c r="Y54" i="13"/>
  <c r="AA54" i="13"/>
  <c r="U54" i="13"/>
  <c r="Z36" i="13"/>
  <c r="T36" i="13"/>
  <c r="AB36" i="13"/>
  <c r="V36" i="13"/>
  <c r="U36" i="13"/>
  <c r="AA36" i="13"/>
  <c r="Y36" i="13"/>
  <c r="W36" i="13"/>
  <c r="X36" i="13"/>
  <c r="W7" i="13"/>
  <c r="Z7" i="13"/>
  <c r="T7" i="13"/>
  <c r="V7" i="13"/>
  <c r="Y7" i="13"/>
  <c r="AA7" i="13"/>
  <c r="AB7" i="13"/>
  <c r="U7" i="13"/>
  <c r="X7" i="13"/>
  <c r="U30" i="13"/>
  <c r="Y30" i="13"/>
  <c r="X30" i="13"/>
  <c r="AB30" i="13"/>
  <c r="T30" i="13"/>
  <c r="V30" i="13"/>
  <c r="W30" i="13"/>
  <c r="Z30" i="13"/>
  <c r="AA30" i="13"/>
  <c r="Y18" i="13"/>
  <c r="U18" i="13"/>
  <c r="AB18" i="13"/>
  <c r="V18" i="13"/>
  <c r="W18" i="13"/>
  <c r="T18" i="13"/>
  <c r="Z18" i="13"/>
  <c r="X18" i="13"/>
  <c r="AA18" i="13"/>
  <c r="D14" i="15"/>
  <c r="I14" i="15" s="1"/>
  <c r="AB62" i="13"/>
  <c r="W62" i="13"/>
  <c r="T62" i="13"/>
  <c r="AA62" i="13"/>
  <c r="Z62" i="13"/>
  <c r="V62" i="13"/>
  <c r="Y62" i="13"/>
  <c r="U62" i="13"/>
  <c r="X62" i="13"/>
  <c r="AB40" i="13"/>
  <c r="Z40" i="13"/>
  <c r="T40" i="13"/>
  <c r="V40" i="13"/>
  <c r="AA40" i="13"/>
  <c r="W40" i="13"/>
  <c r="U40" i="13"/>
  <c r="Y40" i="13"/>
  <c r="X40" i="13"/>
  <c r="E39" i="13"/>
  <c r="AA23" i="13"/>
  <c r="V23" i="13"/>
  <c r="X23" i="13"/>
  <c r="Y23" i="13"/>
  <c r="T23" i="13"/>
  <c r="U23" i="13"/>
  <c r="AB23" i="13"/>
  <c r="W23" i="13"/>
  <c r="Z23" i="13"/>
  <c r="AB52" i="13"/>
  <c r="T52" i="13"/>
  <c r="Z52" i="13"/>
  <c r="V52" i="13"/>
  <c r="U52" i="13"/>
  <c r="AA52" i="13"/>
  <c r="W52" i="13"/>
  <c r="Y52" i="13"/>
  <c r="X52" i="13"/>
  <c r="Y16" i="13"/>
  <c r="AB16" i="13"/>
  <c r="V16" i="13"/>
  <c r="W16" i="13"/>
  <c r="T16" i="13"/>
  <c r="Z16" i="13"/>
  <c r="AA16" i="13"/>
  <c r="X16" i="13"/>
  <c r="U16" i="13"/>
  <c r="AB58" i="13"/>
  <c r="AA58" i="13"/>
  <c r="T58" i="13"/>
  <c r="W58" i="13"/>
  <c r="V58" i="13"/>
  <c r="Y58" i="13"/>
  <c r="Z58" i="13"/>
  <c r="X58" i="13"/>
  <c r="U58" i="13"/>
  <c r="Z43" i="13"/>
  <c r="V43" i="13"/>
  <c r="AA43" i="13"/>
  <c r="AB43" i="13"/>
  <c r="X43" i="13"/>
  <c r="U43" i="13"/>
  <c r="T43" i="13"/>
  <c r="W43" i="13"/>
  <c r="Y43" i="13"/>
  <c r="L47" i="9"/>
  <c r="Y61" i="13"/>
  <c r="X61" i="13"/>
  <c r="V61" i="13"/>
  <c r="AB61" i="13"/>
  <c r="U61" i="13"/>
  <c r="AA61" i="13"/>
  <c r="Z61" i="13"/>
  <c r="T61" i="13"/>
  <c r="W61" i="13"/>
  <c r="W25" i="13"/>
  <c r="V25" i="13"/>
  <c r="X25" i="13"/>
  <c r="AA25" i="13"/>
  <c r="Y25" i="13"/>
  <c r="T25" i="13"/>
  <c r="U25" i="13"/>
  <c r="Z25" i="13"/>
  <c r="AB25" i="13"/>
  <c r="F5" i="15"/>
  <c r="E6" i="15"/>
  <c r="E63" i="9"/>
  <c r="E64" i="9"/>
  <c r="D33" i="15"/>
  <c r="I33" i="15" s="1"/>
  <c r="E63" i="13"/>
  <c r="L63" i="9"/>
  <c r="E64" i="13"/>
  <c r="D54" i="15"/>
  <c r="I54" i="15" s="1"/>
  <c r="D46" i="15"/>
  <c r="I46" i="15" s="1"/>
  <c r="H38" i="14"/>
  <c r="D38" i="14"/>
  <c r="H58" i="14"/>
  <c r="D58" i="14"/>
  <c r="E58" i="5"/>
  <c r="E59" i="5"/>
  <c r="H33" i="14"/>
  <c r="D33" i="14"/>
  <c r="D34" i="14"/>
  <c r="H12" i="14"/>
  <c r="D12" i="14"/>
  <c r="H35" i="14"/>
  <c r="D35" i="14"/>
  <c r="L51" i="9"/>
  <c r="E51" i="13"/>
  <c r="E8" i="13"/>
  <c r="E9" i="13"/>
  <c r="D25" i="6"/>
  <c r="D26" i="6"/>
  <c r="E26" i="6" s="1"/>
  <c r="D17" i="6"/>
  <c r="E17" i="6" s="1"/>
  <c r="D18" i="6"/>
  <c r="D49" i="4"/>
  <c r="E49" i="4" s="1"/>
  <c r="D50" i="4"/>
  <c r="D17" i="4"/>
  <c r="E17" i="4" s="1"/>
  <c r="D18" i="4"/>
  <c r="O11" i="9"/>
  <c r="K9" i="10"/>
  <c r="O8" i="18"/>
  <c r="E48" i="9"/>
  <c r="E49" i="9"/>
  <c r="D30" i="15"/>
  <c r="I30" i="15" s="1"/>
  <c r="D22" i="15"/>
  <c r="I22" i="15" s="1"/>
  <c r="H6" i="15"/>
  <c r="D6" i="15"/>
  <c r="I6" i="15" s="1"/>
  <c r="E11" i="9"/>
  <c r="E12" i="9"/>
  <c r="L56" i="9"/>
  <c r="E56" i="13"/>
  <c r="H44" i="14"/>
  <c r="D44" i="14"/>
  <c r="D45" i="14"/>
  <c r="E44" i="9"/>
  <c r="L44" i="9"/>
  <c r="E45" i="9"/>
  <c r="L48" i="9"/>
  <c r="E48" i="13"/>
  <c r="D32" i="15"/>
  <c r="I32" i="15" s="1"/>
  <c r="H24" i="14"/>
  <c r="D24" i="14"/>
  <c r="D25" i="14"/>
  <c r="D63" i="5"/>
  <c r="E63" i="5" s="1"/>
  <c r="L31" i="9"/>
  <c r="E31" i="13"/>
  <c r="E32" i="13"/>
  <c r="D23" i="15"/>
  <c r="I23" i="15" s="1"/>
  <c r="H19" i="14"/>
  <c r="D19" i="14"/>
  <c r="D20" i="14"/>
  <c r="E42" i="8"/>
  <c r="E43" i="8"/>
  <c r="E26" i="8"/>
  <c r="E27" i="8"/>
  <c r="L50" i="9"/>
  <c r="E50" i="13"/>
  <c r="L28" i="9"/>
  <c r="E28" i="13"/>
  <c r="E29" i="13"/>
  <c r="D55" i="6"/>
  <c r="D56" i="6"/>
  <c r="E56" i="6" s="1"/>
  <c r="D31" i="6"/>
  <c r="E31" i="6" s="1"/>
  <c r="D32" i="6"/>
  <c r="E23" i="6"/>
  <c r="L43" i="9"/>
  <c r="E43" i="13"/>
  <c r="E44" i="13"/>
  <c r="D27" i="15"/>
  <c r="I27" i="15" s="1"/>
  <c r="H15" i="14"/>
  <c r="D15" i="14"/>
  <c r="E48" i="8"/>
  <c r="E49" i="8"/>
  <c r="E32" i="8"/>
  <c r="E33" i="8"/>
  <c r="E62" i="2"/>
  <c r="E38" i="2"/>
  <c r="D49" i="15"/>
  <c r="I49" i="15" s="1"/>
  <c r="H5" i="15"/>
  <c r="D5" i="15"/>
  <c r="I5" i="15" s="1"/>
  <c r="D29" i="15"/>
  <c r="I29" i="15" s="1"/>
  <c r="L57" i="9"/>
  <c r="E57" i="13"/>
  <c r="L49" i="9"/>
  <c r="E49" i="13"/>
  <c r="L41" i="9"/>
  <c r="E41" i="13"/>
  <c r="D12" i="15"/>
  <c r="I12" i="15" s="1"/>
  <c r="E26" i="5"/>
  <c r="E27" i="5"/>
  <c r="E30" i="4"/>
  <c r="E31" i="4"/>
  <c r="E40" i="9"/>
  <c r="E41" i="9"/>
  <c r="D37" i="15"/>
  <c r="I37" i="15" s="1"/>
  <c r="L26" i="9"/>
  <c r="E26" i="13"/>
  <c r="D24" i="15"/>
  <c r="I24" i="15" s="1"/>
  <c r="D25" i="15"/>
  <c r="I25" i="15" s="1"/>
  <c r="L23" i="9"/>
  <c r="E23" i="13"/>
  <c r="E24" i="13"/>
  <c r="D19" i="15"/>
  <c r="I19" i="15" s="1"/>
  <c r="H11" i="14"/>
  <c r="D11" i="14"/>
  <c r="E30" i="8"/>
  <c r="E31" i="8"/>
  <c r="E12" i="8"/>
  <c r="E13" i="8"/>
  <c r="L36" i="9"/>
  <c r="E36" i="13"/>
  <c r="D9" i="8"/>
  <c r="E9" i="8" s="1"/>
  <c r="D10" i="8"/>
  <c r="D57" i="6"/>
  <c r="E57" i="6" s="1"/>
  <c r="D58" i="6"/>
  <c r="D49" i="6"/>
  <c r="E49" i="6" s="1"/>
  <c r="D50" i="6"/>
  <c r="D33" i="6"/>
  <c r="E33" i="6" s="1"/>
  <c r="D34" i="6"/>
  <c r="E62" i="5"/>
  <c r="D16" i="15"/>
  <c r="I16" i="15" s="1"/>
  <c r="D34" i="4"/>
  <c r="E47" i="8"/>
  <c r="E64" i="6"/>
  <c r="E64" i="7"/>
  <c r="E56" i="9"/>
  <c r="E57" i="9"/>
  <c r="L22" i="9"/>
  <c r="E22" i="13"/>
  <c r="H13" i="14"/>
  <c r="D13" i="14"/>
  <c r="D34" i="15"/>
  <c r="I34" i="15" s="1"/>
  <c r="D62" i="15"/>
  <c r="I62" i="15" s="1"/>
  <c r="H59" i="14"/>
  <c r="D59" i="14"/>
  <c r="L54" i="9"/>
  <c r="E54" i="13"/>
  <c r="E55" i="13"/>
  <c r="H51" i="14"/>
  <c r="D51" i="14"/>
  <c r="L46" i="9"/>
  <c r="E46" i="13"/>
  <c r="E47" i="13"/>
  <c r="H43" i="14"/>
  <c r="D43" i="14"/>
  <c r="L38" i="9"/>
  <c r="E38" i="13"/>
  <c r="H30" i="14"/>
  <c r="D30" i="14"/>
  <c r="H22" i="14"/>
  <c r="D22" i="14"/>
  <c r="H6" i="14"/>
  <c r="D6" i="14"/>
  <c r="E59" i="9"/>
  <c r="E8" i="7"/>
  <c r="E7" i="7"/>
  <c r="D55" i="15"/>
  <c r="I55" i="15" s="1"/>
  <c r="L40" i="9"/>
  <c r="E40" i="13"/>
  <c r="D63" i="8"/>
  <c r="E63" i="8" s="1"/>
  <c r="D64" i="8"/>
  <c r="E64" i="8" s="1"/>
  <c r="E47" i="9"/>
  <c r="D48" i="6"/>
  <c r="E48" i="6" s="1"/>
  <c r="E52" i="2"/>
  <c r="D36" i="2"/>
  <c r="E36" i="2" s="1"/>
  <c r="D37" i="2"/>
  <c r="D21" i="2"/>
  <c r="E21" i="2" s="1"/>
  <c r="E61" i="8"/>
  <c r="D60" i="5"/>
  <c r="E60" i="5" s="1"/>
  <c r="D61" i="5"/>
  <c r="E39" i="5"/>
  <c r="E40" i="5"/>
  <c r="D28" i="5"/>
  <c r="E28" i="5" s="1"/>
  <c r="D29" i="5"/>
  <c r="E7" i="5"/>
  <c r="E8" i="5"/>
  <c r="E25" i="2"/>
  <c r="E15" i="6"/>
  <c r="D36" i="15"/>
  <c r="I36" i="15" s="1"/>
  <c r="H16" i="14"/>
  <c r="D16" i="14"/>
  <c r="L42" i="9"/>
  <c r="E42" i="13"/>
  <c r="E7" i="13"/>
  <c r="D63" i="6"/>
  <c r="E63" i="6" s="1"/>
  <c r="D16" i="6"/>
  <c r="E16" i="6" s="1"/>
  <c r="E18" i="5"/>
  <c r="E6" i="6"/>
  <c r="D5" i="4"/>
  <c r="D14" i="4"/>
  <c r="D36" i="5"/>
  <c r="E36" i="5" s="1"/>
  <c r="D37" i="5"/>
  <c r="E37" i="5" s="1"/>
  <c r="D17" i="2"/>
  <c r="E17" i="2" s="1"/>
  <c r="M9" i="11"/>
  <c r="E12" i="17"/>
  <c r="D15" i="17"/>
  <c r="D14" i="17"/>
  <c r="D13" i="17"/>
  <c r="M14" i="16"/>
  <c r="M13" i="16"/>
  <c r="D41" i="15"/>
  <c r="I41" i="15" s="1"/>
  <c r="H37" i="14"/>
  <c r="D37" i="14"/>
  <c r="L14" i="9"/>
  <c r="E14" i="13"/>
  <c r="H5" i="14"/>
  <c r="D5" i="14"/>
  <c r="D21" i="15"/>
  <c r="I21" i="15" s="1"/>
  <c r="D63" i="14"/>
  <c r="H62" i="14"/>
  <c r="D62" i="14"/>
  <c r="H54" i="14"/>
  <c r="D54" i="14"/>
  <c r="D48" i="15"/>
  <c r="I48" i="15" s="1"/>
  <c r="D40" i="15"/>
  <c r="I40" i="15" s="1"/>
  <c r="H18" i="14"/>
  <c r="D18" i="14"/>
  <c r="H10" i="14"/>
  <c r="D10" i="14"/>
  <c r="D28" i="15"/>
  <c r="I28" i="15" s="1"/>
  <c r="D60" i="15"/>
  <c r="I60" i="15" s="1"/>
  <c r="H32" i="14"/>
  <c r="D32" i="14"/>
  <c r="L35" i="9"/>
  <c r="E35" i="13"/>
  <c r="D31" i="15"/>
  <c r="I31" i="15" s="1"/>
  <c r="E11" i="13"/>
  <c r="E62" i="9"/>
  <c r="D50" i="15"/>
  <c r="I50" i="15" s="1"/>
  <c r="L20" i="9"/>
  <c r="E20" i="13"/>
  <c r="H4" i="15"/>
  <c r="D4" i="15"/>
  <c r="I4" i="15" s="1"/>
  <c r="E53" i="6"/>
  <c r="E37" i="6"/>
  <c r="D41" i="4"/>
  <c r="E41" i="4" s="1"/>
  <c r="D9" i="4"/>
  <c r="E9" i="4" s="1"/>
  <c r="H36" i="14"/>
  <c r="D36" i="14"/>
  <c r="E21" i="13"/>
  <c r="L58" i="9"/>
  <c r="E58" i="13"/>
  <c r="L15" i="9"/>
  <c r="E15" i="13"/>
  <c r="D7" i="15"/>
  <c r="I7" i="15" s="1"/>
  <c r="D46" i="6"/>
  <c r="E46" i="6" s="1"/>
  <c r="D60" i="2"/>
  <c r="E60" i="2" s="1"/>
  <c r="D44" i="2"/>
  <c r="E44" i="2" s="1"/>
  <c r="D28" i="2"/>
  <c r="E28" i="2" s="1"/>
  <c r="D11" i="2"/>
  <c r="E11" i="2" s="1"/>
  <c r="D22" i="6"/>
  <c r="E22" i="6" s="1"/>
  <c r="E54" i="5"/>
  <c r="E57" i="8"/>
  <c r="E7" i="6"/>
  <c r="E54" i="4"/>
  <c r="D6" i="4"/>
  <c r="E45" i="8"/>
  <c r="E55" i="5"/>
  <c r="D44" i="5"/>
  <c r="E44" i="5" s="1"/>
  <c r="D45" i="5"/>
  <c r="E23" i="5"/>
  <c r="D12" i="5"/>
  <c r="E12" i="5" s="1"/>
  <c r="D13" i="5"/>
  <c r="D51" i="2"/>
  <c r="E51" i="2" s="1"/>
  <c r="D35" i="2"/>
  <c r="E35" i="2" s="1"/>
  <c r="E15" i="8"/>
  <c r="E26" i="2"/>
  <c r="E65" i="6"/>
  <c r="E64" i="5"/>
  <c r="E65" i="3"/>
  <c r="E8" i="17"/>
  <c r="D11" i="17"/>
  <c r="M11" i="11"/>
  <c r="M12" i="11"/>
  <c r="D12" i="17"/>
  <c r="D57" i="15"/>
  <c r="I57" i="15" s="1"/>
  <c r="L34" i="9"/>
  <c r="E34" i="13"/>
  <c r="L18" i="9"/>
  <c r="E18" i="13"/>
  <c r="D13" i="15"/>
  <c r="I13" i="15" s="1"/>
  <c r="H9" i="14"/>
  <c r="D9" i="14"/>
  <c r="D38" i="15"/>
  <c r="I38" i="15" s="1"/>
  <c r="L62" i="9"/>
  <c r="E62" i="13"/>
  <c r="D59" i="15"/>
  <c r="I59" i="15" s="1"/>
  <c r="H56" i="14"/>
  <c r="D56" i="14"/>
  <c r="D51" i="15"/>
  <c r="I51" i="15" s="1"/>
  <c r="H48" i="14"/>
  <c r="D48" i="14"/>
  <c r="D43" i="15"/>
  <c r="I43" i="15" s="1"/>
  <c r="H40" i="14"/>
  <c r="D40" i="14"/>
  <c r="H26" i="14"/>
  <c r="D26" i="14"/>
  <c r="D18" i="15"/>
  <c r="I18" i="15" s="1"/>
  <c r="D10" i="15"/>
  <c r="I10" i="15" s="1"/>
  <c r="E60" i="9"/>
  <c r="H60" i="14"/>
  <c r="D60" i="14"/>
  <c r="D44" i="15"/>
  <c r="I44" i="15" s="1"/>
  <c r="H39" i="14"/>
  <c r="D39" i="14"/>
  <c r="H47" i="14"/>
  <c r="D47" i="14"/>
  <c r="E51" i="9"/>
  <c r="D35" i="15"/>
  <c r="I35" i="15" s="1"/>
  <c r="H31" i="14"/>
  <c r="D31" i="14"/>
  <c r="L19" i="9"/>
  <c r="E19" i="13"/>
  <c r="D11" i="15"/>
  <c r="I11" i="15" s="1"/>
  <c r="D54" i="6"/>
  <c r="E54" i="6" s="1"/>
  <c r="L52" i="9"/>
  <c r="E52" i="13"/>
  <c r="H50" i="14"/>
  <c r="D50" i="14"/>
  <c r="L16" i="9"/>
  <c r="E16" i="13"/>
  <c r="H4" i="14"/>
  <c r="D4" i="14"/>
  <c r="E59" i="6"/>
  <c r="E51" i="6"/>
  <c r="E43" i="6"/>
  <c r="E27" i="6"/>
  <c r="E19" i="6"/>
  <c r="D10" i="6"/>
  <c r="E10" i="6" s="1"/>
  <c r="D53" i="4"/>
  <c r="E53" i="4" s="1"/>
  <c r="D37" i="4"/>
  <c r="E37" i="4" s="1"/>
  <c r="D21" i="4"/>
  <c r="E21" i="4" s="1"/>
  <c r="D20" i="15"/>
  <c r="I20" i="15" s="1"/>
  <c r="E7" i="9"/>
  <c r="H52" i="14"/>
  <c r="D52" i="14"/>
  <c r="E17" i="13"/>
  <c r="E55" i="9"/>
  <c r="D58" i="15"/>
  <c r="I58" i="15" s="1"/>
  <c r="D42" i="15"/>
  <c r="I42" i="15" s="1"/>
  <c r="L27" i="9"/>
  <c r="E27" i="13"/>
  <c r="D15" i="15"/>
  <c r="I15" i="15" s="1"/>
  <c r="H7" i="14"/>
  <c r="D7" i="14"/>
  <c r="D44" i="6"/>
  <c r="E44" i="6" s="1"/>
  <c r="E59" i="8"/>
  <c r="D24" i="6"/>
  <c r="E24" i="6" s="1"/>
  <c r="E34" i="5"/>
  <c r="E27" i="4"/>
  <c r="D63" i="3"/>
  <c r="E63" i="3" s="1"/>
  <c r="D56" i="2"/>
  <c r="E56" i="2" s="1"/>
  <c r="D40" i="2"/>
  <c r="E40" i="2" s="1"/>
  <c r="D24" i="2"/>
  <c r="E24" i="2" s="1"/>
  <c r="E46" i="5"/>
  <c r="D63" i="2"/>
  <c r="E63" i="2" s="1"/>
  <c r="E46" i="2"/>
  <c r="E14" i="2"/>
  <c r="E41" i="8"/>
  <c r="E56" i="5"/>
  <c r="E24" i="5"/>
  <c r="D46" i="4"/>
  <c r="D57" i="2"/>
  <c r="E57" i="2" s="1"/>
  <c r="D29" i="2"/>
  <c r="E37" i="8"/>
  <c r="D11" i="6"/>
  <c r="D52" i="5"/>
  <c r="E52" i="5" s="1"/>
  <c r="D53" i="5"/>
  <c r="E31" i="5"/>
  <c r="D20" i="5"/>
  <c r="E20" i="5" s="1"/>
  <c r="D21" i="5"/>
  <c r="E21" i="5" s="1"/>
  <c r="D42" i="4"/>
  <c r="D10" i="4"/>
  <c r="D47" i="2"/>
  <c r="E47" i="2" s="1"/>
  <c r="D31" i="2"/>
  <c r="E31" i="2" s="1"/>
  <c r="E7" i="2"/>
  <c r="E55" i="8"/>
  <c r="E54" i="2"/>
  <c r="E18" i="2"/>
  <c r="D22" i="4"/>
  <c r="D33" i="2"/>
  <c r="E33" i="2" s="1"/>
  <c r="L59" i="9"/>
  <c r="E59" i="13"/>
  <c r="H27" i="14"/>
  <c r="D27" i="14"/>
  <c r="E50" i="5"/>
  <c r="E48" i="2"/>
  <c r="E30" i="5"/>
  <c r="E58" i="2"/>
  <c r="E45" i="2"/>
  <c r="D39" i="2"/>
  <c r="E39" i="2" s="1"/>
  <c r="D49" i="2"/>
  <c r="E49" i="2" s="1"/>
  <c r="D17" i="15"/>
  <c r="I17" i="15" s="1"/>
  <c r="L30" i="9"/>
  <c r="E30" i="13"/>
  <c r="D9" i="15"/>
  <c r="I9" i="15" s="1"/>
  <c r="D56" i="15"/>
  <c r="I56" i="15" s="1"/>
  <c r="H46" i="14"/>
  <c r="D46" i="14"/>
  <c r="D26" i="15"/>
  <c r="I26" i="15" s="1"/>
  <c r="H55" i="14"/>
  <c r="D55" i="14"/>
  <c r="D39" i="15"/>
  <c r="I39" i="15" s="1"/>
  <c r="E43" i="9"/>
  <c r="D47" i="15"/>
  <c r="I47" i="15" s="1"/>
  <c r="D63" i="4"/>
  <c r="E63" i="4" s="1"/>
  <c r="H23" i="14"/>
  <c r="D23" i="14"/>
  <c r="E45" i="6"/>
  <c r="E21" i="6"/>
  <c r="D57" i="4"/>
  <c r="E57" i="4" s="1"/>
  <c r="D25" i="4"/>
  <c r="E25" i="4" s="1"/>
  <c r="D52" i="15"/>
  <c r="I52" i="15" s="1"/>
  <c r="H42" i="14"/>
  <c r="D42" i="14"/>
  <c r="N8" i="18"/>
  <c r="N7" i="18"/>
  <c r="Y6" i="13" l="1"/>
  <c r="W6" i="13"/>
  <c r="U6" i="13"/>
  <c r="X6" i="13"/>
  <c r="AA6" i="13"/>
  <c r="T6" i="13"/>
  <c r="Z6" i="13"/>
  <c r="AB6" i="13"/>
  <c r="V6" i="13"/>
  <c r="AB53" i="13"/>
  <c r="Z53" i="13"/>
  <c r="T53" i="13"/>
  <c r="Y53" i="13"/>
  <c r="AA53" i="13"/>
  <c r="X53" i="13"/>
  <c r="U53" i="13"/>
  <c r="V53" i="13"/>
  <c r="W53" i="13"/>
  <c r="AA17" i="13"/>
  <c r="Z17" i="13"/>
  <c r="AB17" i="13"/>
  <c r="W17" i="13"/>
  <c r="V17" i="13"/>
  <c r="X17" i="13"/>
  <c r="Y17" i="13"/>
  <c r="T17" i="13"/>
  <c r="U17" i="13"/>
  <c r="Z29" i="13"/>
  <c r="AB29" i="13"/>
  <c r="V29" i="13"/>
  <c r="X29" i="13"/>
  <c r="Y29" i="13"/>
  <c r="T29" i="13"/>
  <c r="AA29" i="13"/>
  <c r="U29" i="13"/>
  <c r="W29" i="13"/>
  <c r="Y10" i="13"/>
  <c r="W10" i="13"/>
  <c r="U10" i="13"/>
  <c r="AB10" i="13"/>
  <c r="V10" i="13"/>
  <c r="X10" i="13"/>
  <c r="AA10" i="13"/>
  <c r="T10" i="13"/>
  <c r="Z10" i="13"/>
  <c r="F6" i="15"/>
  <c r="E7" i="15"/>
  <c r="K9" i="14"/>
  <c r="K8" i="14"/>
  <c r="E13" i="5"/>
  <c r="E14" i="5"/>
  <c r="E50" i="2"/>
  <c r="E34" i="2"/>
  <c r="E14" i="4"/>
  <c r="E15" i="4"/>
  <c r="E32" i="2"/>
  <c r="E34" i="4"/>
  <c r="E35" i="4"/>
  <c r="E22" i="4"/>
  <c r="E23" i="4"/>
  <c r="E42" i="4"/>
  <c r="E43" i="4"/>
  <c r="E53" i="5"/>
  <c r="E29" i="2"/>
  <c r="E22" i="5"/>
  <c r="E12" i="2"/>
  <c r="E26" i="4"/>
  <c r="E30" i="2"/>
  <c r="E34" i="6"/>
  <c r="E58" i="6"/>
  <c r="E47" i="6"/>
  <c r="E64" i="3"/>
  <c r="E50" i="4"/>
  <c r="E51" i="4"/>
  <c r="E25" i="6"/>
  <c r="E38" i="5"/>
  <c r="E10" i="4"/>
  <c r="E11" i="4"/>
  <c r="E58" i="4"/>
  <c r="E41" i="2"/>
  <c r="E61" i="2"/>
  <c r="E64" i="2"/>
  <c r="E11" i="6"/>
  <c r="E12" i="6"/>
  <c r="E46" i="4"/>
  <c r="E47" i="4"/>
  <c r="E35" i="6"/>
  <c r="E38" i="4"/>
  <c r="E45" i="5"/>
  <c r="E6" i="4"/>
  <c r="E7" i="4"/>
  <c r="E22" i="2"/>
  <c r="E29" i="5"/>
  <c r="E61" i="5"/>
  <c r="E37" i="2"/>
  <c r="E64" i="4"/>
  <c r="E65" i="8"/>
  <c r="E50" i="6"/>
  <c r="E10" i="8"/>
  <c r="E11" i="8"/>
  <c r="E32" i="6"/>
  <c r="E55" i="6"/>
  <c r="E18" i="4"/>
  <c r="E19" i="4"/>
  <c r="E18" i="6"/>
  <c r="F7" i="15" l="1"/>
  <c r="E8" i="15"/>
  <c r="H7" i="15"/>
  <c r="E9" i="15" l="1"/>
  <c r="F8" i="15"/>
  <c r="H8" i="15"/>
  <c r="E10" i="15" l="1"/>
  <c r="F9" i="15"/>
  <c r="H9" i="15"/>
  <c r="F10" i="15" l="1"/>
  <c r="E11" i="15"/>
  <c r="H10" i="15"/>
  <c r="F11" i="15" l="1"/>
  <c r="E12" i="15"/>
  <c r="H11" i="15"/>
  <c r="F12" i="15" l="1"/>
  <c r="E13" i="15"/>
  <c r="H12" i="15"/>
  <c r="F13" i="15" l="1"/>
  <c r="E14" i="15"/>
  <c r="H13" i="15"/>
  <c r="F14" i="15" l="1"/>
  <c r="E15" i="15"/>
  <c r="H14" i="15"/>
  <c r="E16" i="15" l="1"/>
  <c r="F15" i="15"/>
  <c r="H15" i="15"/>
  <c r="E17" i="15" l="1"/>
  <c r="F16" i="15"/>
  <c r="H16" i="15"/>
  <c r="F17" i="15" l="1"/>
  <c r="E18" i="15"/>
  <c r="H17" i="15"/>
  <c r="F18" i="15" l="1"/>
  <c r="E19" i="15"/>
  <c r="H18" i="15"/>
  <c r="F19" i="15" l="1"/>
  <c r="E20" i="15"/>
  <c r="H19" i="15"/>
  <c r="E21" i="15" l="1"/>
  <c r="F20" i="15"/>
  <c r="H20" i="15"/>
  <c r="F21" i="15" l="1"/>
  <c r="E22" i="15"/>
  <c r="H21" i="15"/>
  <c r="F83" i="16"/>
  <c r="F22" i="15" l="1"/>
  <c r="E23" i="15"/>
  <c r="H22" i="15"/>
  <c r="F84" i="16"/>
  <c r="G83" i="16"/>
  <c r="F23" i="15" l="1"/>
  <c r="E24" i="15"/>
  <c r="H23" i="15"/>
  <c r="F85" i="16"/>
  <c r="G84" i="16"/>
  <c r="F24" i="15" l="1"/>
  <c r="E25" i="15"/>
  <c r="H24" i="15"/>
  <c r="G85" i="16"/>
  <c r="F86" i="16"/>
  <c r="E26" i="15" l="1"/>
  <c r="F25" i="15"/>
  <c r="H25" i="15"/>
  <c r="F87" i="16"/>
  <c r="G86" i="16"/>
  <c r="E27" i="15" l="1"/>
  <c r="F26" i="15"/>
  <c r="H26" i="15"/>
  <c r="F88" i="16"/>
  <c r="G87" i="16"/>
  <c r="F27" i="15" l="1"/>
  <c r="E28" i="15"/>
  <c r="H27" i="15"/>
  <c r="F89" i="16"/>
  <c r="G88" i="16"/>
  <c r="E29" i="15" l="1"/>
  <c r="F28" i="15"/>
  <c r="H28" i="15"/>
  <c r="G89" i="16"/>
  <c r="F90" i="16"/>
  <c r="E30" i="15" l="1"/>
  <c r="F29" i="15"/>
  <c r="H29" i="15"/>
  <c r="F91" i="16"/>
  <c r="G90" i="16"/>
  <c r="F30" i="15" l="1"/>
  <c r="E31" i="15"/>
  <c r="H30" i="15"/>
  <c r="F92" i="16"/>
  <c r="G91" i="16"/>
  <c r="F31" i="15" l="1"/>
  <c r="E32" i="15"/>
  <c r="H31" i="15"/>
  <c r="F93" i="16"/>
  <c r="G92" i="16"/>
  <c r="E33" i="15" l="1"/>
  <c r="F32" i="15"/>
  <c r="H32" i="15"/>
  <c r="G93" i="16"/>
  <c r="F94" i="16"/>
  <c r="E34" i="15" l="1"/>
  <c r="F33" i="15"/>
  <c r="H33" i="15"/>
  <c r="G94" i="16"/>
  <c r="F95" i="16"/>
  <c r="E35" i="15" l="1"/>
  <c r="F34" i="15"/>
  <c r="H34" i="15"/>
  <c r="F96" i="16"/>
  <c r="G95" i="16"/>
  <c r="F35" i="15" l="1"/>
  <c r="E36" i="15"/>
  <c r="H35" i="15"/>
  <c r="F97" i="16"/>
  <c r="G96" i="16"/>
  <c r="F36" i="15" l="1"/>
  <c r="E37" i="15"/>
  <c r="H36" i="15"/>
  <c r="G97" i="16"/>
  <c r="F98" i="16"/>
  <c r="E38" i="15" l="1"/>
  <c r="F37" i="15"/>
  <c r="H37" i="15"/>
  <c r="F99" i="16"/>
  <c r="F100" i="16" s="1"/>
  <c r="G98" i="16"/>
  <c r="E39" i="15" l="1"/>
  <c r="F38" i="15"/>
  <c r="H38" i="15"/>
  <c r="F101" i="16"/>
  <c r="G101" i="16" s="1"/>
  <c r="G100" i="16"/>
  <c r="G99" i="16"/>
  <c r="M22" i="16" l="1"/>
  <c r="F39" i="15"/>
  <c r="E40" i="15"/>
  <c r="H39" i="15"/>
  <c r="L14" i="15" l="1"/>
  <c r="L15" i="15"/>
  <c r="E41" i="15"/>
  <c r="F40" i="15"/>
  <c r="H40" i="15"/>
  <c r="E42" i="15" l="1"/>
  <c r="F41" i="15"/>
  <c r="H41" i="15"/>
  <c r="F42" i="15" l="1"/>
  <c r="E43" i="15"/>
  <c r="H42" i="15"/>
  <c r="F43" i="15" l="1"/>
  <c r="E44" i="15"/>
  <c r="H43" i="15"/>
  <c r="F44" i="15" l="1"/>
  <c r="E45" i="15"/>
  <c r="H44" i="15"/>
  <c r="F45" i="15" l="1"/>
  <c r="E46" i="15"/>
  <c r="H45" i="15"/>
  <c r="E47" i="15" l="1"/>
  <c r="F46" i="15"/>
  <c r="H46" i="15"/>
  <c r="F47" i="15" l="1"/>
  <c r="E48" i="15"/>
  <c r="H47" i="15"/>
  <c r="F48" i="15" l="1"/>
  <c r="E49" i="15"/>
  <c r="H48" i="15"/>
  <c r="E50" i="15" l="1"/>
  <c r="F49" i="15"/>
  <c r="H49" i="15"/>
  <c r="E51" i="15" l="1"/>
  <c r="F50" i="15"/>
  <c r="H50" i="15"/>
  <c r="E52" i="15" l="1"/>
  <c r="F51" i="15"/>
  <c r="H51" i="15"/>
  <c r="F52" i="15" l="1"/>
  <c r="E53" i="15"/>
  <c r="H52" i="15"/>
  <c r="F53" i="15" l="1"/>
  <c r="E54" i="15"/>
  <c r="H53" i="15"/>
  <c r="E55" i="15" l="1"/>
  <c r="F54" i="15"/>
  <c r="H54" i="15"/>
  <c r="E56" i="15" l="1"/>
  <c r="F55" i="15"/>
  <c r="H55" i="15"/>
  <c r="E57" i="15" l="1"/>
  <c r="F56" i="15"/>
  <c r="H56" i="15"/>
  <c r="F57" i="15" l="1"/>
  <c r="E58" i="15"/>
  <c r="H57" i="15"/>
  <c r="E59" i="15" l="1"/>
  <c r="F58" i="15"/>
  <c r="H58" i="15"/>
  <c r="E60" i="15" l="1"/>
  <c r="F59" i="15"/>
  <c r="H59" i="15"/>
  <c r="E61" i="15" l="1"/>
  <c r="F60" i="15"/>
  <c r="H60" i="15"/>
  <c r="F61" i="15" l="1"/>
  <c r="E62" i="15"/>
  <c r="H61" i="15"/>
  <c r="E63" i="15" l="1"/>
  <c r="F62" i="15"/>
  <c r="H62" i="15"/>
  <c r="F63" i="15" l="1"/>
  <c r="E64" i="15"/>
  <c r="H63" i="15"/>
  <c r="F64" i="15" l="1"/>
  <c r="E65" i="15"/>
  <c r="H64" i="15"/>
  <c r="F65" i="15" l="1"/>
  <c r="E66" i="15"/>
  <c r="H65" i="15"/>
  <c r="E67" i="15" l="1"/>
  <c r="E68" i="15" s="1"/>
  <c r="H66" i="15"/>
  <c r="F66" i="15"/>
  <c r="E69" i="15" l="1"/>
  <c r="F68" i="15"/>
  <c r="H68" i="15"/>
  <c r="F67" i="15"/>
  <c r="H67" i="15"/>
  <c r="E70" i="15" l="1"/>
  <c r="H69" i="15"/>
  <c r="F69" i="15"/>
  <c r="E71" i="15" l="1"/>
  <c r="F70" i="15"/>
  <c r="H70" i="15"/>
  <c r="E72" i="15" l="1"/>
  <c r="F71" i="15"/>
  <c r="H71" i="15"/>
  <c r="F72" i="15" l="1"/>
  <c r="E73" i="15"/>
  <c r="H72" i="15"/>
  <c r="F73" i="15" l="1"/>
  <c r="E74" i="15"/>
  <c r="H73" i="15"/>
  <c r="F74" i="15" l="1"/>
  <c r="E75" i="15"/>
  <c r="H74" i="15"/>
  <c r="E76" i="15" l="1"/>
  <c r="F75" i="15"/>
  <c r="H75" i="15"/>
  <c r="E77" i="15" l="1"/>
  <c r="F76" i="15"/>
  <c r="H76" i="15"/>
  <c r="F77" i="15" l="1"/>
  <c r="H77" i="15"/>
  <c r="E78" i="15"/>
  <c r="E79" i="15" l="1"/>
  <c r="F78" i="15"/>
  <c r="H78" i="15"/>
  <c r="H79" i="15" l="1"/>
  <c r="E80" i="15"/>
  <c r="F79" i="15"/>
  <c r="F80" i="15" l="1"/>
  <c r="H80" i="15"/>
  <c r="E83" i="15" l="1"/>
  <c r="F83" i="15" l="1"/>
  <c r="E84" i="15"/>
  <c r="F84" i="15" l="1"/>
  <c r="E85" i="15"/>
  <c r="E86" i="15" l="1"/>
  <c r="F85" i="15"/>
  <c r="F86" i="15" l="1"/>
  <c r="E87" i="15"/>
  <c r="E88" i="15" l="1"/>
  <c r="F87" i="15"/>
  <c r="E89" i="15" l="1"/>
  <c r="F88" i="15"/>
  <c r="E90" i="15" l="1"/>
  <c r="F89" i="15"/>
  <c r="F90" i="15" l="1"/>
  <c r="E91" i="15"/>
  <c r="F91" i="15" l="1"/>
  <c r="E92" i="15"/>
  <c r="E93" i="15" l="1"/>
  <c r="F92" i="15"/>
  <c r="E94" i="15" l="1"/>
  <c r="F93" i="15"/>
  <c r="F94" i="15" l="1"/>
  <c r="E95" i="15"/>
  <c r="F95" i="15" l="1"/>
  <c r="E96" i="15"/>
  <c r="E97" i="15" l="1"/>
  <c r="F96" i="15"/>
  <c r="E98" i="15" l="1"/>
  <c r="F97" i="15"/>
  <c r="F98" i="15" l="1"/>
  <c r="E99" i="15"/>
  <c r="F99" i="15" l="1"/>
  <c r="E100" i="15"/>
  <c r="F100" i="15" l="1"/>
  <c r="E101" i="15"/>
  <c r="F101" i="15" l="1"/>
  <c r="E102" i="15"/>
  <c r="E103" i="15" l="1"/>
  <c r="F102" i="15"/>
  <c r="F103" i="15" l="1"/>
  <c r="L23" i="15"/>
</calcChain>
</file>

<file path=xl/sharedStrings.xml><?xml version="1.0" encoding="utf-8"?>
<sst xmlns="http://schemas.openxmlformats.org/spreadsheetml/2006/main" count="256" uniqueCount="59">
  <si>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</si>
  <si>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</si>
  <si>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</si>
  <si>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</si>
  <si>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</si>
  <si>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</si>
  <si>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</si>
  <si>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</si>
  <si>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</si>
  <si>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</si>
  <si>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</si>
  <si>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</si>
  <si>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</si>
  <si>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</si>
  <si>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</si>
  <si>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</si>
  <si>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</si>
  <si>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</si>
  <si>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</si>
  <si>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</si>
  <si>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</si>
  <si>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</si>
  <si>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</si>
  <si>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</si>
  <si>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</si>
  <si>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</si>
  <si>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</si>
  <si>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</si>
  <si>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</si>
  <si>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</si>
  <si>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</si>
  <si>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</si>
  <si>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</si>
  <si>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</si>
  <si>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</si>
  <si>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</si>
  <si>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</si>
  <si>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</si>
  <si>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</si>
  <si>
    <t>err stima'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</si>
  <si>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</si>
  <si>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</si>
  <si>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</si>
  <si>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</si>
  <si>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</si>
  <si>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</si>
  <si>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err</t>
  </si>
  <si>
    <t>k</t>
  </si>
  <si>
    <t>l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</si>
  <si>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</si>
  <si>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</si>
  <si>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</si>
  <si>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dPos/dTamp%</t>
  </si>
  <si>
    <t>filt 4 day</t>
  </si>
  <si>
    <t>filt 7 day</t>
  </si>
  <si>
    <t>Max deceduti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</si>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</sst>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0"/>
  </numFmts>
  <fonts count="23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0"/>
      <color rgb="FF000000"/>
      <name val="Liberation Sans"/>
    </font>
    <font>
      <sz val="11"/>
      <color rgb="FF000000"/>
      <name val="Symbol"/>
      <family val="1"/>
      <charset val="2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166" fontId="0" fillId="0" borderId="0" xfId="0" applyNumberFormat="1"/>
    <xf numFmtId="1" fontId="0" fillId="0" borderId="0" xfId="0" applyNumberFormat="1" applyAlignment="1">
      <alignment vertical="center" wrapText="1"/>
    </xf>
    <xf numFmtId="0" fontId="21" fillId="0" borderId="0" xfId="0" applyFont="1" applyAlignment="1">
      <alignment horizontal="center" wrapText="1"/>
    </xf>
    <xf numFmtId="0" fontId="0" fillId="10" borderId="0" xfId="0" applyFill="1"/>
    <xf numFmtId="0" fontId="14" fillId="10" borderId="0" xfId="0" applyFont="1" applyFill="1" applyAlignment="1">
      <alignment horizontal="center" wrapText="1"/>
    </xf>
    <xf numFmtId="2" fontId="15" fillId="10" borderId="0" xfId="0" applyNumberFormat="1" applyFont="1" applyFill="1" applyAlignment="1">
      <alignment wrapText="1"/>
    </xf>
    <xf numFmtId="0" fontId="19" fillId="10" borderId="0" xfId="0" applyFont="1" applyFill="1"/>
    <xf numFmtId="2" fontId="19" fillId="10" borderId="0" xfId="0" applyNumberFormat="1" applyFon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Casi_totali!$C$3:$C$82</c:f>
              <c:numCache>
                <c:formatCode>General</c:formatCode>
                <c:ptCount val="8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Deceduti!$T$85:$AB$85</c:f>
              <c:numCache>
                <c:formatCode>General</c:formatCode>
                <c:ptCount val="9"/>
                <c:pt idx="0">
                  <c:v>32</c:v>
                </c:pt>
                <c:pt idx="1">
                  <c:v>18</c:v>
                </c:pt>
                <c:pt idx="2">
                  <c:v>13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1-44B2-B54C-69ECA31F4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Ospedalizzati!$B$3:$B$91</c:f>
              <c:numCache>
                <c:formatCode>General</c:formatCode>
                <c:ptCount val="8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  <c:pt idx="47">
                  <c:v>1149</c:v>
                </c:pt>
                <c:pt idx="48">
                  <c:v>1176</c:v>
                </c:pt>
                <c:pt idx="49">
                  <c:v>1226</c:v>
                </c:pt>
                <c:pt idx="50">
                  <c:v>1100</c:v>
                </c:pt>
                <c:pt idx="51">
                  <c:v>1079</c:v>
                </c:pt>
                <c:pt idx="52">
                  <c:v>1060</c:v>
                </c:pt>
                <c:pt idx="53">
                  <c:v>1002</c:v>
                </c:pt>
                <c:pt idx="54">
                  <c:v>1006</c:v>
                </c:pt>
                <c:pt idx="55">
                  <c:v>986</c:v>
                </c:pt>
                <c:pt idx="56">
                  <c:v>980</c:v>
                </c:pt>
                <c:pt idx="57">
                  <c:v>1008</c:v>
                </c:pt>
                <c:pt idx="58">
                  <c:v>952</c:v>
                </c:pt>
                <c:pt idx="59">
                  <c:v>874</c:v>
                </c:pt>
                <c:pt idx="60">
                  <c:v>847</c:v>
                </c:pt>
                <c:pt idx="61">
                  <c:v>842</c:v>
                </c:pt>
                <c:pt idx="62">
                  <c:v>830</c:v>
                </c:pt>
                <c:pt idx="63">
                  <c:v>837</c:v>
                </c:pt>
                <c:pt idx="64">
                  <c:v>799</c:v>
                </c:pt>
                <c:pt idx="65">
                  <c:v>767</c:v>
                </c:pt>
                <c:pt idx="66">
                  <c:v>745</c:v>
                </c:pt>
                <c:pt idx="67">
                  <c:v>734</c:v>
                </c:pt>
                <c:pt idx="68">
                  <c:v>715</c:v>
                </c:pt>
                <c:pt idx="69">
                  <c:v>695</c:v>
                </c:pt>
                <c:pt idx="70">
                  <c:v>678</c:v>
                </c:pt>
                <c:pt idx="71">
                  <c:v>651</c:v>
                </c:pt>
                <c:pt idx="72">
                  <c:v>607</c:v>
                </c:pt>
                <c:pt idx="73">
                  <c:v>582</c:v>
                </c:pt>
                <c:pt idx="74">
                  <c:v>563</c:v>
                </c:pt>
                <c:pt idx="75">
                  <c:v>543</c:v>
                </c:pt>
                <c:pt idx="76">
                  <c:v>522</c:v>
                </c:pt>
                <c:pt idx="77">
                  <c:v>522</c:v>
                </c:pt>
                <c:pt idx="78">
                  <c:v>482</c:v>
                </c:pt>
                <c:pt idx="79">
                  <c:v>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Ospedalizzati!$A$3:$A$91</c:f>
              <c:numCache>
                <c:formatCode>d/m;@</c:formatCode>
                <c:ptCount val="8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Ospedalizzati!$C$3:$C$91</c:f>
              <c:numCache>
                <c:formatCode>General</c:formatCode>
                <c:ptCount val="89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Ospedalizzati!$C$3:$C$85</c:f>
              <c:numCache>
                <c:formatCode>General</c:formatCode>
                <c:ptCount val="83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  <c:pt idx="47">
                  <c:v>-78</c:v>
                </c:pt>
                <c:pt idx="48">
                  <c:v>27</c:v>
                </c:pt>
                <c:pt idx="49">
                  <c:v>50</c:v>
                </c:pt>
                <c:pt idx="50">
                  <c:v>-126</c:v>
                </c:pt>
                <c:pt idx="51">
                  <c:v>-21</c:v>
                </c:pt>
                <c:pt idx="52">
                  <c:v>-19</c:v>
                </c:pt>
                <c:pt idx="53">
                  <c:v>-58</c:v>
                </c:pt>
                <c:pt idx="54">
                  <c:v>4</c:v>
                </c:pt>
                <c:pt idx="55">
                  <c:v>-20</c:v>
                </c:pt>
                <c:pt idx="56">
                  <c:v>-6</c:v>
                </c:pt>
                <c:pt idx="57">
                  <c:v>28</c:v>
                </c:pt>
                <c:pt idx="58">
                  <c:v>-56</c:v>
                </c:pt>
                <c:pt idx="59">
                  <c:v>-78</c:v>
                </c:pt>
                <c:pt idx="60">
                  <c:v>-27</c:v>
                </c:pt>
                <c:pt idx="61">
                  <c:v>-5</c:v>
                </c:pt>
                <c:pt idx="62">
                  <c:v>-12</c:v>
                </c:pt>
                <c:pt idx="63">
                  <c:v>7</c:v>
                </c:pt>
                <c:pt idx="64">
                  <c:v>-38</c:v>
                </c:pt>
                <c:pt idx="65">
                  <c:v>-32</c:v>
                </c:pt>
                <c:pt idx="66">
                  <c:v>-22</c:v>
                </c:pt>
                <c:pt idx="67">
                  <c:v>-11</c:v>
                </c:pt>
                <c:pt idx="68">
                  <c:v>-19</c:v>
                </c:pt>
                <c:pt idx="69">
                  <c:v>-20</c:v>
                </c:pt>
                <c:pt idx="70">
                  <c:v>-17</c:v>
                </c:pt>
                <c:pt idx="71">
                  <c:v>-27</c:v>
                </c:pt>
                <c:pt idx="72">
                  <c:v>-44</c:v>
                </c:pt>
                <c:pt idx="73">
                  <c:v>-25</c:v>
                </c:pt>
                <c:pt idx="74">
                  <c:v>-19</c:v>
                </c:pt>
                <c:pt idx="75">
                  <c:v>-20</c:v>
                </c:pt>
                <c:pt idx="76">
                  <c:v>-21</c:v>
                </c:pt>
                <c:pt idx="77">
                  <c:v>0</c:v>
                </c:pt>
                <c:pt idx="78">
                  <c:v>-40</c:v>
                </c:pt>
                <c:pt idx="79">
                  <c:v>-17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Positivi!$B$3:$B$78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Positivi!$A$3:$A$78</c:f>
              <c:numCache>
                <c:formatCode>d/m;@</c:formatCode>
                <c:ptCount val="7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</c:numCache>
            </c:numRef>
          </c:xVal>
          <c:yVal>
            <c:numRef>
              <c:f>Positivi!$C$3:$C$78</c:f>
              <c:numCache>
                <c:formatCode>General</c:formatCode>
                <c:ptCount val="76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Positivi!$C$3:$C$83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  <c:pt idx="63">
                  <c:v>100</c:v>
                </c:pt>
                <c:pt idx="64">
                  <c:v>-9</c:v>
                </c:pt>
                <c:pt idx="65">
                  <c:v>5</c:v>
                </c:pt>
                <c:pt idx="66">
                  <c:v>-25</c:v>
                </c:pt>
                <c:pt idx="67">
                  <c:v>-33</c:v>
                </c:pt>
                <c:pt idx="68">
                  <c:v>80</c:v>
                </c:pt>
                <c:pt idx="69">
                  <c:v>-47</c:v>
                </c:pt>
                <c:pt idx="70">
                  <c:v>-43</c:v>
                </c:pt>
                <c:pt idx="71">
                  <c:v>-81</c:v>
                </c:pt>
                <c:pt idx="72">
                  <c:v>-121</c:v>
                </c:pt>
                <c:pt idx="73">
                  <c:v>-58</c:v>
                </c:pt>
                <c:pt idx="74">
                  <c:v>-72</c:v>
                </c:pt>
                <c:pt idx="75">
                  <c:v>-194</c:v>
                </c:pt>
                <c:pt idx="76">
                  <c:v>-82</c:v>
                </c:pt>
                <c:pt idx="77">
                  <c:v>-56</c:v>
                </c:pt>
                <c:pt idx="78">
                  <c:v>-65</c:v>
                </c:pt>
                <c:pt idx="79">
                  <c:v>-61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Positivi!$A$3:$A$87</c:f>
              <c:numCache>
                <c:formatCode>d/m;@</c:formatCode>
                <c:ptCount val="8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Positivi!$B$3:$B$87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  <c:pt idx="62">
                  <c:v>3480</c:v>
                </c:pt>
                <c:pt idx="63">
                  <c:v>3580</c:v>
                </c:pt>
                <c:pt idx="64">
                  <c:v>3571</c:v>
                </c:pt>
                <c:pt idx="65">
                  <c:v>3576</c:v>
                </c:pt>
                <c:pt idx="66">
                  <c:v>3551</c:v>
                </c:pt>
                <c:pt idx="67">
                  <c:v>3518</c:v>
                </c:pt>
                <c:pt idx="68">
                  <c:v>3598</c:v>
                </c:pt>
                <c:pt idx="69">
                  <c:v>3551</c:v>
                </c:pt>
                <c:pt idx="70">
                  <c:v>3508</c:v>
                </c:pt>
                <c:pt idx="71">
                  <c:v>3427</c:v>
                </c:pt>
                <c:pt idx="72">
                  <c:v>3306</c:v>
                </c:pt>
                <c:pt idx="73">
                  <c:v>3248</c:v>
                </c:pt>
                <c:pt idx="74">
                  <c:v>3176</c:v>
                </c:pt>
                <c:pt idx="75">
                  <c:v>2982</c:v>
                </c:pt>
                <c:pt idx="76">
                  <c:v>2900</c:v>
                </c:pt>
                <c:pt idx="77">
                  <c:v>2844</c:v>
                </c:pt>
                <c:pt idx="78">
                  <c:v>2779</c:v>
                </c:pt>
                <c:pt idx="79">
                  <c:v>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'Nuovi positivi'!$C$3:$C$83</c:f>
              <c:numCache>
                <c:formatCode>General</c:formatCode>
                <c:ptCount val="8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43-4352-8E92-40E4B455D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596664"/>
        <c:axId val="756591088"/>
      </c:scatterChart>
      <c:valAx>
        <c:axId val="7565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1088"/>
        <c:crosses val="autoZero"/>
        <c:crossBetween val="midCat"/>
      </c:valAx>
      <c:valAx>
        <c:axId val="75659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59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nuovi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positivi'!$D$1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positivi'!$A$4:$A$85</c:f>
              <c:numCache>
                <c:formatCode>d/m;@</c:formatCode>
                <c:ptCount val="82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</c:numCache>
            </c:numRef>
          </c:xVal>
          <c:yVal>
            <c:numRef>
              <c:f>'Nuovi positivi'!$D$4:$D$85</c:f>
              <c:numCache>
                <c:formatCode>General</c:formatCode>
                <c:ptCount val="82"/>
                <c:pt idx="0">
                  <c:v>0</c:v>
                </c:pt>
                <c:pt idx="1">
                  <c:v>10</c:v>
                </c:pt>
                <c:pt idx="2">
                  <c:v>8</c:v>
                </c:pt>
                <c:pt idx="3">
                  <c:v>0</c:v>
                </c:pt>
                <c:pt idx="4">
                  <c:v>23</c:v>
                </c:pt>
                <c:pt idx="5">
                  <c:v>-17</c:v>
                </c:pt>
                <c:pt idx="6">
                  <c:v>-3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19</c:v>
                </c:pt>
                <c:pt idx="12">
                  <c:v>27</c:v>
                </c:pt>
                <c:pt idx="13">
                  <c:v>31</c:v>
                </c:pt>
                <c:pt idx="14">
                  <c:v>32</c:v>
                </c:pt>
                <c:pt idx="15">
                  <c:v>53</c:v>
                </c:pt>
                <c:pt idx="16">
                  <c:v>80</c:v>
                </c:pt>
                <c:pt idx="17">
                  <c:v>71</c:v>
                </c:pt>
                <c:pt idx="18">
                  <c:v>118</c:v>
                </c:pt>
                <c:pt idx="19">
                  <c:v>96</c:v>
                </c:pt>
                <c:pt idx="20">
                  <c:v>108</c:v>
                </c:pt>
                <c:pt idx="21">
                  <c:v>111</c:v>
                </c:pt>
                <c:pt idx="22">
                  <c:v>109</c:v>
                </c:pt>
                <c:pt idx="23">
                  <c:v>172</c:v>
                </c:pt>
                <c:pt idx="24">
                  <c:v>162</c:v>
                </c:pt>
                <c:pt idx="25">
                  <c:v>215</c:v>
                </c:pt>
                <c:pt idx="26">
                  <c:v>229</c:v>
                </c:pt>
                <c:pt idx="27">
                  <c:v>259</c:v>
                </c:pt>
                <c:pt idx="28">
                  <c:v>192</c:v>
                </c:pt>
                <c:pt idx="29">
                  <c:v>189</c:v>
                </c:pt>
                <c:pt idx="30">
                  <c:v>262</c:v>
                </c:pt>
                <c:pt idx="31">
                  <c:v>129</c:v>
                </c:pt>
                <c:pt idx="32">
                  <c:v>126</c:v>
                </c:pt>
                <c:pt idx="33">
                  <c:v>254</c:v>
                </c:pt>
                <c:pt idx="34">
                  <c:v>141</c:v>
                </c:pt>
                <c:pt idx="35">
                  <c:v>199</c:v>
                </c:pt>
                <c:pt idx="36">
                  <c:v>244</c:v>
                </c:pt>
                <c:pt idx="37">
                  <c:v>122</c:v>
                </c:pt>
                <c:pt idx="38">
                  <c:v>183</c:v>
                </c:pt>
                <c:pt idx="39">
                  <c:v>238</c:v>
                </c:pt>
                <c:pt idx="40">
                  <c:v>246</c:v>
                </c:pt>
                <c:pt idx="41">
                  <c:v>100</c:v>
                </c:pt>
                <c:pt idx="42">
                  <c:v>208</c:v>
                </c:pt>
                <c:pt idx="43">
                  <c:v>149</c:v>
                </c:pt>
                <c:pt idx="44">
                  <c:v>114</c:v>
                </c:pt>
                <c:pt idx="45">
                  <c:v>171</c:v>
                </c:pt>
                <c:pt idx="46">
                  <c:v>185</c:v>
                </c:pt>
                <c:pt idx="47">
                  <c:v>118</c:v>
                </c:pt>
                <c:pt idx="48">
                  <c:v>102</c:v>
                </c:pt>
                <c:pt idx="49">
                  <c:v>212</c:v>
                </c:pt>
                <c:pt idx="50">
                  <c:v>128</c:v>
                </c:pt>
                <c:pt idx="51">
                  <c:v>103</c:v>
                </c:pt>
                <c:pt idx="52">
                  <c:v>149</c:v>
                </c:pt>
                <c:pt idx="53">
                  <c:v>113</c:v>
                </c:pt>
                <c:pt idx="54">
                  <c:v>227</c:v>
                </c:pt>
                <c:pt idx="55">
                  <c:v>141</c:v>
                </c:pt>
                <c:pt idx="56">
                  <c:v>95</c:v>
                </c:pt>
                <c:pt idx="57">
                  <c:v>154</c:v>
                </c:pt>
                <c:pt idx="58">
                  <c:v>131</c:v>
                </c:pt>
                <c:pt idx="59">
                  <c:v>124</c:v>
                </c:pt>
                <c:pt idx="60">
                  <c:v>128</c:v>
                </c:pt>
                <c:pt idx="61">
                  <c:v>187</c:v>
                </c:pt>
                <c:pt idx="62">
                  <c:v>154</c:v>
                </c:pt>
                <c:pt idx="63">
                  <c:v>130</c:v>
                </c:pt>
                <c:pt idx="64">
                  <c:v>117</c:v>
                </c:pt>
                <c:pt idx="65">
                  <c:v>104</c:v>
                </c:pt>
                <c:pt idx="66">
                  <c:v>133</c:v>
                </c:pt>
                <c:pt idx="67">
                  <c:v>186</c:v>
                </c:pt>
                <c:pt idx="68">
                  <c:v>47</c:v>
                </c:pt>
                <c:pt idx="69">
                  <c:v>53</c:v>
                </c:pt>
                <c:pt idx="70">
                  <c:v>63</c:v>
                </c:pt>
                <c:pt idx="71">
                  <c:v>76</c:v>
                </c:pt>
                <c:pt idx="72">
                  <c:v>94</c:v>
                </c:pt>
                <c:pt idx="73">
                  <c:v>78</c:v>
                </c:pt>
                <c:pt idx="74">
                  <c:v>15</c:v>
                </c:pt>
                <c:pt idx="75">
                  <c:v>50</c:v>
                </c:pt>
                <c:pt idx="76">
                  <c:v>44</c:v>
                </c:pt>
                <c:pt idx="77">
                  <c:v>31</c:v>
                </c:pt>
                <c:pt idx="78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79-4D92-8B14-D7A44F79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665368"/>
        <c:axId val="757662416"/>
      </c:scatterChart>
      <c:valAx>
        <c:axId val="75766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2416"/>
        <c:crosses val="autoZero"/>
        <c:crossBetween val="midCat"/>
      </c:valAx>
      <c:valAx>
        <c:axId val="75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766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Nuovi positivi/day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positivi'!$T$92:$AB$92</c:f>
              <c:numCache>
                <c:formatCode>General</c:formatCode>
                <c:ptCount val="9"/>
                <c:pt idx="0">
                  <c:v>40</c:v>
                </c:pt>
                <c:pt idx="1">
                  <c:v>16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4-4375-A578-B83DFDD69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Quarantena!$B$3:$B$83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  <c:pt idx="47">
                  <c:v>2184</c:v>
                </c:pt>
                <c:pt idx="48">
                  <c:v>2157</c:v>
                </c:pt>
                <c:pt idx="49">
                  <c:v>2139</c:v>
                </c:pt>
                <c:pt idx="50">
                  <c:v>2366</c:v>
                </c:pt>
                <c:pt idx="51">
                  <c:v>2385</c:v>
                </c:pt>
                <c:pt idx="52">
                  <c:v>2377</c:v>
                </c:pt>
                <c:pt idx="53">
                  <c:v>2457</c:v>
                </c:pt>
                <c:pt idx="54">
                  <c:v>2406</c:v>
                </c:pt>
                <c:pt idx="55">
                  <c:v>2504</c:v>
                </c:pt>
                <c:pt idx="56">
                  <c:v>2516</c:v>
                </c:pt>
                <c:pt idx="57">
                  <c:v>2455</c:v>
                </c:pt>
                <c:pt idx="58">
                  <c:v>2524</c:v>
                </c:pt>
                <c:pt idx="59">
                  <c:v>2592</c:v>
                </c:pt>
                <c:pt idx="60">
                  <c:v>2590</c:v>
                </c:pt>
                <c:pt idx="61">
                  <c:v>2591</c:v>
                </c:pt>
                <c:pt idx="62">
                  <c:v>2650</c:v>
                </c:pt>
                <c:pt idx="63">
                  <c:v>2743</c:v>
                </c:pt>
                <c:pt idx="64">
                  <c:v>2772</c:v>
                </c:pt>
                <c:pt idx="65">
                  <c:v>2809</c:v>
                </c:pt>
                <c:pt idx="66">
                  <c:v>2806</c:v>
                </c:pt>
                <c:pt idx="67">
                  <c:v>2784</c:v>
                </c:pt>
                <c:pt idx="68">
                  <c:v>2883</c:v>
                </c:pt>
                <c:pt idx="69">
                  <c:v>2856</c:v>
                </c:pt>
                <c:pt idx="70">
                  <c:v>2830</c:v>
                </c:pt>
                <c:pt idx="71">
                  <c:v>2776</c:v>
                </c:pt>
                <c:pt idx="72">
                  <c:v>2699</c:v>
                </c:pt>
                <c:pt idx="73">
                  <c:v>2666</c:v>
                </c:pt>
                <c:pt idx="74">
                  <c:v>2613</c:v>
                </c:pt>
                <c:pt idx="75">
                  <c:v>2439</c:v>
                </c:pt>
                <c:pt idx="76">
                  <c:v>2378</c:v>
                </c:pt>
                <c:pt idx="77">
                  <c:v>2322</c:v>
                </c:pt>
                <c:pt idx="78">
                  <c:v>2297</c:v>
                </c:pt>
                <c:pt idx="79">
                  <c:v>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Quarantena!$C$3:$C$83</c:f>
              <c:numCache>
                <c:formatCode>General</c:formatCode>
                <c:ptCount val="8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Casi_totali!$C$3:$C$86</c:f>
              <c:numCache>
                <c:formatCode>General</c:formatCode>
                <c:ptCount val="84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Quarantena!$A$3:$A$86</c:f>
              <c:numCache>
                <c:formatCode>d/m;@</c:formatCode>
                <c:ptCount val="8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Quarantena!$C$3:$C$86</c:f>
              <c:numCache>
                <c:formatCode>General</c:formatCode>
                <c:ptCount val="84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  <c:pt idx="47">
                  <c:v>110</c:v>
                </c:pt>
                <c:pt idx="48">
                  <c:v>-27</c:v>
                </c:pt>
                <c:pt idx="49">
                  <c:v>-18</c:v>
                </c:pt>
                <c:pt idx="50">
                  <c:v>227</c:v>
                </c:pt>
                <c:pt idx="51">
                  <c:v>19</c:v>
                </c:pt>
                <c:pt idx="52">
                  <c:v>-8</c:v>
                </c:pt>
                <c:pt idx="53">
                  <c:v>80</c:v>
                </c:pt>
                <c:pt idx="54">
                  <c:v>-51</c:v>
                </c:pt>
                <c:pt idx="55">
                  <c:v>98</c:v>
                </c:pt>
                <c:pt idx="56">
                  <c:v>12</c:v>
                </c:pt>
                <c:pt idx="57">
                  <c:v>-61</c:v>
                </c:pt>
                <c:pt idx="58">
                  <c:v>69</c:v>
                </c:pt>
                <c:pt idx="59">
                  <c:v>68</c:v>
                </c:pt>
                <c:pt idx="60">
                  <c:v>-2</c:v>
                </c:pt>
                <c:pt idx="61">
                  <c:v>1</c:v>
                </c:pt>
                <c:pt idx="62">
                  <c:v>59</c:v>
                </c:pt>
                <c:pt idx="63">
                  <c:v>93</c:v>
                </c:pt>
                <c:pt idx="64">
                  <c:v>29</c:v>
                </c:pt>
                <c:pt idx="65">
                  <c:v>37</c:v>
                </c:pt>
                <c:pt idx="66">
                  <c:v>-3</c:v>
                </c:pt>
                <c:pt idx="67">
                  <c:v>-22</c:v>
                </c:pt>
                <c:pt idx="68">
                  <c:v>99</c:v>
                </c:pt>
                <c:pt idx="69">
                  <c:v>-27</c:v>
                </c:pt>
                <c:pt idx="70">
                  <c:v>-26</c:v>
                </c:pt>
                <c:pt idx="71">
                  <c:v>-54</c:v>
                </c:pt>
                <c:pt idx="72">
                  <c:v>-77</c:v>
                </c:pt>
                <c:pt idx="73">
                  <c:v>-33</c:v>
                </c:pt>
                <c:pt idx="74">
                  <c:v>-53</c:v>
                </c:pt>
                <c:pt idx="75">
                  <c:v>-174</c:v>
                </c:pt>
                <c:pt idx="76">
                  <c:v>-61</c:v>
                </c:pt>
                <c:pt idx="77">
                  <c:v>-56</c:v>
                </c:pt>
                <c:pt idx="78">
                  <c:v>-25</c:v>
                </c:pt>
                <c:pt idx="79">
                  <c:v>-44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Tamponi!$A$3:$A$82</c:f>
              <c:numCache>
                <c:formatCode>d/m;@</c:formatCode>
                <c:ptCount val="8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Tamponi!$C$3:$C$82</c:f>
              <c:numCache>
                <c:formatCode>General</c:formatCode>
                <c:ptCount val="80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  <c:pt idx="47">
                  <c:v>20888</c:v>
                </c:pt>
                <c:pt idx="48">
                  <c:v>21983</c:v>
                </c:pt>
                <c:pt idx="49">
                  <c:v>23129</c:v>
                </c:pt>
                <c:pt idx="50">
                  <c:v>24446</c:v>
                </c:pt>
                <c:pt idx="51">
                  <c:v>25793</c:v>
                </c:pt>
                <c:pt idx="52">
                  <c:v>26945</c:v>
                </c:pt>
                <c:pt idx="53">
                  <c:v>28181</c:v>
                </c:pt>
                <c:pt idx="54">
                  <c:v>29322</c:v>
                </c:pt>
                <c:pt idx="55">
                  <c:v>31551</c:v>
                </c:pt>
                <c:pt idx="56">
                  <c:v>33007</c:v>
                </c:pt>
                <c:pt idx="57">
                  <c:v>34186</c:v>
                </c:pt>
                <c:pt idx="58">
                  <c:v>35990</c:v>
                </c:pt>
                <c:pt idx="59">
                  <c:v>37842</c:v>
                </c:pt>
                <c:pt idx="60">
                  <c:v>39563</c:v>
                </c:pt>
                <c:pt idx="61">
                  <c:v>41125</c:v>
                </c:pt>
                <c:pt idx="62">
                  <c:v>42607</c:v>
                </c:pt>
                <c:pt idx="63">
                  <c:v>44039</c:v>
                </c:pt>
                <c:pt idx="64">
                  <c:v>45719</c:v>
                </c:pt>
                <c:pt idx="65">
                  <c:v>47220</c:v>
                </c:pt>
                <c:pt idx="66">
                  <c:v>48762</c:v>
                </c:pt>
                <c:pt idx="67">
                  <c:v>51199</c:v>
                </c:pt>
                <c:pt idx="68">
                  <c:v>53202</c:v>
                </c:pt>
                <c:pt idx="69">
                  <c:v>54492</c:v>
                </c:pt>
                <c:pt idx="70">
                  <c:v>56092</c:v>
                </c:pt>
                <c:pt idx="71">
                  <c:v>57622</c:v>
                </c:pt>
                <c:pt idx="72">
                  <c:v>59693</c:v>
                </c:pt>
                <c:pt idx="73">
                  <c:v>61446</c:v>
                </c:pt>
                <c:pt idx="74">
                  <c:v>63531</c:v>
                </c:pt>
                <c:pt idx="75">
                  <c:v>64926</c:v>
                </c:pt>
                <c:pt idx="76">
                  <c:v>67322</c:v>
                </c:pt>
                <c:pt idx="77">
                  <c:v>68814</c:v>
                </c:pt>
                <c:pt idx="78">
                  <c:v>70159</c:v>
                </c:pt>
                <c:pt idx="79">
                  <c:v>72174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layout>
        <c:manualLayout>
          <c:xMode val="edge"/>
          <c:yMode val="edge"/>
          <c:x val="0.43373600174978122"/>
          <c:y val="2.7777777777777776E-2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Tamponi!$A$3:$A$79</c:f>
              <c:numCache>
                <c:formatCode>d/m;@</c:formatCode>
                <c:ptCount val="7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</c:numCache>
            </c:numRef>
          </c:cat>
          <c:val>
            <c:numRef>
              <c:f>Tamponi!$D$3:$D$79</c:f>
              <c:numCache>
                <c:formatCode>General</c:formatCode>
                <c:ptCount val="77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  <c:pt idx="47">
                  <c:v>1374</c:v>
                </c:pt>
                <c:pt idx="48">
                  <c:v>1095</c:v>
                </c:pt>
                <c:pt idx="49">
                  <c:v>1146</c:v>
                </c:pt>
                <c:pt idx="50">
                  <c:v>1317</c:v>
                </c:pt>
                <c:pt idx="51">
                  <c:v>1347</c:v>
                </c:pt>
                <c:pt idx="52">
                  <c:v>1152</c:v>
                </c:pt>
                <c:pt idx="53">
                  <c:v>1236</c:v>
                </c:pt>
                <c:pt idx="54">
                  <c:v>1141</c:v>
                </c:pt>
                <c:pt idx="55">
                  <c:v>2229</c:v>
                </c:pt>
                <c:pt idx="56">
                  <c:v>1456</c:v>
                </c:pt>
                <c:pt idx="57">
                  <c:v>1179</c:v>
                </c:pt>
                <c:pt idx="58">
                  <c:v>1804</c:v>
                </c:pt>
                <c:pt idx="59">
                  <c:v>1852</c:v>
                </c:pt>
                <c:pt idx="60">
                  <c:v>1721</c:v>
                </c:pt>
                <c:pt idx="61">
                  <c:v>1562</c:v>
                </c:pt>
                <c:pt idx="62">
                  <c:v>1482</c:v>
                </c:pt>
                <c:pt idx="63">
                  <c:v>1432</c:v>
                </c:pt>
                <c:pt idx="64">
                  <c:v>1680</c:v>
                </c:pt>
                <c:pt idx="65">
                  <c:v>1501</c:v>
                </c:pt>
                <c:pt idx="66">
                  <c:v>1542</c:v>
                </c:pt>
                <c:pt idx="67">
                  <c:v>2437</c:v>
                </c:pt>
                <c:pt idx="68">
                  <c:v>2003</c:v>
                </c:pt>
                <c:pt idx="69">
                  <c:v>1290</c:v>
                </c:pt>
                <c:pt idx="70">
                  <c:v>1600</c:v>
                </c:pt>
                <c:pt idx="71">
                  <c:v>1530</c:v>
                </c:pt>
                <c:pt idx="72">
                  <c:v>2071</c:v>
                </c:pt>
                <c:pt idx="73">
                  <c:v>1753</c:v>
                </c:pt>
                <c:pt idx="74">
                  <c:v>2085</c:v>
                </c:pt>
                <c:pt idx="75">
                  <c:v>1395</c:v>
                </c:pt>
                <c:pt idx="76">
                  <c:v>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1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f>Tamponi!$J$12:$J$82</c:f>
              <c:numCache>
                <c:formatCode>0.0</c:formatCode>
                <c:ptCount val="71"/>
                <c:pt idx="0">
                  <c:v>19.548872180451131</c:v>
                </c:pt>
                <c:pt idx="1">
                  <c:v>19.17808219178082</c:v>
                </c:pt>
                <c:pt idx="2">
                  <c:v>13.973799126637555</c:v>
                </c:pt>
                <c:pt idx="3">
                  <c:v>15.407854984894259</c:v>
                </c:pt>
                <c:pt idx="4">
                  <c:v>19.451371571072318</c:v>
                </c:pt>
                <c:pt idx="5">
                  <c:v>17.839607201309327</c:v>
                </c:pt>
                <c:pt idx="6">
                  <c:v>20.317002881844381</c:v>
                </c:pt>
                <c:pt idx="7">
                  <c:v>18.926829268292682</c:v>
                </c:pt>
                <c:pt idx="8">
                  <c:v>23.339011925042588</c:v>
                </c:pt>
                <c:pt idx="9">
                  <c:v>23.925104022191398</c:v>
                </c:pt>
                <c:pt idx="10">
                  <c:v>26.457142857142859</c:v>
                </c:pt>
                <c:pt idx="11">
                  <c:v>28.33248859604663</c:v>
                </c:pt>
                <c:pt idx="12">
                  <c:v>30.470534490634993</c:v>
                </c:pt>
                <c:pt idx="13">
                  <c:v>31.008369868473498</c:v>
                </c:pt>
                <c:pt idx="14">
                  <c:v>30.460164835164836</c:v>
                </c:pt>
                <c:pt idx="15">
                  <c:v>31.630824372759857</c:v>
                </c:pt>
                <c:pt idx="16">
                  <c:v>32.182393252503957</c:v>
                </c:pt>
                <c:pt idx="17">
                  <c:v>33.364312267657994</c:v>
                </c:pt>
                <c:pt idx="18">
                  <c:v>33.333333333333336</c:v>
                </c:pt>
                <c:pt idx="19">
                  <c:v>34.741784037558681</c:v>
                </c:pt>
                <c:pt idx="20">
                  <c:v>35.313751668891854</c:v>
                </c:pt>
                <c:pt idx="21">
                  <c:v>34.913662526507117</c:v>
                </c:pt>
                <c:pt idx="22">
                  <c:v>35.145125958378969</c:v>
                </c:pt>
                <c:pt idx="23">
                  <c:v>34.546386468477706</c:v>
                </c:pt>
                <c:pt idx="24">
                  <c:v>34.511434511434508</c:v>
                </c:pt>
                <c:pt idx="25">
                  <c:v>33.802197802197803</c:v>
                </c:pt>
                <c:pt idx="26">
                  <c:v>33.243773896868866</c:v>
                </c:pt>
                <c:pt idx="27">
                  <c:v>32.922127987663842</c:v>
                </c:pt>
                <c:pt idx="28">
                  <c:v>32.292218104817366</c:v>
                </c:pt>
                <c:pt idx="29">
                  <c:v>31.33648189576601</c:v>
                </c:pt>
                <c:pt idx="30">
                  <c:v>30.655636307406837</c:v>
                </c:pt>
                <c:pt idx="31">
                  <c:v>29.836019024632641</c:v>
                </c:pt>
                <c:pt idx="32">
                  <c:v>29.567355619060276</c:v>
                </c:pt>
                <c:pt idx="33">
                  <c:v>29.286036181033928</c:v>
                </c:pt>
                <c:pt idx="34">
                  <c:v>28.692924784365765</c:v>
                </c:pt>
                <c:pt idx="35">
                  <c:v>28.000684892414817</c:v>
                </c:pt>
                <c:pt idx="36">
                  <c:v>27.214572264989702</c:v>
                </c:pt>
                <c:pt idx="37">
                  <c:v>26.601414369170854</c:v>
                </c:pt>
                <c:pt idx="38">
                  <c:v>25.737265415549597</c:v>
                </c:pt>
                <c:pt idx="39">
                  <c:v>24.992039303097847</c:v>
                </c:pt>
                <c:pt idx="40">
                  <c:v>24.194733883868736</c:v>
                </c:pt>
                <c:pt idx="41">
                  <c:v>23.758488096212059</c:v>
                </c:pt>
                <c:pt idx="42">
                  <c:v>23.013996045438684</c:v>
                </c:pt>
                <c:pt idx="43">
                  <c:v>22.412321395435146</c:v>
                </c:pt>
                <c:pt idx="44">
                  <c:v>21.958056846811683</c:v>
                </c:pt>
                <c:pt idx="45">
                  <c:v>21.488984380328763</c:v>
                </c:pt>
                <c:pt idx="46">
                  <c:v>20.690310925168774</c:v>
                </c:pt>
                <c:pt idx="47">
                  <c:v>20.204805041354863</c:v>
                </c:pt>
                <c:pt idx="48">
                  <c:v>19.785877259696949</c:v>
                </c:pt>
                <c:pt idx="49">
                  <c:v>19.222006112809115</c:v>
                </c:pt>
                <c:pt idx="50">
                  <c:v>18.627450980392158</c:v>
                </c:pt>
                <c:pt idx="51">
                  <c:v>18.130576548795592</c:v>
                </c:pt>
                <c:pt idx="52">
                  <c:v>17.753191489361704</c:v>
                </c:pt>
                <c:pt idx="53">
                  <c:v>17.574576947449948</c:v>
                </c:pt>
                <c:pt idx="54">
                  <c:v>17.352800926451554</c:v>
                </c:pt>
                <c:pt idx="55">
                  <c:v>16.999496926879413</c:v>
                </c:pt>
                <c:pt idx="56">
                  <c:v>16.706903854299025</c:v>
                </c:pt>
                <c:pt idx="57">
                  <c:v>16.391862515893525</c:v>
                </c:pt>
                <c:pt idx="58">
                  <c:v>15.871403738354264</c:v>
                </c:pt>
                <c:pt idx="59">
                  <c:v>15.623472801774369</c:v>
                </c:pt>
                <c:pt idx="60">
                  <c:v>15.339866402407694</c:v>
                </c:pt>
                <c:pt idx="61">
                  <c:v>14.996790986236896</c:v>
                </c:pt>
                <c:pt idx="62">
                  <c:v>14.707924056783868</c:v>
                </c:pt>
                <c:pt idx="63">
                  <c:v>14.324962725947765</c:v>
                </c:pt>
                <c:pt idx="64">
                  <c:v>14.06926406926407</c:v>
                </c:pt>
                <c:pt idx="65">
                  <c:v>13.730304890525884</c:v>
                </c:pt>
                <c:pt idx="66">
                  <c:v>13.458398792471428</c:v>
                </c:pt>
                <c:pt idx="67">
                  <c:v>13.053682302961885</c:v>
                </c:pt>
                <c:pt idx="68">
                  <c:v>12.83459761095126</c:v>
                </c:pt>
                <c:pt idx="69">
                  <c:v>12.632734217990565</c:v>
                </c:pt>
                <c:pt idx="70">
                  <c:v>12.372876659184749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cat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f>Tamponi!$K$12:$K$82</c:f>
              <c:numCache>
                <c:formatCode>0.0</c:formatCode>
                <c:ptCount val="71"/>
                <c:pt idx="0">
                  <c:v>15.789473684210527</c:v>
                </c:pt>
                <c:pt idx="1">
                  <c:v>14.383561643835616</c:v>
                </c:pt>
                <c:pt idx="2">
                  <c:v>10.480349344978167</c:v>
                </c:pt>
                <c:pt idx="3">
                  <c:v>12.688821752265861</c:v>
                </c:pt>
                <c:pt idx="4">
                  <c:v>16.708229426433917</c:v>
                </c:pt>
                <c:pt idx="5">
                  <c:v>15.875613747954175</c:v>
                </c:pt>
                <c:pt idx="6">
                  <c:v>18.443804034582133</c:v>
                </c:pt>
                <c:pt idx="7">
                  <c:v>17.658536585365855</c:v>
                </c:pt>
                <c:pt idx="8">
                  <c:v>20.698466780238498</c:v>
                </c:pt>
                <c:pt idx="9">
                  <c:v>21.081830790568656</c:v>
                </c:pt>
                <c:pt idx="10">
                  <c:v>21.942857142857143</c:v>
                </c:pt>
                <c:pt idx="11">
                  <c:v>24.987328940699445</c:v>
                </c:pt>
                <c:pt idx="12">
                  <c:v>26.267702147099133</c:v>
                </c:pt>
                <c:pt idx="13">
                  <c:v>26.345157433240335</c:v>
                </c:pt>
                <c:pt idx="14">
                  <c:v>25.549450549450547</c:v>
                </c:pt>
                <c:pt idx="15">
                  <c:v>26.373954599761053</c:v>
                </c:pt>
                <c:pt idx="16">
                  <c:v>26.383763837638377</c:v>
                </c:pt>
                <c:pt idx="17">
                  <c:v>26.928438661710036</c:v>
                </c:pt>
                <c:pt idx="18">
                  <c:v>27.047047047047045</c:v>
                </c:pt>
                <c:pt idx="19">
                  <c:v>28.042614662332973</c:v>
                </c:pt>
                <c:pt idx="20">
                  <c:v>28.237650200267023</c:v>
                </c:pt>
                <c:pt idx="21">
                  <c:v>27.658285368070281</c:v>
                </c:pt>
                <c:pt idx="22">
                  <c:v>27.751916757940851</c:v>
                </c:pt>
                <c:pt idx="23">
                  <c:v>26.396719630958483</c:v>
                </c:pt>
                <c:pt idx="24">
                  <c:v>25.51057845175492</c:v>
                </c:pt>
                <c:pt idx="25">
                  <c:v>25.043956043956044</c:v>
                </c:pt>
                <c:pt idx="26">
                  <c:v>24.625400434018808</c:v>
                </c:pt>
                <c:pt idx="27">
                  <c:v>24.171164225134923</c:v>
                </c:pt>
                <c:pt idx="28">
                  <c:v>23.336862537497794</c:v>
                </c:pt>
                <c:pt idx="29">
                  <c:v>22.039937028751346</c:v>
                </c:pt>
                <c:pt idx="30">
                  <c:v>21.230864388433584</c:v>
                </c:pt>
                <c:pt idx="31">
                  <c:v>20.543763753815576</c:v>
                </c:pt>
                <c:pt idx="32">
                  <c:v>20.555592476905694</c:v>
                </c:pt>
                <c:pt idx="33">
                  <c:v>20.066954226485546</c:v>
                </c:pt>
                <c:pt idx="34">
                  <c:v>19.373906749502382</c:v>
                </c:pt>
                <c:pt idx="35">
                  <c:v>18.520632383996347</c:v>
                </c:pt>
                <c:pt idx="36">
                  <c:v>17.635259676894719</c:v>
                </c:pt>
                <c:pt idx="37">
                  <c:v>16.916060264425539</c:v>
                </c:pt>
                <c:pt idx="38">
                  <c:v>15.956530065109153</c:v>
                </c:pt>
                <c:pt idx="39">
                  <c:v>15.161715871355137</c:v>
                </c:pt>
                <c:pt idx="40">
                  <c:v>14.548834796143371</c:v>
                </c:pt>
                <c:pt idx="41">
                  <c:v>14.17818866072159</c:v>
                </c:pt>
                <c:pt idx="42">
                  <c:v>13.430000387702091</c:v>
                </c:pt>
                <c:pt idx="43">
                  <c:v>12.755613286323994</c:v>
                </c:pt>
                <c:pt idx="44">
                  <c:v>12.274227316276924</c:v>
                </c:pt>
                <c:pt idx="45">
                  <c:v>11.636314030420845</c:v>
                </c:pt>
                <c:pt idx="46">
                  <c:v>11.061456055275587</c:v>
                </c:pt>
                <c:pt idx="47">
                  <c:v>10.591692671251552</c:v>
                </c:pt>
                <c:pt idx="48">
                  <c:v>10.1298777277248</c:v>
                </c:pt>
                <c:pt idx="49">
                  <c:v>9.6582383995554313</c:v>
                </c:pt>
                <c:pt idx="50">
                  <c:v>9.1591353522541095</c:v>
                </c:pt>
                <c:pt idx="51">
                  <c:v>8.6874099537446607</c:v>
                </c:pt>
                <c:pt idx="52">
                  <c:v>8.347720364741642</c:v>
                </c:pt>
                <c:pt idx="53">
                  <c:v>8.1676719787828294</c:v>
                </c:pt>
                <c:pt idx="54">
                  <c:v>8.1291582461000473</c:v>
                </c:pt>
                <c:pt idx="55">
                  <c:v>7.810757015682757</c:v>
                </c:pt>
                <c:pt idx="56">
                  <c:v>7.5730622617534937</c:v>
                </c:pt>
                <c:pt idx="57">
                  <c:v>7.2823099954882906</c:v>
                </c:pt>
                <c:pt idx="58">
                  <c:v>6.8712279536709699</c:v>
                </c:pt>
                <c:pt idx="59">
                  <c:v>6.7629036502387123</c:v>
                </c:pt>
                <c:pt idx="60">
                  <c:v>6.5165528884973938</c:v>
                </c:pt>
                <c:pt idx="61">
                  <c:v>6.2540112672038797</c:v>
                </c:pt>
                <c:pt idx="62">
                  <c:v>5.9473812085661732</c:v>
                </c:pt>
                <c:pt idx="63">
                  <c:v>5.538337828556112</c:v>
                </c:pt>
                <c:pt idx="64">
                  <c:v>5.2859421280473917</c:v>
                </c:pt>
                <c:pt idx="65">
                  <c:v>4.9991342809022363</c:v>
                </c:pt>
                <c:pt idx="66">
                  <c:v>4.5929211717955827</c:v>
                </c:pt>
                <c:pt idx="67">
                  <c:v>4.3076557440361247</c:v>
                </c:pt>
                <c:pt idx="68">
                  <c:v>4.1328799372220768</c:v>
                </c:pt>
                <c:pt idx="69">
                  <c:v>3.9610028649211078</c:v>
                </c:pt>
                <c:pt idx="70">
                  <c:v>3.7658990772300274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671896"/>
        <c:axId val="450673864"/>
      </c:lineChart>
      <c:scatterChart>
        <c:scatterStyle val="smoothMarker"/>
        <c:varyColors val="0"/>
        <c:ser>
          <c:idx val="2"/>
          <c:order val="2"/>
          <c:marker>
            <c:symbol val="none"/>
          </c:marker>
          <c:xVal>
            <c:numRef>
              <c:f>Tamponi!$A$12:$A$82</c:f>
              <c:numCache>
                <c:formatCode>d/m;@</c:formatCode>
                <c:ptCount val="71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xVal>
          <c:yVal>
            <c:numRef>
              <c:f>Tamponi!$L$12:$L$82</c:f>
              <c:numCache>
                <c:formatCode>0.0</c:formatCode>
                <c:ptCount val="71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FE-42BA-ACBA-AB4D581CC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511288"/>
        <c:axId val="810505712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between"/>
      </c:valAx>
      <c:dateAx>
        <c:axId val="450671896"/>
        <c:scaling>
          <c:orientation val="minMax"/>
          <c:max val="43961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auto val="1"/>
        <c:lblOffset val="100"/>
        <c:baseTimeUnit val="days"/>
      </c:dateAx>
      <c:valAx>
        <c:axId val="81050571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810511288"/>
        <c:crosses val="max"/>
        <c:crossBetween val="midCat"/>
      </c:valAx>
      <c:valAx>
        <c:axId val="81051128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1050571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baseline="0">
                <a:effectLst/>
              </a:rPr>
              <a:t>Rapporto casi/tamponi e numero giornaliero tamponi</a:t>
            </a:r>
            <a:endParaRPr lang="it-IT" sz="1400">
              <a:effectLst/>
            </a:endParaRPr>
          </a:p>
        </c:rich>
      </c:tx>
      <c:layout>
        <c:manualLayout>
          <c:xMode val="edge"/>
          <c:yMode val="edge"/>
          <c:x val="0.14899720741304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Tamponi!$A$12:$A$83</c:f>
              <c:numCache>
                <c:formatCode>d/m;@</c:formatCode>
                <c:ptCount val="72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cat>
          <c:val>
            <c:numRef>
              <c:f>Tamponi!$D$12:$D$83</c:f>
              <c:numCache>
                <c:formatCode>General</c:formatCode>
                <c:ptCount val="72"/>
                <c:pt idx="0">
                  <c:v>12</c:v>
                </c:pt>
                <c:pt idx="1">
                  <c:v>13</c:v>
                </c:pt>
                <c:pt idx="2">
                  <c:v>83</c:v>
                </c:pt>
                <c:pt idx="3">
                  <c:v>102</c:v>
                </c:pt>
                <c:pt idx="4">
                  <c:v>70</c:v>
                </c:pt>
                <c:pt idx="5">
                  <c:v>210</c:v>
                </c:pt>
                <c:pt idx="6">
                  <c:v>83</c:v>
                </c:pt>
                <c:pt idx="7">
                  <c:v>331</c:v>
                </c:pt>
                <c:pt idx="8">
                  <c:v>149</c:v>
                </c:pt>
                <c:pt idx="9">
                  <c:v>268</c:v>
                </c:pt>
                <c:pt idx="10">
                  <c:v>308</c:v>
                </c:pt>
                <c:pt idx="11">
                  <c:v>223</c:v>
                </c:pt>
                <c:pt idx="12">
                  <c:v>216</c:v>
                </c:pt>
                <c:pt idx="13">
                  <c:v>320</c:v>
                </c:pt>
                <c:pt idx="14">
                  <c:v>403</c:v>
                </c:pt>
                <c:pt idx="15">
                  <c:v>436</c:v>
                </c:pt>
                <c:pt idx="16">
                  <c:v>446</c:v>
                </c:pt>
                <c:pt idx="17">
                  <c:v>510</c:v>
                </c:pt>
                <c:pt idx="18">
                  <c:v>691</c:v>
                </c:pt>
                <c:pt idx="19">
                  <c:v>543</c:v>
                </c:pt>
                <c:pt idx="20">
                  <c:v>454</c:v>
                </c:pt>
                <c:pt idx="21">
                  <c:v>610</c:v>
                </c:pt>
                <c:pt idx="22">
                  <c:v>702</c:v>
                </c:pt>
                <c:pt idx="23">
                  <c:v>500</c:v>
                </c:pt>
                <c:pt idx="24">
                  <c:v>373</c:v>
                </c:pt>
                <c:pt idx="25">
                  <c:v>923</c:v>
                </c:pt>
                <c:pt idx="26">
                  <c:v>577</c:v>
                </c:pt>
                <c:pt idx="27">
                  <c:v>699</c:v>
                </c:pt>
                <c:pt idx="28">
                  <c:v>958</c:v>
                </c:pt>
                <c:pt idx="29">
                  <c:v>735</c:v>
                </c:pt>
                <c:pt idx="30">
                  <c:v>865</c:v>
                </c:pt>
                <c:pt idx="31">
                  <c:v>1153</c:v>
                </c:pt>
                <c:pt idx="32">
                  <c:v>960</c:v>
                </c:pt>
                <c:pt idx="33">
                  <c:v>486</c:v>
                </c:pt>
                <c:pt idx="34">
                  <c:v>1046</c:v>
                </c:pt>
                <c:pt idx="35">
                  <c:v>942</c:v>
                </c:pt>
                <c:pt idx="36">
                  <c:v>925</c:v>
                </c:pt>
                <c:pt idx="37">
                  <c:v>1068</c:v>
                </c:pt>
                <c:pt idx="38">
                  <c:v>1374</c:v>
                </c:pt>
                <c:pt idx="39">
                  <c:v>1095</c:v>
                </c:pt>
                <c:pt idx="40">
                  <c:v>1146</c:v>
                </c:pt>
                <c:pt idx="41">
                  <c:v>1317</c:v>
                </c:pt>
                <c:pt idx="42">
                  <c:v>1347</c:v>
                </c:pt>
                <c:pt idx="43">
                  <c:v>1152</c:v>
                </c:pt>
                <c:pt idx="44">
                  <c:v>1236</c:v>
                </c:pt>
                <c:pt idx="45">
                  <c:v>1141</c:v>
                </c:pt>
                <c:pt idx="46">
                  <c:v>2229</c:v>
                </c:pt>
                <c:pt idx="47">
                  <c:v>1456</c:v>
                </c:pt>
                <c:pt idx="48">
                  <c:v>1179</c:v>
                </c:pt>
                <c:pt idx="49">
                  <c:v>1804</c:v>
                </c:pt>
                <c:pt idx="50">
                  <c:v>1852</c:v>
                </c:pt>
                <c:pt idx="51">
                  <c:v>1721</c:v>
                </c:pt>
                <c:pt idx="52">
                  <c:v>1562</c:v>
                </c:pt>
                <c:pt idx="53">
                  <c:v>1482</c:v>
                </c:pt>
                <c:pt idx="54">
                  <c:v>1432</c:v>
                </c:pt>
                <c:pt idx="55">
                  <c:v>1680</c:v>
                </c:pt>
                <c:pt idx="56">
                  <c:v>1501</c:v>
                </c:pt>
                <c:pt idx="57">
                  <c:v>1542</c:v>
                </c:pt>
                <c:pt idx="58">
                  <c:v>2437</c:v>
                </c:pt>
                <c:pt idx="59">
                  <c:v>2003</c:v>
                </c:pt>
                <c:pt idx="60">
                  <c:v>1290</c:v>
                </c:pt>
                <c:pt idx="61">
                  <c:v>1600</c:v>
                </c:pt>
                <c:pt idx="62">
                  <c:v>1530</c:v>
                </c:pt>
                <c:pt idx="63">
                  <c:v>2071</c:v>
                </c:pt>
                <c:pt idx="64">
                  <c:v>1753</c:v>
                </c:pt>
                <c:pt idx="65">
                  <c:v>2085</c:v>
                </c:pt>
                <c:pt idx="66">
                  <c:v>1395</c:v>
                </c:pt>
                <c:pt idx="67">
                  <c:v>2396</c:v>
                </c:pt>
                <c:pt idx="68">
                  <c:v>1492</c:v>
                </c:pt>
                <c:pt idx="69">
                  <c:v>1345</c:v>
                </c:pt>
                <c:pt idx="70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066192"/>
        <c:axId val="828059304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Tamponi!$A$12:$A$86</c:f>
              <c:numCache>
                <c:formatCode>d/m;@</c:formatCode>
                <c:ptCount val="75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</c:numCache>
            </c:numRef>
          </c:xVal>
          <c:yVal>
            <c:numRef>
              <c:f>Tamponi!$L$12:$L$86</c:f>
              <c:numCache>
                <c:formatCode>0.0</c:formatCode>
                <c:ptCount val="75"/>
                <c:pt idx="0">
                  <c:v>16.666666666666664</c:v>
                </c:pt>
                <c:pt idx="1">
                  <c:v>15.384615384615385</c:v>
                </c:pt>
                <c:pt idx="2">
                  <c:v>4.8192771084337354</c:v>
                </c:pt>
                <c:pt idx="3">
                  <c:v>18.627450980392158</c:v>
                </c:pt>
                <c:pt idx="4">
                  <c:v>38.571428571428577</c:v>
                </c:pt>
                <c:pt idx="5">
                  <c:v>14.761904761904763</c:v>
                </c:pt>
                <c:pt idx="6">
                  <c:v>38.554216867469883</c:v>
                </c:pt>
                <c:pt idx="7">
                  <c:v>16.012084592145015</c:v>
                </c:pt>
                <c:pt idx="8">
                  <c:v>53.691275167785236</c:v>
                </c:pt>
                <c:pt idx="9">
                  <c:v>26.492537313432834</c:v>
                </c:pt>
                <c:pt idx="10">
                  <c:v>38.311688311688314</c:v>
                </c:pt>
                <c:pt idx="11">
                  <c:v>43.049327354260093</c:v>
                </c:pt>
                <c:pt idx="12">
                  <c:v>50</c:v>
                </c:pt>
                <c:pt idx="13">
                  <c:v>34.6875</c:v>
                </c:pt>
                <c:pt idx="14">
                  <c:v>27.04714640198511</c:v>
                </c:pt>
                <c:pt idx="15">
                  <c:v>39.449541284403672</c:v>
                </c:pt>
                <c:pt idx="16">
                  <c:v>36.322869955156953</c:v>
                </c:pt>
                <c:pt idx="17">
                  <c:v>42.156862745098039</c:v>
                </c:pt>
                <c:pt idx="18">
                  <c:v>33.140376266280754</c:v>
                </c:pt>
                <c:pt idx="19">
                  <c:v>47.697974217311234</c:v>
                </c:pt>
                <c:pt idx="20">
                  <c:v>42.290748898678416</c:v>
                </c:pt>
                <c:pt idx="21">
                  <c:v>30.983606557377048</c:v>
                </c:pt>
                <c:pt idx="22">
                  <c:v>37.32193732193732</c:v>
                </c:pt>
                <c:pt idx="23">
                  <c:v>25.8</c:v>
                </c:pt>
                <c:pt idx="24">
                  <c:v>33.780160857908847</c:v>
                </c:pt>
                <c:pt idx="25">
                  <c:v>27.518959913326114</c:v>
                </c:pt>
                <c:pt idx="26">
                  <c:v>24.436741767764296</c:v>
                </c:pt>
                <c:pt idx="27">
                  <c:v>28.469241773962807</c:v>
                </c:pt>
                <c:pt idx="28">
                  <c:v>25.469728601252612</c:v>
                </c:pt>
                <c:pt idx="29">
                  <c:v>16.598639455782312</c:v>
                </c:pt>
                <c:pt idx="30">
                  <c:v>21.156069364161851</c:v>
                </c:pt>
                <c:pt idx="31">
                  <c:v>20.641803989592368</c:v>
                </c:pt>
                <c:pt idx="32">
                  <c:v>25.624999999999996</c:v>
                </c:pt>
                <c:pt idx="33">
                  <c:v>20.5761316872428</c:v>
                </c:pt>
                <c:pt idx="34">
                  <c:v>19.885277246653921</c:v>
                </c:pt>
                <c:pt idx="35">
                  <c:v>15.817409766454352</c:v>
                </c:pt>
                <c:pt idx="36">
                  <c:v>12.324324324324325</c:v>
                </c:pt>
                <c:pt idx="37">
                  <c:v>16.011235955056179</c:v>
                </c:pt>
                <c:pt idx="38">
                  <c:v>13.46433770014556</c:v>
                </c:pt>
                <c:pt idx="39">
                  <c:v>10.776255707762557</c:v>
                </c:pt>
                <c:pt idx="40">
                  <c:v>8.9005235602094235</c:v>
                </c:pt>
                <c:pt idx="41">
                  <c:v>16.097190584662112</c:v>
                </c:pt>
                <c:pt idx="42">
                  <c:v>9.5025983667409051</c:v>
                </c:pt>
                <c:pt idx="43">
                  <c:v>8.9409722222222232</c:v>
                </c:pt>
                <c:pt idx="44">
                  <c:v>12.055016181229773</c:v>
                </c:pt>
                <c:pt idx="45">
                  <c:v>9.9035933391761617</c:v>
                </c:pt>
                <c:pt idx="46">
                  <c:v>10.183938986092418</c:v>
                </c:pt>
                <c:pt idx="47">
                  <c:v>9.6840659340659343</c:v>
                </c:pt>
                <c:pt idx="48">
                  <c:v>8.0576759966072942</c:v>
                </c:pt>
                <c:pt idx="49">
                  <c:v>8.536585365853659</c:v>
                </c:pt>
                <c:pt idx="50">
                  <c:v>7.0734341252699782</c:v>
                </c:pt>
                <c:pt idx="51">
                  <c:v>7.2051133062173163</c:v>
                </c:pt>
                <c:pt idx="52">
                  <c:v>8.1946222791293213</c:v>
                </c:pt>
                <c:pt idx="53">
                  <c:v>12.618083670715249</c:v>
                </c:pt>
                <c:pt idx="54">
                  <c:v>10.754189944134078</c:v>
                </c:pt>
                <c:pt idx="55">
                  <c:v>7.7380952380952381</c:v>
                </c:pt>
                <c:pt idx="56">
                  <c:v>7.7948034643570949</c:v>
                </c:pt>
                <c:pt idx="57">
                  <c:v>6.7444876783398184</c:v>
                </c:pt>
                <c:pt idx="58">
                  <c:v>5.4575297496922444</c:v>
                </c:pt>
                <c:pt idx="59">
                  <c:v>9.2860708936595113</c:v>
                </c:pt>
                <c:pt idx="60">
                  <c:v>3.6434108527131781</c:v>
                </c:pt>
                <c:pt idx="61">
                  <c:v>3.3125</c:v>
                </c:pt>
                <c:pt idx="62">
                  <c:v>4.117647058823529</c:v>
                </c:pt>
                <c:pt idx="63">
                  <c:v>3.669724770642202</c:v>
                </c:pt>
                <c:pt idx="64">
                  <c:v>5.3622361665715914</c:v>
                </c:pt>
                <c:pt idx="65">
                  <c:v>3.7410071942446042</c:v>
                </c:pt>
                <c:pt idx="66">
                  <c:v>1.0752688172043012</c:v>
                </c:pt>
                <c:pt idx="67">
                  <c:v>2.0868113522537564</c:v>
                </c:pt>
                <c:pt idx="68">
                  <c:v>2.9490616621983912</c:v>
                </c:pt>
                <c:pt idx="69">
                  <c:v>2.3048327137546467</c:v>
                </c:pt>
                <c:pt idx="70">
                  <c:v>3.3250620347394539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B2-4A3C-BF0E-62D74CFFD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042248"/>
        <c:axId val="828041592"/>
      </c:scatterChart>
      <c:dateAx>
        <c:axId val="828066192"/>
        <c:scaling>
          <c:orientation val="minMax"/>
          <c:max val="4396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59304"/>
        <c:crosses val="autoZero"/>
        <c:auto val="1"/>
        <c:lblOffset val="100"/>
        <c:baseTimeUnit val="days"/>
      </c:dateAx>
      <c:valAx>
        <c:axId val="82805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66192"/>
        <c:crosses val="autoZero"/>
        <c:crossBetween val="between"/>
      </c:valAx>
      <c:valAx>
        <c:axId val="828041592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8042248"/>
        <c:crosses val="max"/>
        <c:crossBetween val="midCat"/>
      </c:valAx>
      <c:valAx>
        <c:axId val="828042248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8280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Nouvi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976545145726382"/>
          <c:y val="0.10619975248998711"/>
          <c:w val="0.67902633585433037"/>
          <c:h val="0.77996291977892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(2)'!$B$3:$B$86</c:f>
              <c:numCache>
                <c:formatCode>0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</c:numCache>
            </c:numRef>
          </c:xVal>
          <c:yVal>
            <c:numRef>
              <c:f>'Analisi-nuovi-pos (2)'!$C$3:$C$86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9-4F0F-B83E-B96FFA599E9F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(2)'!$E$3:$E$96</c:f>
              <c:numCache>
                <c:formatCode>0</c:formatCode>
                <c:ptCount val="94"/>
                <c:pt idx="0">
                  <c:v>0</c:v>
                </c:pt>
                <c:pt idx="1">
                  <c:v>1.6221777714654024E-4</c:v>
                </c:pt>
                <c:pt idx="2">
                  <c:v>2.4878725383701292E-3</c:v>
                </c:pt>
                <c:pt idx="3">
                  <c:v>1.7107098773017124E-2</c:v>
                </c:pt>
                <c:pt idx="4">
                  <c:v>7.5599905836748249E-2</c:v>
                </c:pt>
                <c:pt idx="5">
                  <c:v>0.25146480670436222</c:v>
                </c:pt>
                <c:pt idx="6">
                  <c:v>0.68558969504931078</c:v>
                </c:pt>
                <c:pt idx="7">
                  <c:v>1.6132015687463204</c:v>
                </c:pt>
                <c:pt idx="8">
                  <c:v>3.3883797112588239</c:v>
                </c:pt>
                <c:pt idx="9">
                  <c:v>6.5026217394113139</c:v>
                </c:pt>
                <c:pt idx="10">
                  <c:v>11.59486501260859</c:v>
                </c:pt>
                <c:pt idx="11">
                  <c:v>19.451508653612425</c:v>
                </c:pt>
                <c:pt idx="12">
                  <c:v>30.996132431007617</c:v>
                </c:pt>
                <c:pt idx="13">
                  <c:v>47.269616896640869</c:v>
                </c:pt>
                <c:pt idx="14">
                  <c:v>69.402149006092955</c:v>
                </c:pt>
                <c:pt idx="15">
                  <c:v>98.579116651481286</c:v>
                </c:pt>
                <c:pt idx="16">
                  <c:v>136.00316025565579</c:v>
                </c:pt>
                <c:pt idx="17">
                  <c:v>182.85469071482015</c:v>
                </c:pt>
                <c:pt idx="18">
                  <c:v>240.25304476150944</c:v>
                </c:pt>
                <c:pt idx="19">
                  <c:v>309.22018012087892</c:v>
                </c:pt>
                <c:pt idx="20">
                  <c:v>390.64846108714818</c:v>
                </c:pt>
                <c:pt idx="21">
                  <c:v>485.27369252896108</c:v>
                </c:pt>
                <c:pt idx="22">
                  <c:v>593.65416170761205</c:v>
                </c:pt>
                <c:pt idx="23">
                  <c:v>716.15606948837058</c:v>
                </c:pt>
                <c:pt idx="24">
                  <c:v>852.94539451800074</c:v>
                </c:pt>
                <c:pt idx="25">
                  <c:v>1003.9859476152741</c:v>
                </c:pt>
                <c:pt idx="26">
                  <c:v>1169.0431448444174</c:v>
                </c:pt>
                <c:pt idx="27">
                  <c:v>1347.6928575648128</c:v>
                </c:pt>
                <c:pt idx="28">
                  <c:v>1539.3345835940804</c:v>
                </c:pt>
                <c:pt idx="29">
                  <c:v>1743.2081203670316</c:v>
                </c:pt>
                <c:pt idx="30">
                  <c:v>1958.4129019098216</c:v>
                </c:pt>
                <c:pt idx="31">
                  <c:v>2183.9291790588204</c:v>
                </c:pt>
                <c:pt idx="32">
                  <c:v>2418.6402689276665</c:v>
                </c:pt>
                <c:pt idx="33">
                  <c:v>2661.3551677226537</c:v>
                </c:pt>
                <c:pt idx="34">
                  <c:v>2910.830903774875</c:v>
                </c:pt>
                <c:pt idx="35">
                  <c:v>3165.794099039621</c:v>
                </c:pt>
                <c:pt idx="36">
                  <c:v>3424.9613021524788</c:v>
                </c:pt>
                <c:pt idx="37">
                  <c:v>3687.057750204297</c:v>
                </c:pt>
                <c:pt idx="38">
                  <c:v>3950.8343063915245</c:v>
                </c:pt>
                <c:pt idx="39">
                  <c:v>4215.0824041513906</c:v>
                </c:pt>
                <c:pt idx="40">
                  <c:v>4478.6469036023127</c:v>
                </c:pt>
                <c:pt idx="41">
                  <c:v>4740.4368320395633</c:v>
                </c:pt>
                <c:pt idx="42">
                  <c:v>4999.434036400995</c:v>
                </c:pt>
                <c:pt idx="43">
                  <c:v>5254.6998219847701</c:v>
                </c:pt>
                <c:pt idx="44">
                  <c:v>5505.3796885900429</c:v>
                </c:pt>
                <c:pt idx="45">
                  <c:v>5750.7063032441529</c:v>
                </c:pt>
                <c:pt idx="46">
                  <c:v>5990.0008685411231</c:v>
                </c:pt>
                <c:pt idx="47">
                  <c:v>6222.6730582262317</c:v>
                </c:pt>
                <c:pt idx="48">
                  <c:v>6448.2196979594673</c:v>
                </c:pt>
                <c:pt idx="49">
                  <c:v>6666.2223701292387</c:v>
                </c:pt>
                <c:pt idx="50">
                  <c:v>6876.3441180974178</c:v>
                </c:pt>
                <c:pt idx="51">
                  <c:v>7078.3254182197088</c:v>
                </c:pt>
                <c:pt idx="52">
                  <c:v>7271.9795782162873</c:v>
                </c:pt>
                <c:pt idx="53">
                  <c:v>7457.1877087024141</c:v>
                </c:pt>
                <c:pt idx="54">
                  <c:v>7633.8934015772356</c:v>
                </c:pt>
                <c:pt idx="55">
                  <c:v>7802.0972350732209</c:v>
                </c:pt>
                <c:pt idx="56">
                  <c:v>7961.8512110640968</c:v>
                </c:pt>
                <c:pt idx="57">
                  <c:v>8113.2532161081799</c:v>
                </c:pt>
                <c:pt idx="58">
                  <c:v>8256.4415839819467</c:v>
                </c:pt>
                <c:pt idx="59">
                  <c:v>8391.5898243804604</c:v>
                </c:pt>
                <c:pt idx="60">
                  <c:v>8518.9015702087909</c:v>
                </c:pt>
                <c:pt idx="61">
                  <c:v>8638.605784588819</c:v>
                </c:pt>
                <c:pt idx="62">
                  <c:v>8750.9522584382757</c:v>
                </c:pt>
                <c:pt idx="63">
                  <c:v>8856.2074202831809</c:v>
                </c:pt>
                <c:pt idx="64">
                  <c:v>8954.6504718478827</c:v>
                </c:pt>
                <c:pt idx="65">
                  <c:v>9046.5698559088505</c:v>
                </c:pt>
                <c:pt idx="66">
                  <c:v>9132.2600568591024</c:v>
                </c:pt>
                <c:pt idx="67">
                  <c:v>9212.018729353762</c:v>
                </c:pt>
                <c:pt idx="68">
                  <c:v>9286.1441462269686</c:v>
                </c:pt>
                <c:pt idx="69">
                  <c:v>9354.932953512227</c:v>
                </c:pt>
                <c:pt idx="70">
                  <c:v>9418.6782177842324</c:v>
                </c:pt>
                <c:pt idx="71">
                  <c:v>9477.6677490908896</c:v>
                </c:pt>
                <c:pt idx="72">
                  <c:v>9532.1826813810439</c:v>
                </c:pt>
                <c:pt idx="73">
                  <c:v>9582.496291480109</c:v>
                </c:pt>
                <c:pt idx="74">
                  <c:v>9628.8730372498649</c:v>
                </c:pt>
                <c:pt idx="75">
                  <c:v>9671.5677955221017</c:v>
                </c:pt>
                <c:pt idx="76">
                  <c:v>9710.8252806557648</c:v>
                </c:pt>
                <c:pt idx="77">
                  <c:v>9746.8796250765608</c:v>
                </c:pt>
                <c:pt idx="78">
                  <c:v>9779.9541038649386</c:v>
                </c:pt>
                <c:pt idx="79">
                  <c:v>9810.2609863170692</c:v>
                </c:pt>
                <c:pt idx="80">
                  <c:v>9838.0014983735891</c:v>
                </c:pt>
                <c:pt idx="81">
                  <c:v>9863.3658808572</c:v>
                </c:pt>
                <c:pt idx="82">
                  <c:v>9886.5335295527948</c:v>
                </c:pt>
                <c:pt idx="83">
                  <c:v>9907.6732042769872</c:v>
                </c:pt>
                <c:pt idx="84">
                  <c:v>9926.9432951967119</c:v>
                </c:pt>
                <c:pt idx="85">
                  <c:v>9944.4921357513522</c:v>
                </c:pt>
                <c:pt idx="86">
                  <c:v>9960.4583525960043</c:v>
                </c:pt>
                <c:pt idx="87">
                  <c:v>9974.9712440038893</c:v>
                </c:pt>
                <c:pt idx="88">
                  <c:v>9988.151179135637</c:v>
                </c:pt>
                <c:pt idx="89">
                  <c:v>10000.110011496177</c:v>
                </c:pt>
                <c:pt idx="90">
                  <c:v>10010.951500752602</c:v>
                </c:pt>
                <c:pt idx="91">
                  <c:v>10020.771737876274</c:v>
                </c:pt>
                <c:pt idx="92">
                  <c:v>10029.65956929908</c:v>
                </c:pt>
                <c:pt idx="93">
                  <c:v>10037.697016437329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9-4F0F-B83E-B96FFA599E9F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(2)'!$F$3:$F$96</c:f>
              <c:numCache>
                <c:formatCode>0</c:formatCode>
                <c:ptCount val="94"/>
                <c:pt idx="1">
                  <c:v>1.6221777714654024E-3</c:v>
                </c:pt>
                <c:pt idx="2">
                  <c:v>2.3256547612235889E-2</c:v>
                </c:pt>
                <c:pt idx="3">
                  <c:v>0.14619226234646995</c:v>
                </c:pt>
                <c:pt idx="4">
                  <c:v>0.58492807063731123</c:v>
                </c:pt>
                <c:pt idx="5">
                  <c:v>1.7586490086761397</c:v>
                </c:pt>
                <c:pt idx="6">
                  <c:v>4.3412488834494853</c:v>
                </c:pt>
                <c:pt idx="7">
                  <c:v>9.2761187369700959</c:v>
                </c:pt>
                <c:pt idx="8">
                  <c:v>17.751781425125035</c:v>
                </c:pt>
                <c:pt idx="9">
                  <c:v>31.142420281524899</c:v>
                </c:pt>
                <c:pt idx="10">
                  <c:v>50.922432731972762</c:v>
                </c:pt>
                <c:pt idx="11">
                  <c:v>78.566436410038349</c:v>
                </c:pt>
                <c:pt idx="12">
                  <c:v>115.44623777395191</c:v>
                </c:pt>
                <c:pt idx="13">
                  <c:v>162.73484465633254</c:v>
                </c:pt>
                <c:pt idx="14">
                  <c:v>221.32532109452086</c:v>
                </c:pt>
                <c:pt idx="15">
                  <c:v>291.76967645388333</c:v>
                </c:pt>
                <c:pt idx="16">
                  <c:v>374.240436041745</c:v>
                </c:pt>
                <c:pt idx="17">
                  <c:v>468.51530459164366</c:v>
                </c:pt>
                <c:pt idx="18">
                  <c:v>573.98354046689292</c:v>
                </c:pt>
                <c:pt idx="19">
                  <c:v>689.67135359369479</c:v>
                </c:pt>
                <c:pt idx="20">
                  <c:v>814.28280966269256</c:v>
                </c:pt>
                <c:pt idx="21">
                  <c:v>946.252314418129</c:v>
                </c:pt>
                <c:pt idx="22">
                  <c:v>1083.8046917865097</c:v>
                </c:pt>
                <c:pt idx="23">
                  <c:v>1225.0190778075853</c:v>
                </c:pt>
                <c:pt idx="24">
                  <c:v>1367.8932502963016</c:v>
                </c:pt>
                <c:pt idx="25">
                  <c:v>1510.4055309727335</c:v>
                </c:pt>
                <c:pt idx="26">
                  <c:v>1650.571972291433</c:v>
                </c:pt>
                <c:pt idx="27">
                  <c:v>1786.4971272039543</c:v>
                </c:pt>
                <c:pt idx="28">
                  <c:v>1916.417260292676</c:v>
                </c:pt>
                <c:pt idx="29">
                  <c:v>2038.7353677295118</c:v>
                </c:pt>
                <c:pt idx="30">
                  <c:v>2152.0478154278999</c:v>
                </c:pt>
                <c:pt idx="31">
                  <c:v>2255.1627714899882</c:v>
                </c:pt>
                <c:pt idx="32">
                  <c:v>2347.110898688461</c:v>
                </c:pt>
                <c:pt idx="33">
                  <c:v>2427.1489879498722</c:v>
                </c:pt>
                <c:pt idx="34">
                  <c:v>2494.7573605222124</c:v>
                </c:pt>
                <c:pt idx="35">
                  <c:v>2549.6319526474599</c:v>
                </c:pt>
                <c:pt idx="36">
                  <c:v>2591.6720311285781</c:v>
                </c:pt>
                <c:pt idx="37">
                  <c:v>2620.9644805181824</c:v>
                </c:pt>
                <c:pt idx="38">
                  <c:v>2637.7655618722747</c:v>
                </c:pt>
                <c:pt idx="39">
                  <c:v>2642.4809775986614</c:v>
                </c:pt>
                <c:pt idx="40">
                  <c:v>2635.6449945092209</c:v>
                </c:pt>
                <c:pt idx="41">
                  <c:v>2617.8992843725064</c:v>
                </c:pt>
                <c:pt idx="42">
                  <c:v>2589.9720436143161</c:v>
                </c:pt>
                <c:pt idx="43">
                  <c:v>2552.6578558377514</c:v>
                </c:pt>
                <c:pt idx="44">
                  <c:v>2506.7986660527276</c:v>
                </c:pt>
                <c:pt idx="45">
                  <c:v>2453.2661465411002</c:v>
                </c:pt>
                <c:pt idx="46">
                  <c:v>2392.9456529697018</c:v>
                </c:pt>
                <c:pt idx="47">
                  <c:v>2326.7218968510861</c:v>
                </c:pt>
                <c:pt idx="48">
                  <c:v>2255.4663973323568</c:v>
                </c:pt>
                <c:pt idx="49">
                  <c:v>2180.0267216977136</c:v>
                </c:pt>
                <c:pt idx="50">
                  <c:v>2101.2174796817908</c:v>
                </c:pt>
                <c:pt idx="51">
                  <c:v>2019.8130012229103</c:v>
                </c:pt>
                <c:pt idx="52">
                  <c:v>1936.5415999657853</c:v>
                </c:pt>
                <c:pt idx="53">
                  <c:v>1852.0813048612672</c:v>
                </c:pt>
                <c:pt idx="54">
                  <c:v>1767.0569287482158</c:v>
                </c:pt>
                <c:pt idx="55">
                  <c:v>1682.0383349598524</c:v>
                </c:pt>
                <c:pt idx="56">
                  <c:v>1597.5397599087592</c:v>
                </c:pt>
                <c:pt idx="57">
                  <c:v>1514.0200504408313</c:v>
                </c:pt>
                <c:pt idx="58">
                  <c:v>1431.8836787376677</c:v>
                </c:pt>
                <c:pt idx="59">
                  <c:v>1351.4824039851374</c:v>
                </c:pt>
                <c:pt idx="60">
                  <c:v>1273.1174582833046</c:v>
                </c:pt>
                <c:pt idx="61">
                  <c:v>1197.0421438002813</c:v>
                </c:pt>
                <c:pt idx="62">
                  <c:v>1123.4647384945674</c:v>
                </c:pt>
                <c:pt idx="63">
                  <c:v>1052.5516184490516</c:v>
                </c:pt>
                <c:pt idx="64">
                  <c:v>984.43051564701818</c:v>
                </c:pt>
                <c:pt idx="65">
                  <c:v>919.19384060967786</c:v>
                </c:pt>
                <c:pt idx="66">
                  <c:v>856.90200950251892</c:v>
                </c:pt>
                <c:pt idx="67">
                  <c:v>797.5867249465955</c:v>
                </c:pt>
                <c:pt idx="68">
                  <c:v>741.25416873206632</c:v>
                </c:pt>
                <c:pt idx="69">
                  <c:v>687.88807285258372</c:v>
                </c:pt>
                <c:pt idx="70">
                  <c:v>637.45264272005443</c:v>
                </c:pt>
                <c:pt idx="71">
                  <c:v>589.89531306657227</c:v>
                </c:pt>
                <c:pt idx="72">
                  <c:v>545.1493229015432</c:v>
                </c:pt>
                <c:pt idx="73">
                  <c:v>503.13610099065045</c:v>
                </c:pt>
                <c:pt idx="74">
                  <c:v>463.76745769755871</c:v>
                </c:pt>
                <c:pt idx="75">
                  <c:v>426.94758272236868</c:v>
                </c:pt>
                <c:pt idx="76">
                  <c:v>392.57485133663067</c:v>
                </c:pt>
                <c:pt idx="77">
                  <c:v>360.54344420796042</c:v>
                </c:pt>
                <c:pt idx="78">
                  <c:v>330.74478788377746</c:v>
                </c:pt>
                <c:pt idx="79">
                  <c:v>303.06882452130594</c:v>
                </c:pt>
                <c:pt idx="80">
                  <c:v>277.40512056519947</c:v>
                </c:pt>
                <c:pt idx="81">
                  <c:v>253.64382483610825</c:v>
                </c:pt>
                <c:pt idx="82">
                  <c:v>231.67648695594835</c:v>
                </c:pt>
                <c:pt idx="83">
                  <c:v>211.39674724192446</c:v>
                </c:pt>
                <c:pt idx="84">
                  <c:v>192.7009091972468</c:v>
                </c:pt>
                <c:pt idx="85">
                  <c:v>175.48840554640265</c:v>
                </c:pt>
                <c:pt idx="86">
                  <c:v>159.66216844652081</c:v>
                </c:pt>
                <c:pt idx="87">
                  <c:v>145.12891407885036</c:v>
                </c:pt>
                <c:pt idx="88">
                  <c:v>131.79935131747698</c:v>
                </c:pt>
                <c:pt idx="89">
                  <c:v>119.58832360540327</c:v>
                </c:pt>
                <c:pt idx="90">
                  <c:v>108.4148925642512</c:v>
                </c:pt>
                <c:pt idx="91">
                  <c:v>98.20237123671177</c:v>
                </c:pt>
                <c:pt idx="92">
                  <c:v>88.878314228059025</c:v>
                </c:pt>
                <c:pt idx="93">
                  <c:v>80.374471382492629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9-4F0F-B83E-B96FFA599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90"/>
          <c:min val="0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 (2)'!$H$3:$H$75</c:f>
              <c:numCache>
                <c:formatCode>0</c:formatCode>
                <c:ptCount val="73"/>
                <c:pt idx="0">
                  <c:v>1</c:v>
                </c:pt>
                <c:pt idx="1">
                  <c:v>0.99983778222285347</c:v>
                </c:pt>
                <c:pt idx="2">
                  <c:v>10.997512127461629</c:v>
                </c:pt>
                <c:pt idx="3">
                  <c:v>18.982892901226982</c:v>
                </c:pt>
                <c:pt idx="4">
                  <c:v>18.924400094163254</c:v>
                </c:pt>
                <c:pt idx="5">
                  <c:v>41.748535193295638</c:v>
                </c:pt>
                <c:pt idx="6">
                  <c:v>24.314410304950691</c:v>
                </c:pt>
                <c:pt idx="7">
                  <c:v>20.386798431253681</c:v>
                </c:pt>
                <c:pt idx="8">
                  <c:v>20.611620288741175</c:v>
                </c:pt>
                <c:pt idx="9">
                  <c:v>19.497378260588686</c:v>
                </c:pt>
                <c:pt idx="10">
                  <c:v>16.40513498739141</c:v>
                </c:pt>
                <c:pt idx="11">
                  <c:v>12.548491346387575</c:v>
                </c:pt>
                <c:pt idx="12">
                  <c:v>20.003867568992383</c:v>
                </c:pt>
                <c:pt idx="13">
                  <c:v>30.730383103359131</c:v>
                </c:pt>
                <c:pt idx="14">
                  <c:v>39.597850993907045</c:v>
                </c:pt>
                <c:pt idx="15">
                  <c:v>42.420883348518714</c:v>
                </c:pt>
                <c:pt idx="16">
                  <c:v>57.996839744344214</c:v>
                </c:pt>
                <c:pt idx="17">
                  <c:v>91.145309285179849</c:v>
                </c:pt>
                <c:pt idx="18">
                  <c:v>104.74695523849056</c:v>
                </c:pt>
                <c:pt idx="19">
                  <c:v>153.77981987912108</c:v>
                </c:pt>
                <c:pt idx="20">
                  <c:v>168.35153891285182</c:v>
                </c:pt>
                <c:pt idx="21">
                  <c:v>181.72630747103892</c:v>
                </c:pt>
                <c:pt idx="22">
                  <c:v>184.34583829238795</c:v>
                </c:pt>
                <c:pt idx="23">
                  <c:v>170.84393051162942</c:v>
                </c:pt>
                <c:pt idx="24">
                  <c:v>206.05460548199926</c:v>
                </c:pt>
                <c:pt idx="25">
                  <c:v>217.01405238472591</c:v>
                </c:pt>
                <c:pt idx="26">
                  <c:v>266.95685515558262</c:v>
                </c:pt>
                <c:pt idx="27">
                  <c:v>317.30714243518719</c:v>
                </c:pt>
                <c:pt idx="28">
                  <c:v>384.66541640591959</c:v>
                </c:pt>
                <c:pt idx="29">
                  <c:v>372.7918796329684</c:v>
                </c:pt>
                <c:pt idx="30">
                  <c:v>346.58709809017842</c:v>
                </c:pt>
                <c:pt idx="31">
                  <c:v>383.07082094117959</c:v>
                </c:pt>
                <c:pt idx="32">
                  <c:v>277.35973107233349</c:v>
                </c:pt>
                <c:pt idx="33">
                  <c:v>160.64483227734627</c:v>
                </c:pt>
                <c:pt idx="34">
                  <c:v>165.16909622512503</c:v>
                </c:pt>
                <c:pt idx="35">
                  <c:v>51.20590096037904</c:v>
                </c:pt>
                <c:pt idx="36">
                  <c:v>-8.9613021524787655</c:v>
                </c:pt>
                <c:pt idx="37">
                  <c:v>-27.057750204297008</c:v>
                </c:pt>
                <c:pt idx="38">
                  <c:v>-168.83430639152448</c:v>
                </c:pt>
                <c:pt idx="39">
                  <c:v>-250.08240415139062</c:v>
                </c:pt>
                <c:pt idx="40">
                  <c:v>-275.6469036023127</c:v>
                </c:pt>
                <c:pt idx="41">
                  <c:v>-291.43683203956334</c:v>
                </c:pt>
                <c:pt idx="42">
                  <c:v>-450.43403640099496</c:v>
                </c:pt>
                <c:pt idx="43">
                  <c:v>-497.6998219847701</c:v>
                </c:pt>
                <c:pt idx="44">
                  <c:v>-599.37968859004286</c:v>
                </c:pt>
                <c:pt idx="45">
                  <c:v>-730.70630324415288</c:v>
                </c:pt>
                <c:pt idx="46">
                  <c:v>-799.00086854112305</c:v>
                </c:pt>
                <c:pt idx="47">
                  <c:v>-846.67305822623166</c:v>
                </c:pt>
                <c:pt idx="48">
                  <c:v>-954.21969795946734</c:v>
                </c:pt>
                <c:pt idx="49">
                  <c:v>-1070.2223701292387</c:v>
                </c:pt>
                <c:pt idx="50">
                  <c:v>-1068.3441180974178</c:v>
                </c:pt>
                <c:pt idx="51">
                  <c:v>-1142.3254182197088</c:v>
                </c:pt>
                <c:pt idx="52">
                  <c:v>-1232.9795782162873</c:v>
                </c:pt>
                <c:pt idx="53">
                  <c:v>-1269.1877087024141</c:v>
                </c:pt>
                <c:pt idx="54">
                  <c:v>-1332.8934015772356</c:v>
                </c:pt>
                <c:pt idx="55">
                  <c:v>-1274.0972350732209</c:v>
                </c:pt>
                <c:pt idx="56">
                  <c:v>-1292.8512110640968</c:v>
                </c:pt>
                <c:pt idx="57">
                  <c:v>-1349.2532161081799</c:v>
                </c:pt>
                <c:pt idx="58">
                  <c:v>-1338.4415839819467</c:v>
                </c:pt>
                <c:pt idx="59">
                  <c:v>-1342.5898243804604</c:v>
                </c:pt>
                <c:pt idx="60">
                  <c:v>-1345.9015702087909</c:v>
                </c:pt>
                <c:pt idx="61">
                  <c:v>-1337.605784588819</c:v>
                </c:pt>
                <c:pt idx="62">
                  <c:v>-1262.9522584382757</c:v>
                </c:pt>
                <c:pt idx="63">
                  <c:v>-1214.2074202831809</c:v>
                </c:pt>
                <c:pt idx="64">
                  <c:v>-1182.6504718478827</c:v>
                </c:pt>
                <c:pt idx="65">
                  <c:v>-1157.5698559088505</c:v>
                </c:pt>
                <c:pt idx="66">
                  <c:v>-1139.2600568591024</c:v>
                </c:pt>
                <c:pt idx="67">
                  <c:v>-1086.018729353762</c:v>
                </c:pt>
                <c:pt idx="68">
                  <c:v>-974.14414622696859</c:v>
                </c:pt>
                <c:pt idx="69">
                  <c:v>-995.93295351222696</c:v>
                </c:pt>
                <c:pt idx="70">
                  <c:v>-1006.6782177842324</c:v>
                </c:pt>
                <c:pt idx="71">
                  <c:v>-1002.6677490908896</c:v>
                </c:pt>
                <c:pt idx="72">
                  <c:v>-981.18268138104395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'Analisi-nuovi-pos (2)'!$D$1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'Analisi-nuovi-pos (2)'!$D$3:$D$83</c:f>
              <c:numCache>
                <c:formatCode>General</c:formatCode>
                <c:ptCount val="8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  <c:pt idx="58">
                  <c:v>154</c:v>
                </c:pt>
                <c:pt idx="59">
                  <c:v>131</c:v>
                </c:pt>
                <c:pt idx="60">
                  <c:v>124</c:v>
                </c:pt>
                <c:pt idx="61">
                  <c:v>128</c:v>
                </c:pt>
                <c:pt idx="62">
                  <c:v>187</c:v>
                </c:pt>
                <c:pt idx="63">
                  <c:v>154</c:v>
                </c:pt>
                <c:pt idx="64">
                  <c:v>130</c:v>
                </c:pt>
                <c:pt idx="65">
                  <c:v>117</c:v>
                </c:pt>
                <c:pt idx="66">
                  <c:v>104</c:v>
                </c:pt>
                <c:pt idx="67">
                  <c:v>133</c:v>
                </c:pt>
                <c:pt idx="68">
                  <c:v>186</c:v>
                </c:pt>
                <c:pt idx="69">
                  <c:v>47</c:v>
                </c:pt>
                <c:pt idx="70">
                  <c:v>53</c:v>
                </c:pt>
                <c:pt idx="71">
                  <c:v>63</c:v>
                </c:pt>
                <c:pt idx="72">
                  <c:v>76</c:v>
                </c:pt>
                <c:pt idx="73">
                  <c:v>94</c:v>
                </c:pt>
                <c:pt idx="74">
                  <c:v>78</c:v>
                </c:pt>
                <c:pt idx="75">
                  <c:v>15</c:v>
                </c:pt>
                <c:pt idx="76">
                  <c:v>50</c:v>
                </c:pt>
                <c:pt idx="77">
                  <c:v>44</c:v>
                </c:pt>
                <c:pt idx="78">
                  <c:v>31</c:v>
                </c:pt>
                <c:pt idx="79">
                  <c:v>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4-4535-A4B7-194ABC6C50FB}"/>
            </c:ext>
          </c:extLst>
        </c:ser>
        <c:ser>
          <c:idx val="0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</c:numCache>
            </c:numRef>
          </c:xVal>
          <c:yVal>
            <c:numRef>
              <c:f>'Analisi-nuovi-pos (2)'!$G$3:$G$84</c:f>
              <c:numCache>
                <c:formatCode>0</c:formatCode>
                <c:ptCount val="82"/>
                <c:pt idx="1">
                  <c:v>1.6221777714654024E-4</c:v>
                </c:pt>
                <c:pt idx="2">
                  <c:v>2.3256547612235889E-3</c:v>
                </c:pt>
                <c:pt idx="3">
                  <c:v>1.4619226234646995E-2</c:v>
                </c:pt>
                <c:pt idx="4">
                  <c:v>5.8492807063731125E-2</c:v>
                </c:pt>
                <c:pt idx="5">
                  <c:v>0.175864900867614</c:v>
                </c:pt>
                <c:pt idx="6">
                  <c:v>0.43412488834494861</c:v>
                </c:pt>
                <c:pt idx="7">
                  <c:v>0.92761187369700948</c:v>
                </c:pt>
                <c:pt idx="8">
                  <c:v>1.7751781425125033</c:v>
                </c:pt>
                <c:pt idx="9">
                  <c:v>3.1142420281524896</c:v>
                </c:pt>
                <c:pt idx="10">
                  <c:v>5.0922432731972762</c:v>
                </c:pt>
                <c:pt idx="11">
                  <c:v>7.8566436410038341</c:v>
                </c:pt>
                <c:pt idx="12">
                  <c:v>11.54462377739519</c:v>
                </c:pt>
                <c:pt idx="13">
                  <c:v>16.273484465633253</c:v>
                </c:pt>
                <c:pt idx="14">
                  <c:v>22.132532109452086</c:v>
                </c:pt>
                <c:pt idx="15">
                  <c:v>29.176967645388338</c:v>
                </c:pt>
                <c:pt idx="16">
                  <c:v>37.424043604174507</c:v>
                </c:pt>
                <c:pt idx="17">
                  <c:v>46.85153045916438</c:v>
                </c:pt>
                <c:pt idx="18">
                  <c:v>57.398354046689292</c:v>
                </c:pt>
                <c:pt idx="19">
                  <c:v>68.967135359369479</c:v>
                </c:pt>
                <c:pt idx="20">
                  <c:v>81.428280966269242</c:v>
                </c:pt>
                <c:pt idx="21">
                  <c:v>94.625231441812929</c:v>
                </c:pt>
                <c:pt idx="22">
                  <c:v>108.380469178651</c:v>
                </c:pt>
                <c:pt idx="23">
                  <c:v>122.50190778075859</c:v>
                </c:pt>
                <c:pt idx="24">
                  <c:v>136.78932502963016</c:v>
                </c:pt>
                <c:pt idx="25">
                  <c:v>151.04055309727337</c:v>
                </c:pt>
                <c:pt idx="26">
                  <c:v>165.05719722914336</c:v>
                </c:pt>
                <c:pt idx="27">
                  <c:v>178.64971272039548</c:v>
                </c:pt>
                <c:pt idx="28">
                  <c:v>191.6417260292676</c:v>
                </c:pt>
                <c:pt idx="29">
                  <c:v>203.87353677295127</c:v>
                </c:pt>
                <c:pt idx="30">
                  <c:v>215.2047815427899</c:v>
                </c:pt>
                <c:pt idx="31">
                  <c:v>225.5162771489986</c:v>
                </c:pt>
                <c:pt idx="32">
                  <c:v>234.7110898688461</c:v>
                </c:pt>
                <c:pt idx="33">
                  <c:v>242.71489879498714</c:v>
                </c:pt>
                <c:pt idx="34">
                  <c:v>249.47573605222124</c:v>
                </c:pt>
                <c:pt idx="35">
                  <c:v>254.96319526474593</c:v>
                </c:pt>
                <c:pt idx="36">
                  <c:v>259.16720311285775</c:v>
                </c:pt>
                <c:pt idx="37">
                  <c:v>262.09644805181847</c:v>
                </c:pt>
                <c:pt idx="38">
                  <c:v>263.77655618722747</c:v>
                </c:pt>
                <c:pt idx="39">
                  <c:v>264.2480977598662</c:v>
                </c:pt>
                <c:pt idx="40">
                  <c:v>263.56449945092214</c:v>
                </c:pt>
                <c:pt idx="41">
                  <c:v>261.78992843725064</c:v>
                </c:pt>
                <c:pt idx="42">
                  <c:v>258.9972043614315</c:v>
                </c:pt>
                <c:pt idx="43">
                  <c:v>255.26578558377548</c:v>
                </c:pt>
                <c:pt idx="44">
                  <c:v>250.67986660527237</c:v>
                </c:pt>
                <c:pt idx="45">
                  <c:v>245.32661465411007</c:v>
                </c:pt>
                <c:pt idx="46">
                  <c:v>239.29456529696989</c:v>
                </c:pt>
                <c:pt idx="47">
                  <c:v>232.67218968510824</c:v>
                </c:pt>
                <c:pt idx="48">
                  <c:v>225.54663973323588</c:v>
                </c:pt>
                <c:pt idx="49">
                  <c:v>218.0026721697711</c:v>
                </c:pt>
                <c:pt idx="50">
                  <c:v>210.12174796817877</c:v>
                </c:pt>
                <c:pt idx="51">
                  <c:v>201.98130012229134</c:v>
                </c:pt>
                <c:pt idx="52">
                  <c:v>193.65415999657833</c:v>
                </c:pt>
                <c:pt idx="53">
                  <c:v>185.20813048612706</c:v>
                </c:pt>
                <c:pt idx="54">
                  <c:v>176.70569287482198</c:v>
                </c:pt>
                <c:pt idx="55">
                  <c:v>168.20383349598504</c:v>
                </c:pt>
                <c:pt idx="56">
                  <c:v>159.75397599087586</c:v>
                </c:pt>
                <c:pt idx="57">
                  <c:v>151.40200504408273</c:v>
                </c:pt>
                <c:pt idx="58">
                  <c:v>143.18836787376765</c:v>
                </c:pt>
                <c:pt idx="59">
                  <c:v>135.14824039851456</c:v>
                </c:pt>
                <c:pt idx="60">
                  <c:v>127.31174582832996</c:v>
                </c:pt>
                <c:pt idx="61">
                  <c:v>119.70421438002802</c:v>
                </c:pt>
                <c:pt idx="62">
                  <c:v>112.34647384945609</c:v>
                </c:pt>
                <c:pt idx="63">
                  <c:v>105.25516184490579</c:v>
                </c:pt>
                <c:pt idx="64">
                  <c:v>98.443051564702486</c:v>
                </c:pt>
                <c:pt idx="65">
                  <c:v>91.91938406096763</c:v>
                </c:pt>
                <c:pt idx="66">
                  <c:v>85.69020095025212</c:v>
                </c:pt>
                <c:pt idx="67">
                  <c:v>79.758672494660232</c:v>
                </c:pt>
                <c:pt idx="68">
                  <c:v>74.125416873207058</c:v>
                </c:pt>
                <c:pt idx="69">
                  <c:v>68.788807285258073</c:v>
                </c:pt>
                <c:pt idx="70">
                  <c:v>63.745264272004697</c:v>
                </c:pt>
                <c:pt idx="71">
                  <c:v>58.98953130665808</c:v>
                </c:pt>
                <c:pt idx="72">
                  <c:v>54.514932290154512</c:v>
                </c:pt>
                <c:pt idx="73">
                  <c:v>50.31361009906437</c:v>
                </c:pt>
                <c:pt idx="74">
                  <c:v>46.376745769755935</c:v>
                </c:pt>
                <c:pt idx="75">
                  <c:v>42.694758272236491</c:v>
                </c:pt>
                <c:pt idx="76">
                  <c:v>39.257485133662513</c:v>
                </c:pt>
                <c:pt idx="77">
                  <c:v>36.05434442079671</c:v>
                </c:pt>
                <c:pt idx="78">
                  <c:v>33.074478788377363</c:v>
                </c:pt>
                <c:pt idx="79">
                  <c:v>30.306882452130125</c:v>
                </c:pt>
                <c:pt idx="80">
                  <c:v>27.740512056519353</c:v>
                </c:pt>
                <c:pt idx="81">
                  <c:v>25.364382483611653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4-4535-A4B7-194ABC6C5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'Analisi-nuovi-pos (2)'!$I$3:$I$96</c:f>
              <c:numCache>
                <c:formatCode>0</c:formatCode>
                <c:ptCount val="94"/>
                <c:pt idx="1">
                  <c:v>-1.6221777714654024E-4</c:v>
                </c:pt>
                <c:pt idx="2">
                  <c:v>9.9976743452387762</c:v>
                </c:pt>
                <c:pt idx="3">
                  <c:v>7.9853807737653533</c:v>
                </c:pt>
                <c:pt idx="4">
                  <c:v>-5.8492807063731125E-2</c:v>
                </c:pt>
                <c:pt idx="5">
                  <c:v>22.824135099132388</c:v>
                </c:pt>
                <c:pt idx="6">
                  <c:v>-17.43412488834495</c:v>
                </c:pt>
                <c:pt idx="7">
                  <c:v>-3.9276118736970096</c:v>
                </c:pt>
                <c:pt idx="8">
                  <c:v>0.22482185748749672</c:v>
                </c:pt>
                <c:pt idx="9">
                  <c:v>-1.1142420281524896</c:v>
                </c:pt>
                <c:pt idx="10">
                  <c:v>-3.0922432731972762</c:v>
                </c:pt>
                <c:pt idx="11">
                  <c:v>-3.8566436410038341</c:v>
                </c:pt>
                <c:pt idx="12">
                  <c:v>7.4553762226048104</c:v>
                </c:pt>
                <c:pt idx="13">
                  <c:v>10.726515534366747</c:v>
                </c:pt>
                <c:pt idx="14">
                  <c:v>8.8674678905479141</c:v>
                </c:pt>
                <c:pt idx="15">
                  <c:v>2.8230323546116622</c:v>
                </c:pt>
                <c:pt idx="16">
                  <c:v>15.575956395825493</c:v>
                </c:pt>
                <c:pt idx="17">
                  <c:v>33.14846954083562</c:v>
                </c:pt>
                <c:pt idx="18">
                  <c:v>13.601645953310708</c:v>
                </c:pt>
                <c:pt idx="19">
                  <c:v>49.032864640630521</c:v>
                </c:pt>
                <c:pt idx="20">
                  <c:v>14.571719033730758</c:v>
                </c:pt>
                <c:pt idx="21">
                  <c:v>13.374768558187071</c:v>
                </c:pt>
                <c:pt idx="22">
                  <c:v>2.6195308213490023</c:v>
                </c:pt>
                <c:pt idx="23">
                  <c:v>-13.501907780758586</c:v>
                </c:pt>
                <c:pt idx="24">
                  <c:v>35.210674970369837</c:v>
                </c:pt>
                <c:pt idx="25">
                  <c:v>10.959446902726626</c:v>
                </c:pt>
                <c:pt idx="26">
                  <c:v>49.942802770856645</c:v>
                </c:pt>
                <c:pt idx="27">
                  <c:v>50.350287279604515</c:v>
                </c:pt>
                <c:pt idx="28">
                  <c:v>67.358273970732398</c:v>
                </c:pt>
                <c:pt idx="29">
                  <c:v>-11.873536772951269</c:v>
                </c:pt>
                <c:pt idx="30">
                  <c:v>-26.204781542789902</c:v>
                </c:pt>
                <c:pt idx="31">
                  <c:v>36.483722851001403</c:v>
                </c:pt>
                <c:pt idx="32">
                  <c:v>-105.7110898688461</c:v>
                </c:pt>
                <c:pt idx="33">
                  <c:v>-116.71489879498714</c:v>
                </c:pt>
                <c:pt idx="34">
                  <c:v>4.5242639477787634</c:v>
                </c:pt>
                <c:pt idx="35">
                  <c:v>-113.96319526474593</c:v>
                </c:pt>
                <c:pt idx="36">
                  <c:v>-60.167203112857749</c:v>
                </c:pt>
                <c:pt idx="37">
                  <c:v>-18.09644805181847</c:v>
                </c:pt>
                <c:pt idx="38">
                  <c:v>-141.77655618722747</c:v>
                </c:pt>
                <c:pt idx="39">
                  <c:v>-81.248097759866198</c:v>
                </c:pt>
                <c:pt idx="40">
                  <c:v>-25.564499450922142</c:v>
                </c:pt>
                <c:pt idx="41">
                  <c:v>-15.789928437250637</c:v>
                </c:pt>
                <c:pt idx="42">
                  <c:v>-158.9972043614315</c:v>
                </c:pt>
                <c:pt idx="43">
                  <c:v>-47.265785583775482</c:v>
                </c:pt>
                <c:pt idx="44">
                  <c:v>-101.67986660527237</c:v>
                </c:pt>
                <c:pt idx="45">
                  <c:v>-131.32661465411007</c:v>
                </c:pt>
                <c:pt idx="46">
                  <c:v>-68.294565296969893</c:v>
                </c:pt>
                <c:pt idx="47">
                  <c:v>-47.672189685108236</c:v>
                </c:pt>
                <c:pt idx="48">
                  <c:v>-107.54663973323588</c:v>
                </c:pt>
                <c:pt idx="49">
                  <c:v>-116.0026721697711</c:v>
                </c:pt>
                <c:pt idx="50">
                  <c:v>1.8782520318212335</c:v>
                </c:pt>
                <c:pt idx="51">
                  <c:v>-73.981300122291344</c:v>
                </c:pt>
                <c:pt idx="52">
                  <c:v>-90.654159996578329</c:v>
                </c:pt>
                <c:pt idx="53">
                  <c:v>-36.208130486127061</c:v>
                </c:pt>
                <c:pt idx="54">
                  <c:v>-63.705692874821978</c:v>
                </c:pt>
                <c:pt idx="55">
                  <c:v>58.796166504014963</c:v>
                </c:pt>
                <c:pt idx="56">
                  <c:v>-18.753975990875858</c:v>
                </c:pt>
                <c:pt idx="57">
                  <c:v>-56.402005044082728</c:v>
                </c:pt>
                <c:pt idx="58">
                  <c:v>10.811632126232354</c:v>
                </c:pt>
                <c:pt idx="59">
                  <c:v>-4.1482403985145595</c:v>
                </c:pt>
                <c:pt idx="60">
                  <c:v>-3.3117458283299612</c:v>
                </c:pt>
                <c:pt idx="61">
                  <c:v>8.2957856199719799</c:v>
                </c:pt>
                <c:pt idx="62">
                  <c:v>74.653526150543911</c:v>
                </c:pt>
                <c:pt idx="63">
                  <c:v>48.744838155094214</c:v>
                </c:pt>
                <c:pt idx="64">
                  <c:v>31.556948435297514</c:v>
                </c:pt>
                <c:pt idx="65">
                  <c:v>25.08061593903237</c:v>
                </c:pt>
                <c:pt idx="66">
                  <c:v>18.30979904974788</c:v>
                </c:pt>
                <c:pt idx="67">
                  <c:v>53.241327505339768</c:v>
                </c:pt>
                <c:pt idx="68">
                  <c:v>111.87458312679294</c:v>
                </c:pt>
                <c:pt idx="69">
                  <c:v>-21.788807285258073</c:v>
                </c:pt>
                <c:pt idx="70">
                  <c:v>-10.745264272004697</c:v>
                </c:pt>
                <c:pt idx="71">
                  <c:v>4.0104686933419202</c:v>
                </c:pt>
                <c:pt idx="72">
                  <c:v>21.485067709845488</c:v>
                </c:pt>
                <c:pt idx="73">
                  <c:v>43.68638990093563</c:v>
                </c:pt>
                <c:pt idx="74">
                  <c:v>31.623254230244065</c:v>
                </c:pt>
                <c:pt idx="75">
                  <c:v>-27.694758272236491</c:v>
                </c:pt>
                <c:pt idx="76">
                  <c:v>10.742514866337487</c:v>
                </c:pt>
                <c:pt idx="77">
                  <c:v>7.9456555792032901</c:v>
                </c:pt>
                <c:pt idx="78">
                  <c:v>-2.0744787883773625</c:v>
                </c:pt>
                <c:pt idx="79">
                  <c:v>36.693117547869875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D-4797-A315-316FC87F6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29244018061827"/>
          <c:y val="0.13191010663421193"/>
          <c:w val="0.68957402852155925"/>
          <c:h val="0.78490860997931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(2)'!$A$3:$A$92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(2)'!$C$3:$C$92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  <c:pt idx="79">
                  <c:v>1314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3-49D4-A6BD-8B372EF1785A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(2)'!$A$3:$A$96</c:f>
              <c:numCache>
                <c:formatCode>d/m;@</c:formatCode>
                <c:ptCount val="9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  <c:pt idx="91">
                  <c:v>43976</c:v>
                </c:pt>
                <c:pt idx="92">
                  <c:v>43977</c:v>
                </c:pt>
                <c:pt idx="93">
                  <c:v>43978</c:v>
                </c:pt>
              </c:numCache>
            </c:numRef>
          </c:xVal>
          <c:yVal>
            <c:numRef>
              <c:f>'Analisi-dead (2)'!$F$3:$F$96</c:f>
              <c:numCache>
                <c:formatCode>0</c:formatCode>
                <c:ptCount val="94"/>
                <c:pt idx="0">
                  <c:v>1.9000000000000001E-7</c:v>
                </c:pt>
                <c:pt idx="1">
                  <c:v>1.7517866852018747E-5</c:v>
                </c:pt>
                <c:pt idx="2">
                  <c:v>2.6742271489482564E-4</c:v>
                </c:pt>
                <c:pt idx="3">
                  <c:v>1.8477120287963523E-3</c:v>
                </c:pt>
                <c:pt idx="4">
                  <c:v>8.2083028796605603E-3</c:v>
                </c:pt>
                <c:pt idx="5">
                  <c:v>2.7446171225238968E-2</c:v>
                </c:pt>
                <c:pt idx="6">
                  <c:v>7.5218371190226452E-2</c:v>
                </c:pt>
                <c:pt idx="7">
                  <c:v>0.17790399272112109</c:v>
                </c:pt>
                <c:pt idx="8">
                  <c:v>0.37558641729222708</c:v>
                </c:pt>
                <c:pt idx="9">
                  <c:v>0.72445451628530333</c:v>
                </c:pt>
                <c:pt idx="10">
                  <c:v>1.2983077332957631</c:v>
                </c:pt>
                <c:pt idx="11">
                  <c:v>2.1889668396943569</c:v>
                </c:pt>
                <c:pt idx="12">
                  <c:v>3.5055158235975981</c:v>
                </c:pt>
                <c:pt idx="13">
                  <c:v>5.3724137426167369</c:v>
                </c:pt>
                <c:pt idx="14">
                  <c:v>7.9266078641158266</c:v>
                </c:pt>
                <c:pt idx="15">
                  <c:v>11.313846013396939</c:v>
                </c:pt>
                <c:pt idx="16">
                  <c:v>15.684425960912847</c:v>
                </c:pt>
                <c:pt idx="17">
                  <c:v>21.188635019071853</c:v>
                </c:pt>
                <c:pt idx="18">
                  <c:v>27.97212764802358</c:v>
                </c:pt>
                <c:pt idx="19">
                  <c:v>36.171467470847517</c:v>
                </c:pt>
                <c:pt idx="20">
                  <c:v>45.910027496146206</c:v>
                </c:pt>
                <c:pt idx="21">
                  <c:v>57.294403044707572</c:v>
                </c:pt>
                <c:pt idx="22">
                  <c:v>70.411449782489711</c:v>
                </c:pt>
                <c:pt idx="23">
                  <c:v>85.326017544796684</c:v>
                </c:pt>
                <c:pt idx="24">
                  <c:v>102.07941169704422</c:v>
                </c:pt>
                <c:pt idx="25">
                  <c:v>120.68857928465447</c:v>
                </c:pt>
                <c:pt idx="26">
                  <c:v>141.1459881954716</c:v>
                </c:pt>
                <c:pt idx="27">
                  <c:v>163.42014446160971</c:v>
                </c:pt>
                <c:pt idx="28">
                  <c:v>187.45667569575897</c:v>
                </c:pt>
                <c:pt idx="29">
                  <c:v>213.17989719292245</c:v>
                </c:pt>
                <c:pt idx="30">
                  <c:v>240.49477090577614</c:v>
                </c:pt>
                <c:pt idx="31">
                  <c:v>269.28916564970888</c:v>
                </c:pt>
                <c:pt idx="32">
                  <c:v>299.43632876837574</c:v>
                </c:pt>
                <c:pt idx="33">
                  <c:v>330.7974843316</c:v>
                </c:pt>
                <c:pt idx="34">
                  <c:v>363.22448000931752</c:v>
                </c:pt>
                <c:pt idx="35">
                  <c:v>396.5624133877821</c:v>
                </c:pt>
                <c:pt idx="36">
                  <c:v>430.65217806177452</c:v>
                </c:pt>
                <c:pt idx="37">
                  <c:v>465.33287982854949</c:v>
                </c:pt>
                <c:pt idx="38">
                  <c:v>500.4440832941346</c:v>
                </c:pt>
                <c:pt idx="39">
                  <c:v>535.82785883631698</c:v>
                </c:pt>
                <c:pt idx="40">
                  <c:v>571.33060888962393</c:v>
                </c:pt>
                <c:pt idx="41">
                  <c:v>606.80466073908633</c:v>
                </c:pt>
                <c:pt idx="42">
                  <c:v>642.10962031066072</c:v>
                </c:pt>
                <c:pt idx="43">
                  <c:v>677.11348776211378</c:v>
                </c:pt>
                <c:pt idx="44">
                  <c:v>711.69354099057375</c:v>
                </c:pt>
                <c:pt idx="45">
                  <c:v>745.73699750054641</c:v>
                </c:pt>
                <c:pt idx="46">
                  <c:v>779.14146846613585</c:v>
                </c:pt>
                <c:pt idx="47">
                  <c:v>811.81522134138868</c:v>
                </c:pt>
                <c:pt idx="48">
                  <c:v>843.67726910495367</c:v>
                </c:pt>
                <c:pt idx="49">
                  <c:v>874.657305259748</c:v>
                </c:pt>
                <c:pt idx="50">
                  <c:v>904.69550413872412</c:v>
                </c:pt>
                <c:pt idx="51">
                  <c:v>933.74220598757665</c:v>
                </c:pt>
                <c:pt idx="52">
                  <c:v>961.7575057946184</c:v>
                </c:pt>
                <c:pt idx="53">
                  <c:v>988.710764002058</c:v>
                </c:pt>
                <c:pt idx="54">
                  <c:v>1014.5800561396857</c:v>
                </c:pt>
                <c:pt idx="55">
                  <c:v>1039.3515771419134</c:v>
                </c:pt>
                <c:pt idx="56">
                  <c:v>1063.0190147043493</c:v>
                </c:pt>
                <c:pt idx="57">
                  <c:v>1085.5829045603703</c:v>
                </c:pt>
                <c:pt idx="58">
                  <c:v>1107.0499790570466</c:v>
                </c:pt>
                <c:pt idx="59">
                  <c:v>1127.4325189209778</c:v>
                </c:pt>
                <c:pt idx="60">
                  <c:v>1146.74771665856</c:v>
                </c:pt>
                <c:pt idx="61">
                  <c:v>1165.017058655689</c:v>
                </c:pt>
                <c:pt idx="62">
                  <c:v>1182.2657317467244</c:v>
                </c:pt>
                <c:pt idx="63">
                  <c:v>1198.5220588242635</c:v>
                </c:pt>
                <c:pt idx="64">
                  <c:v>1213.8169669679435</c:v>
                </c:pt>
                <c:pt idx="65">
                  <c:v>1228.1834905862981</c:v>
                </c:pt>
                <c:pt idx="66">
                  <c:v>1241.6563111916316</c:v>
                </c:pt>
                <c:pt idx="67">
                  <c:v>1254.2713346623686</c:v>
                </c:pt>
                <c:pt idx="68">
                  <c:v>1266.0653061867251</c:v>
                </c:pt>
                <c:pt idx="69">
                  <c:v>1277.0754625206305</c:v>
                </c:pt>
                <c:pt idx="70">
                  <c:v>1287.3392207252464</c:v>
                </c:pt>
                <c:pt idx="71">
                  <c:v>1296.8939021680583</c:v>
                </c:pt>
                <c:pt idx="72">
                  <c:v>1305.7764902687504</c:v>
                </c:pt>
                <c:pt idx="73">
                  <c:v>1314.0234202391205</c:v>
                </c:pt>
                <c:pt idx="74">
                  <c:v>1321.6703988973406</c:v>
                </c:pt>
                <c:pt idx="75">
                  <c:v>1328.7522525232991</c:v>
                </c:pt>
                <c:pt idx="76">
                  <c:v>1335.3028006562301</c:v>
                </c:pt>
                <c:pt idx="77">
                  <c:v>1341.3547537114371</c:v>
                </c:pt>
                <c:pt idx="78">
                  <c:v>1346.9396323031642</c:v>
                </c:pt>
                <c:pt idx="79">
                  <c:v>1352.0877061996262</c:v>
                </c:pt>
                <c:pt idx="80">
                  <c:v>1356.8279508984508</c:v>
                </c:pt>
                <c:pt idx="81">
                  <c:v>1361.1880198914498</c:v>
                </c:pt>
                <c:pt idx="82">
                  <c:v>1365.1942307823635</c:v>
                </c:pt>
                <c:pt idx="83">
                  <c:v>1368.8715635262247</c:v>
                </c:pt>
                <c:pt idx="84">
                  <c:v>1372.243669170919</c:v>
                </c:pt>
                <c:pt idx="85">
                  <c:v>1375.3328875975421</c:v>
                </c:pt>
                <c:pt idx="86">
                  <c:v>1378.1602728738412</c:v>
                </c:pt>
                <c:pt idx="87">
                  <c:v>1380.7456249523598</c:v>
                </c:pt>
                <c:pt idx="88">
                  <c:v>1383.1075265602256</c:v>
                </c:pt>
                <c:pt idx="89">
                  <c:v>1385.26338423948</c:v>
                </c:pt>
                <c:pt idx="90">
                  <c:v>1387.2294726044126</c:v>
                </c:pt>
                <c:pt idx="91">
                  <c:v>1389.0209809847315</c:v>
                </c:pt>
                <c:pt idx="92">
                  <c:v>1390.6520617199922</c:v>
                </c:pt>
                <c:pt idx="93">
                  <c:v>1392.1358794611533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23-49D4-A6BD-8B372EF1785A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(2)'!$A$3:$A$93</c:f>
              <c:numCache>
                <c:formatCode>d/m;@</c:formatCode>
                <c:ptCount val="9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  <c:pt idx="90">
                  <c:v>43975</c:v>
                </c:pt>
              </c:numCache>
            </c:numRef>
          </c:xVal>
          <c:yVal>
            <c:numRef>
              <c:f>'Analisi-dead (2)'!$G$3:$G$93</c:f>
              <c:numCache>
                <c:formatCode>0</c:formatCode>
                <c:ptCount val="91"/>
                <c:pt idx="1">
                  <c:v>1.7327866852018747E-4</c:v>
                </c:pt>
                <c:pt idx="2">
                  <c:v>2.4990484804280691E-3</c:v>
                </c:pt>
                <c:pt idx="3">
                  <c:v>1.5802893139015266E-2</c:v>
                </c:pt>
                <c:pt idx="4">
                  <c:v>6.3605908508642089E-2</c:v>
                </c:pt>
                <c:pt idx="5">
                  <c:v>0.19237868345578407</c:v>
                </c:pt>
                <c:pt idx="6">
                  <c:v>0.47772199964987483</c:v>
                </c:pt>
                <c:pt idx="7">
                  <c:v>1.0268562153089464</c:v>
                </c:pt>
                <c:pt idx="8">
                  <c:v>1.9768242457110599</c:v>
                </c:pt>
                <c:pt idx="9">
                  <c:v>3.4886809899307627</c:v>
                </c:pt>
                <c:pt idx="10">
                  <c:v>5.7385321701045982</c:v>
                </c:pt>
                <c:pt idx="11">
                  <c:v>8.9065910639859389</c:v>
                </c:pt>
                <c:pt idx="12">
                  <c:v>13.165489839032411</c:v>
                </c:pt>
                <c:pt idx="13">
                  <c:v>18.668979190191386</c:v>
                </c:pt>
                <c:pt idx="14">
                  <c:v>25.541941214990899</c:v>
                </c:pt>
                <c:pt idx="15">
                  <c:v>33.872381492811115</c:v>
                </c:pt>
                <c:pt idx="16">
                  <c:v>43.705799475159083</c:v>
                </c:pt>
                <c:pt idx="17">
                  <c:v>55.04209058159006</c:v>
                </c:pt>
                <c:pt idx="18">
                  <c:v>67.83492628951727</c:v>
                </c:pt>
                <c:pt idx="19">
                  <c:v>81.993398228239371</c:v>
                </c:pt>
                <c:pt idx="20">
                  <c:v>97.38560025298689</c:v>
                </c:pt>
                <c:pt idx="21">
                  <c:v>113.84375548561366</c:v>
                </c:pt>
                <c:pt idx="22">
                  <c:v>131.17046737782141</c:v>
                </c:pt>
                <c:pt idx="23">
                  <c:v>149.14567762306973</c:v>
                </c:pt>
                <c:pt idx="24">
                  <c:v>167.53394152247537</c:v>
                </c:pt>
                <c:pt idx="25">
                  <c:v>186.09167587610244</c:v>
                </c:pt>
                <c:pt idx="26">
                  <c:v>204.57408910817136</c:v>
                </c:pt>
                <c:pt idx="27">
                  <c:v>222.74156266138107</c:v>
                </c:pt>
                <c:pt idx="28">
                  <c:v>240.36531234149265</c:v>
                </c:pt>
                <c:pt idx="29">
                  <c:v>257.23221497163479</c:v>
                </c:pt>
                <c:pt idx="30">
                  <c:v>273.14873712853682</c:v>
                </c:pt>
                <c:pt idx="31">
                  <c:v>287.94394743932742</c:v>
                </c:pt>
                <c:pt idx="32">
                  <c:v>301.47163118666867</c:v>
                </c:pt>
                <c:pt idx="33">
                  <c:v>313.61155563224258</c:v>
                </c:pt>
                <c:pt idx="34">
                  <c:v>324.26995677717514</c:v>
                </c:pt>
                <c:pt idx="35">
                  <c:v>333.37933378464584</c:v>
                </c:pt>
                <c:pt idx="36">
                  <c:v>340.8976467399242</c:v>
                </c:pt>
                <c:pt idx="37">
                  <c:v>346.80701766774973</c:v>
                </c:pt>
                <c:pt idx="38">
                  <c:v>351.11203465585106</c:v>
                </c:pt>
                <c:pt idx="39">
                  <c:v>353.83775542182377</c:v>
                </c:pt>
                <c:pt idx="40">
                  <c:v>355.02750053306954</c:v>
                </c:pt>
                <c:pt idx="41">
                  <c:v>354.74051849462398</c:v>
                </c:pt>
                <c:pt idx="42">
                  <c:v>353.04959571574386</c:v>
                </c:pt>
                <c:pt idx="43">
                  <c:v>350.03867451453061</c:v>
                </c:pt>
                <c:pt idx="44">
                  <c:v>345.80053228459974</c:v>
                </c:pt>
                <c:pt idx="45">
                  <c:v>340.43456509972657</c:v>
                </c:pt>
                <c:pt idx="46">
                  <c:v>334.04470965589439</c:v>
                </c:pt>
                <c:pt idx="47">
                  <c:v>326.73752875252831</c:v>
                </c:pt>
                <c:pt idx="48">
                  <c:v>318.62047763564988</c:v>
                </c:pt>
                <c:pt idx="49">
                  <c:v>309.80036154794334</c:v>
                </c:pt>
                <c:pt idx="50">
                  <c:v>300.38198878976118</c:v>
                </c:pt>
                <c:pt idx="51">
                  <c:v>290.46701848852535</c:v>
                </c:pt>
                <c:pt idx="52">
                  <c:v>280.15299807041742</c:v>
                </c:pt>
                <c:pt idx="53">
                  <c:v>269.53258207439603</c:v>
                </c:pt>
                <c:pt idx="54">
                  <c:v>258.69292137627667</c:v>
                </c:pt>
                <c:pt idx="55">
                  <c:v>247.71521002227701</c:v>
                </c:pt>
                <c:pt idx="56">
                  <c:v>236.67437562435907</c:v>
                </c:pt>
                <c:pt idx="57">
                  <c:v>225.63889856020978</c:v>
                </c:pt>
                <c:pt idx="58">
                  <c:v>214.67074496676332</c:v>
                </c:pt>
                <c:pt idx="59">
                  <c:v>203.82539863931243</c:v>
                </c:pt>
                <c:pt idx="60">
                  <c:v>193.15197737582139</c:v>
                </c:pt>
                <c:pt idx="61">
                  <c:v>182.69341997129004</c:v>
                </c:pt>
                <c:pt idx="62">
                  <c:v>172.48673091035471</c:v>
                </c:pt>
                <c:pt idx="63">
                  <c:v>162.56327077539027</c:v>
                </c:pt>
                <c:pt idx="64">
                  <c:v>152.94908143680004</c:v>
                </c:pt>
                <c:pt idx="65">
                  <c:v>143.66523618354677</c:v>
                </c:pt>
                <c:pt idx="66">
                  <c:v>134.72820605333482</c:v>
                </c:pt>
                <c:pt idx="67">
                  <c:v>126.15023470737015</c:v>
                </c:pt>
                <c:pt idx="68">
                  <c:v>117.93971524356493</c:v>
                </c:pt>
                <c:pt idx="69">
                  <c:v>110.10156333905343</c:v>
                </c:pt>
                <c:pt idx="70">
                  <c:v>102.63758204615897</c:v>
                </c:pt>
                <c:pt idx="71">
                  <c:v>95.546814428118978</c:v>
                </c:pt>
                <c:pt idx="72">
                  <c:v>88.825881006921463</c:v>
                </c:pt>
                <c:pt idx="73">
                  <c:v>82.469299703700472</c:v>
                </c:pt>
                <c:pt idx="74">
                  <c:v>76.469786582201777</c:v>
                </c:pt>
                <c:pt idx="75">
                  <c:v>70.818536259585017</c:v>
                </c:pt>
                <c:pt idx="76">
                  <c:v>65.505481329309987</c:v>
                </c:pt>
                <c:pt idx="77">
                  <c:v>60.519530552069227</c:v>
                </c:pt>
                <c:pt idx="78">
                  <c:v>55.848785917271471</c:v>
                </c:pt>
                <c:pt idx="79">
                  <c:v>51.480738964619377</c:v>
                </c:pt>
                <c:pt idx="80">
                  <c:v>47.402446988246538</c:v>
                </c:pt>
                <c:pt idx="81">
                  <c:v>43.60068992999004</c:v>
                </c:pt>
                <c:pt idx="82">
                  <c:v>40.062108909137351</c:v>
                </c:pt>
                <c:pt idx="83">
                  <c:v>36.773327438611432</c:v>
                </c:pt>
                <c:pt idx="84">
                  <c:v>33.721056446943294</c:v>
                </c:pt>
                <c:pt idx="85">
                  <c:v>30.892184266231197</c:v>
                </c:pt>
                <c:pt idx="86">
                  <c:v>28.273852762990828</c:v>
                </c:pt>
                <c:pt idx="87">
                  <c:v>25.853520785185538</c:v>
                </c:pt>
                <c:pt idx="88">
                  <c:v>23.619016078657751</c:v>
                </c:pt>
                <c:pt idx="89">
                  <c:v>21.558576792544955</c:v>
                </c:pt>
                <c:pt idx="90">
                  <c:v>19.660883649326024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23-49D4-A6BD-8B372EF17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Casi_totali!$A$3:$A$82</c:f>
              <c:numCache>
                <c:formatCode>d/m;@</c:formatCode>
                <c:ptCount val="8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Casi_totali!$B$3:$B$82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  <c:pt idx="52">
                  <c:v>6039</c:v>
                </c:pt>
                <c:pt idx="53">
                  <c:v>6188</c:v>
                </c:pt>
                <c:pt idx="54">
                  <c:v>6301</c:v>
                </c:pt>
                <c:pt idx="55">
                  <c:v>6528</c:v>
                </c:pt>
                <c:pt idx="56">
                  <c:v>6669</c:v>
                </c:pt>
                <c:pt idx="57">
                  <c:v>6764</c:v>
                </c:pt>
                <c:pt idx="58">
                  <c:v>6918</c:v>
                </c:pt>
                <c:pt idx="59">
                  <c:v>7049</c:v>
                </c:pt>
                <c:pt idx="60">
                  <c:v>7173</c:v>
                </c:pt>
                <c:pt idx="61">
                  <c:v>7301</c:v>
                </c:pt>
                <c:pt idx="62">
                  <c:v>7488</c:v>
                </c:pt>
                <c:pt idx="63">
                  <c:v>7642</c:v>
                </c:pt>
                <c:pt idx="64">
                  <c:v>7772</c:v>
                </c:pt>
                <c:pt idx="65">
                  <c:v>7889</c:v>
                </c:pt>
                <c:pt idx="66">
                  <c:v>7993</c:v>
                </c:pt>
                <c:pt idx="67">
                  <c:v>8126</c:v>
                </c:pt>
                <c:pt idx="68">
                  <c:v>8312</c:v>
                </c:pt>
                <c:pt idx="69">
                  <c:v>8359</c:v>
                </c:pt>
                <c:pt idx="70">
                  <c:v>8412</c:v>
                </c:pt>
                <c:pt idx="71">
                  <c:v>8475</c:v>
                </c:pt>
                <c:pt idx="72">
                  <c:v>8551</c:v>
                </c:pt>
                <c:pt idx="73">
                  <c:v>8645</c:v>
                </c:pt>
                <c:pt idx="74">
                  <c:v>8723</c:v>
                </c:pt>
                <c:pt idx="75">
                  <c:v>8738</c:v>
                </c:pt>
                <c:pt idx="76">
                  <c:v>8788</c:v>
                </c:pt>
                <c:pt idx="77">
                  <c:v>8832</c:v>
                </c:pt>
                <c:pt idx="78">
                  <c:v>8863</c:v>
                </c:pt>
                <c:pt idx="79">
                  <c:v>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(2)'!$I$3:$I$67</c:f>
              <c:numCache>
                <c:formatCode>0</c:formatCode>
                <c:ptCount val="65"/>
                <c:pt idx="0">
                  <c:v>-1.9000000000000001E-7</c:v>
                </c:pt>
                <c:pt idx="1">
                  <c:v>-1.7517866852018747E-5</c:v>
                </c:pt>
                <c:pt idx="2">
                  <c:v>-2.6742271489482564E-4</c:v>
                </c:pt>
                <c:pt idx="3">
                  <c:v>-1.8477120287963523E-3</c:v>
                </c:pt>
                <c:pt idx="4">
                  <c:v>-8.2083028796605603E-3</c:v>
                </c:pt>
                <c:pt idx="5">
                  <c:v>-2.7446171225238968E-2</c:v>
                </c:pt>
                <c:pt idx="6">
                  <c:v>-7.5218371190226452E-2</c:v>
                </c:pt>
                <c:pt idx="7">
                  <c:v>-0.17790399272112109</c:v>
                </c:pt>
                <c:pt idx="8">
                  <c:v>0.62441358270777292</c:v>
                </c:pt>
                <c:pt idx="9">
                  <c:v>0.27554548371469667</c:v>
                </c:pt>
                <c:pt idx="10">
                  <c:v>1.7016922667042369</c:v>
                </c:pt>
                <c:pt idx="11">
                  <c:v>0.8110331603056431</c:v>
                </c:pt>
                <c:pt idx="12">
                  <c:v>0.49448417640240194</c:v>
                </c:pt>
                <c:pt idx="13">
                  <c:v>0.62758625738326312</c:v>
                </c:pt>
                <c:pt idx="14">
                  <c:v>-0.92660786411582663</c:v>
                </c:pt>
                <c:pt idx="15">
                  <c:v>-3.3138460133969385</c:v>
                </c:pt>
                <c:pt idx="16">
                  <c:v>-7.6844259609128471</c:v>
                </c:pt>
                <c:pt idx="17">
                  <c:v>-10.188635019071853</c:v>
                </c:pt>
                <c:pt idx="18">
                  <c:v>-10.97212764802358</c:v>
                </c:pt>
                <c:pt idx="19">
                  <c:v>-9.1714674708475172</c:v>
                </c:pt>
                <c:pt idx="20">
                  <c:v>-12.910027496146206</c:v>
                </c:pt>
                <c:pt idx="21">
                  <c:v>-7.2944030447075718</c:v>
                </c:pt>
                <c:pt idx="22">
                  <c:v>-10.411449782489711</c:v>
                </c:pt>
                <c:pt idx="23">
                  <c:v>-12.326017544796684</c:v>
                </c:pt>
                <c:pt idx="24">
                  <c:v>-11.079411697044222</c:v>
                </c:pt>
                <c:pt idx="25">
                  <c:v>-1.6885792846544661</c:v>
                </c:pt>
                <c:pt idx="26">
                  <c:v>10.854011804528398</c:v>
                </c:pt>
                <c:pt idx="27">
                  <c:v>7.5798555383902908</c:v>
                </c:pt>
                <c:pt idx="28">
                  <c:v>24.543324304241025</c:v>
                </c:pt>
                <c:pt idx="29">
                  <c:v>17.820102807077546</c:v>
                </c:pt>
                <c:pt idx="30">
                  <c:v>13.505229094223864</c:v>
                </c:pt>
                <c:pt idx="31">
                  <c:v>10.710834350291123</c:v>
                </c:pt>
                <c:pt idx="32">
                  <c:v>31.563671231624255</c:v>
                </c:pt>
                <c:pt idx="33">
                  <c:v>27.202515668399997</c:v>
                </c:pt>
                <c:pt idx="34">
                  <c:v>13.775519990682483</c:v>
                </c:pt>
                <c:pt idx="35">
                  <c:v>0.43758661221789907</c:v>
                </c:pt>
                <c:pt idx="36">
                  <c:v>-2.6521780617745208</c:v>
                </c:pt>
                <c:pt idx="37">
                  <c:v>-5.3328798285494941</c:v>
                </c:pt>
                <c:pt idx="38">
                  <c:v>-12.4440832941346</c:v>
                </c:pt>
                <c:pt idx="39">
                  <c:v>-16.827858836316977</c:v>
                </c:pt>
                <c:pt idx="40">
                  <c:v>-29.330608889623932</c:v>
                </c:pt>
                <c:pt idx="41">
                  <c:v>-50.80466073908633</c:v>
                </c:pt>
                <c:pt idx="42">
                  <c:v>-47.109620310660716</c:v>
                </c:pt>
                <c:pt idx="43">
                  <c:v>-57.113487762113778</c:v>
                </c:pt>
                <c:pt idx="44">
                  <c:v>-57.693540990573752</c:v>
                </c:pt>
                <c:pt idx="45">
                  <c:v>-63.736997500546408</c:v>
                </c:pt>
                <c:pt idx="46">
                  <c:v>-70.141468466135848</c:v>
                </c:pt>
                <c:pt idx="47">
                  <c:v>-77.815221341388678</c:v>
                </c:pt>
                <c:pt idx="48">
                  <c:v>-94.677269104953666</c:v>
                </c:pt>
                <c:pt idx="49">
                  <c:v>-114.657305259748</c:v>
                </c:pt>
                <c:pt idx="50">
                  <c:v>-111.69550413872412</c:v>
                </c:pt>
                <c:pt idx="51">
                  <c:v>-126.74220598757665</c:v>
                </c:pt>
                <c:pt idx="52">
                  <c:v>-133.7575057946184</c:v>
                </c:pt>
                <c:pt idx="53">
                  <c:v>-122.710764002058</c:v>
                </c:pt>
                <c:pt idx="54">
                  <c:v>-117.58005613968567</c:v>
                </c:pt>
                <c:pt idx="55">
                  <c:v>-111.35157714191337</c:v>
                </c:pt>
                <c:pt idx="56">
                  <c:v>-106.01901470434927</c:v>
                </c:pt>
                <c:pt idx="57">
                  <c:v>-95.582904560370253</c:v>
                </c:pt>
                <c:pt idx="58">
                  <c:v>-85.049979057046585</c:v>
                </c:pt>
                <c:pt idx="59">
                  <c:v>-80.432518920977827</c:v>
                </c:pt>
                <c:pt idx="60">
                  <c:v>-70.747716658559966</c:v>
                </c:pt>
                <c:pt idx="61">
                  <c:v>-72.01705865568897</c:v>
                </c:pt>
                <c:pt idx="62">
                  <c:v>-68.265731746724441</c:v>
                </c:pt>
                <c:pt idx="63">
                  <c:v>-70.522058824263468</c:v>
                </c:pt>
                <c:pt idx="64">
                  <c:v>-72.816966967943472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9-4E3E-AE26-89D72679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(2)'!$A$3:$A$83</c:f>
              <c:numCache>
                <c:formatCode>d/m;@</c:formatCode>
                <c:ptCount val="8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</c:numCache>
            </c:numRef>
          </c:xVal>
          <c:yVal>
            <c:numRef>
              <c:f>'Analisi-dead (2)'!$H$3:$H$83</c:f>
              <c:numCache>
                <c:formatCode>0</c:formatCode>
                <c:ptCount val="81"/>
                <c:pt idx="1">
                  <c:v>1.7327866852018747E-5</c:v>
                </c:pt>
                <c:pt idx="2">
                  <c:v>2.4990484804280689E-4</c:v>
                </c:pt>
                <c:pt idx="3">
                  <c:v>1.5802893139015266E-3</c:v>
                </c:pt>
                <c:pt idx="4">
                  <c:v>6.3605908508642074E-3</c:v>
                </c:pt>
                <c:pt idx="5">
                  <c:v>1.9237868345578408E-2</c:v>
                </c:pt>
                <c:pt idx="6">
                  <c:v>4.777219996498748E-2</c:v>
                </c:pt>
                <c:pt idx="7">
                  <c:v>0.10268562153089464</c:v>
                </c:pt>
                <c:pt idx="8">
                  <c:v>0.19768242457110596</c:v>
                </c:pt>
                <c:pt idx="9">
                  <c:v>0.34886809899307625</c:v>
                </c:pt>
                <c:pt idx="10">
                  <c:v>0.57385321701045977</c:v>
                </c:pt>
                <c:pt idx="11">
                  <c:v>0.89065910639859391</c:v>
                </c:pt>
                <c:pt idx="12">
                  <c:v>1.3165489839032409</c:v>
                </c:pt>
                <c:pt idx="13">
                  <c:v>1.8668979190191388</c:v>
                </c:pt>
                <c:pt idx="14">
                  <c:v>2.5541941214990893</c:v>
                </c:pt>
                <c:pt idx="15">
                  <c:v>3.3872381492811123</c:v>
                </c:pt>
                <c:pt idx="16">
                  <c:v>4.3705799475159077</c:v>
                </c:pt>
                <c:pt idx="17">
                  <c:v>5.504209058159006</c:v>
                </c:pt>
                <c:pt idx="18">
                  <c:v>6.7834926289517261</c:v>
                </c:pt>
                <c:pt idx="19">
                  <c:v>8.1993398228239389</c:v>
                </c:pt>
                <c:pt idx="20">
                  <c:v>9.738560025298689</c:v>
                </c:pt>
                <c:pt idx="21">
                  <c:v>11.384375548561367</c:v>
                </c:pt>
                <c:pt idx="22">
                  <c:v>13.117046737782143</c:v>
                </c:pt>
                <c:pt idx="23">
                  <c:v>14.91456776230698</c:v>
                </c:pt>
                <c:pt idx="24">
                  <c:v>16.753394152247541</c:v>
                </c:pt>
                <c:pt idx="25">
                  <c:v>18.609167587610244</c:v>
                </c:pt>
                <c:pt idx="26">
                  <c:v>20.457408910817144</c:v>
                </c:pt>
                <c:pt idx="27">
                  <c:v>22.274156266138093</c:v>
                </c:pt>
                <c:pt idx="28">
                  <c:v>24.036531234149265</c:v>
                </c:pt>
                <c:pt idx="29">
                  <c:v>25.72322149716349</c:v>
                </c:pt>
                <c:pt idx="30">
                  <c:v>27.314873712853668</c:v>
                </c:pt>
                <c:pt idx="31">
                  <c:v>28.794394743932759</c:v>
                </c:pt>
                <c:pt idx="32">
                  <c:v>30.147163118666889</c:v>
                </c:pt>
                <c:pt idx="33">
                  <c:v>31.36115556322428</c:v>
                </c:pt>
                <c:pt idx="34">
                  <c:v>32.4269956777175</c:v>
                </c:pt>
                <c:pt idx="35">
                  <c:v>33.337933378464577</c:v>
                </c:pt>
                <c:pt idx="36">
                  <c:v>34.089764673992413</c:v>
                </c:pt>
                <c:pt idx="37">
                  <c:v>34.680701766774973</c:v>
                </c:pt>
                <c:pt idx="38">
                  <c:v>35.111203465585128</c:v>
                </c:pt>
                <c:pt idx="39">
                  <c:v>35.383775542182356</c:v>
                </c:pt>
                <c:pt idx="40">
                  <c:v>35.502750053306968</c:v>
                </c:pt>
                <c:pt idx="41">
                  <c:v>35.474051849462356</c:v>
                </c:pt>
                <c:pt idx="42">
                  <c:v>35.304959571574386</c:v>
                </c:pt>
                <c:pt idx="43">
                  <c:v>35.00386745145304</c:v>
                </c:pt>
                <c:pt idx="44">
                  <c:v>34.580053228460002</c:v>
                </c:pt>
                <c:pt idx="45">
                  <c:v>34.043456509972671</c:v>
                </c:pt>
                <c:pt idx="46">
                  <c:v>33.404470965589482</c:v>
                </c:pt>
                <c:pt idx="47">
                  <c:v>32.673752875252866</c:v>
                </c:pt>
                <c:pt idx="48">
                  <c:v>31.862047763564956</c:v>
                </c:pt>
                <c:pt idx="49">
                  <c:v>30.980036154794377</c:v>
                </c:pt>
                <c:pt idx="50">
                  <c:v>30.038198878976132</c:v>
                </c:pt>
                <c:pt idx="51">
                  <c:v>29.046701848852479</c:v>
                </c:pt>
                <c:pt idx="52">
                  <c:v>28.015299807041771</c:v>
                </c:pt>
                <c:pt idx="53">
                  <c:v>26.953258207439657</c:v>
                </c:pt>
                <c:pt idx="54">
                  <c:v>25.869292137627625</c:v>
                </c:pt>
                <c:pt idx="55">
                  <c:v>24.771521002227718</c:v>
                </c:pt>
                <c:pt idx="56">
                  <c:v>23.667437562435847</c:v>
                </c:pt>
                <c:pt idx="57">
                  <c:v>22.563889856021014</c:v>
                </c:pt>
                <c:pt idx="58">
                  <c:v>21.467074496676386</c:v>
                </c:pt>
                <c:pt idx="59">
                  <c:v>20.382539863931157</c:v>
                </c:pt>
                <c:pt idx="60">
                  <c:v>19.31519773758205</c:v>
                </c:pt>
                <c:pt idx="61">
                  <c:v>18.269341997129036</c:v>
                </c:pt>
                <c:pt idx="62">
                  <c:v>17.248673091035503</c:v>
                </c:pt>
                <c:pt idx="63">
                  <c:v>16.256327077539002</c:v>
                </c:pt>
                <c:pt idx="64">
                  <c:v>15.294908143680068</c:v>
                </c:pt>
                <c:pt idx="65">
                  <c:v>14.366523618354723</c:v>
                </c:pt>
                <c:pt idx="66">
                  <c:v>13.472820605333586</c:v>
                </c:pt>
                <c:pt idx="67">
                  <c:v>12.615023470736986</c:v>
                </c:pt>
                <c:pt idx="68">
                  <c:v>11.793971524356536</c:v>
                </c:pt>
                <c:pt idx="69">
                  <c:v>11.010156333905364</c:v>
                </c:pt>
                <c:pt idx="70">
                  <c:v>10.263758204615899</c:v>
                </c:pt>
                <c:pt idx="71">
                  <c:v>9.5546814428119173</c:v>
                </c:pt>
                <c:pt idx="72">
                  <c:v>8.882588100692109</c:v>
                </c:pt>
                <c:pt idx="73">
                  <c:v>8.2469299703699637</c:v>
                </c:pt>
                <c:pt idx="74">
                  <c:v>7.64697865822012</c:v>
                </c:pt>
                <c:pt idx="75">
                  <c:v>7.081853625958396</c:v>
                </c:pt>
                <c:pt idx="76">
                  <c:v>6.5505481329308859</c:v>
                </c:pt>
                <c:pt idx="77">
                  <c:v>6.0519530552069858</c:v>
                </c:pt>
                <c:pt idx="78">
                  <c:v>5.5848785917272279</c:v>
                </c:pt>
                <c:pt idx="79">
                  <c:v>5.1480738964619341</c:v>
                </c:pt>
                <c:pt idx="80">
                  <c:v>4.7402446988246645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7-4395-B094-791F4486CE04}"/>
            </c:ext>
          </c:extLst>
        </c:ser>
        <c:ser>
          <c:idx val="1"/>
          <c:order val="1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'Analisi-dead (2)'!$D$3:$D$81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7-4395-B094-791F4486C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(2)'!$A$3:$A$85</c:f>
              <c:numCache>
                <c:formatCode>d/m;@</c:formatCode>
                <c:ptCount val="8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</c:numCache>
            </c:numRef>
          </c:xVal>
          <c:yVal>
            <c:numRef>
              <c:f>'Analisi-dead (2)'!$J$3:$J$85</c:f>
              <c:numCache>
                <c:formatCode>0</c:formatCode>
                <c:ptCount val="83"/>
                <c:pt idx="1">
                  <c:v>-1.7327866852018747E-5</c:v>
                </c:pt>
                <c:pt idx="2">
                  <c:v>-2.4990484804280689E-4</c:v>
                </c:pt>
                <c:pt idx="3">
                  <c:v>-1.5802893139015266E-3</c:v>
                </c:pt>
                <c:pt idx="4">
                  <c:v>-6.3605908508642074E-3</c:v>
                </c:pt>
                <c:pt idx="5">
                  <c:v>-1.9237868345578408E-2</c:v>
                </c:pt>
                <c:pt idx="6">
                  <c:v>-4.777219996498748E-2</c:v>
                </c:pt>
                <c:pt idx="7">
                  <c:v>-0.10268562153089464</c:v>
                </c:pt>
                <c:pt idx="8">
                  <c:v>0.80231757542889404</c:v>
                </c:pt>
                <c:pt idx="9">
                  <c:v>-0.34886809899307625</c:v>
                </c:pt>
                <c:pt idx="10">
                  <c:v>1.4261467829895402</c:v>
                </c:pt>
                <c:pt idx="11">
                  <c:v>-0.89065910639859391</c:v>
                </c:pt>
                <c:pt idx="12">
                  <c:v>-0.31654898390324093</c:v>
                </c:pt>
                <c:pt idx="13">
                  <c:v>0.13310208098086118</c:v>
                </c:pt>
                <c:pt idx="14">
                  <c:v>-1.5541941214990893</c:v>
                </c:pt>
                <c:pt idx="15">
                  <c:v>-2.3872381492811123</c:v>
                </c:pt>
                <c:pt idx="16">
                  <c:v>-4.3705799475159077</c:v>
                </c:pt>
                <c:pt idx="17">
                  <c:v>-2.504209058159006</c:v>
                </c:pt>
                <c:pt idx="18">
                  <c:v>-0.78349262895172611</c:v>
                </c:pt>
                <c:pt idx="19">
                  <c:v>1.8006601771760611</c:v>
                </c:pt>
                <c:pt idx="20">
                  <c:v>-3.738560025298689</c:v>
                </c:pt>
                <c:pt idx="21">
                  <c:v>5.6156244514386326</c:v>
                </c:pt>
                <c:pt idx="22">
                  <c:v>-3.1170467377821431</c:v>
                </c:pt>
                <c:pt idx="23">
                  <c:v>-1.9145677623069801</c:v>
                </c:pt>
                <c:pt idx="24">
                  <c:v>1.2466058477524591</c:v>
                </c:pt>
                <c:pt idx="25">
                  <c:v>9.3908324123897557</c:v>
                </c:pt>
                <c:pt idx="26">
                  <c:v>12.542591089182856</c:v>
                </c:pt>
                <c:pt idx="27">
                  <c:v>-3.2741562661380925</c:v>
                </c:pt>
                <c:pt idx="28">
                  <c:v>16.963468765850735</c:v>
                </c:pt>
                <c:pt idx="29">
                  <c:v>-6.7232214971634896</c:v>
                </c:pt>
                <c:pt idx="30">
                  <c:v>-4.3148737128536681</c:v>
                </c:pt>
                <c:pt idx="31">
                  <c:v>-2.7943947439327594</c:v>
                </c:pt>
                <c:pt idx="32">
                  <c:v>20.852836881333111</c:v>
                </c:pt>
                <c:pt idx="33">
                  <c:v>-4.3611555632242798</c:v>
                </c:pt>
                <c:pt idx="34">
                  <c:v>-13.4269956777175</c:v>
                </c:pt>
                <c:pt idx="35">
                  <c:v>-13.337933378464577</c:v>
                </c:pt>
                <c:pt idx="36">
                  <c:v>-3.0897646739924127</c:v>
                </c:pt>
                <c:pt idx="37">
                  <c:v>-2.6807017667749733</c:v>
                </c:pt>
                <c:pt idx="38">
                  <c:v>-7.1112034655851275</c:v>
                </c:pt>
                <c:pt idx="39">
                  <c:v>-4.3837755421823559</c:v>
                </c:pt>
                <c:pt idx="40">
                  <c:v>-12.502750053306968</c:v>
                </c:pt>
                <c:pt idx="41">
                  <c:v>-21.474051849462356</c:v>
                </c:pt>
                <c:pt idx="42">
                  <c:v>3.6950404284256138</c:v>
                </c:pt>
                <c:pt idx="43">
                  <c:v>-10.00386745145304</c:v>
                </c:pt>
                <c:pt idx="44">
                  <c:v>-0.5800532284600024</c:v>
                </c:pt>
                <c:pt idx="45">
                  <c:v>-6.0434565099726711</c:v>
                </c:pt>
                <c:pt idx="46">
                  <c:v>-6.404470965589482</c:v>
                </c:pt>
                <c:pt idx="47">
                  <c:v>-7.6737528752528661</c:v>
                </c:pt>
                <c:pt idx="48">
                  <c:v>-16.862047763564956</c:v>
                </c:pt>
                <c:pt idx="49">
                  <c:v>-19.980036154794377</c:v>
                </c:pt>
                <c:pt idx="50">
                  <c:v>2.9618011210238677</c:v>
                </c:pt>
                <c:pt idx="51">
                  <c:v>-15.046701848852479</c:v>
                </c:pt>
                <c:pt idx="52">
                  <c:v>-7.0152998070417709</c:v>
                </c:pt>
                <c:pt idx="53">
                  <c:v>11.046741792560343</c:v>
                </c:pt>
                <c:pt idx="54">
                  <c:v>5.1307078623723754</c:v>
                </c:pt>
                <c:pt idx="55">
                  <c:v>6.2284789977722816</c:v>
                </c:pt>
                <c:pt idx="56">
                  <c:v>5.3325624375641532</c:v>
                </c:pt>
                <c:pt idx="57">
                  <c:v>10.436110143978986</c:v>
                </c:pt>
                <c:pt idx="58">
                  <c:v>10.532925503323614</c:v>
                </c:pt>
                <c:pt idx="59">
                  <c:v>4.6174601360688428</c:v>
                </c:pt>
                <c:pt idx="60">
                  <c:v>9.6848022624179499</c:v>
                </c:pt>
                <c:pt idx="61">
                  <c:v>-1.2693419971290361</c:v>
                </c:pt>
                <c:pt idx="62">
                  <c:v>3.7513269089644972</c:v>
                </c:pt>
                <c:pt idx="63">
                  <c:v>-2.2563270775390016</c:v>
                </c:pt>
                <c:pt idx="64">
                  <c:v>-2.2949081436800682</c:v>
                </c:pt>
                <c:pt idx="65">
                  <c:v>-3.3665236183547229</c:v>
                </c:pt>
                <c:pt idx="66">
                  <c:v>1.5271793946664136</c:v>
                </c:pt>
                <c:pt idx="67">
                  <c:v>4.3849765292630138</c:v>
                </c:pt>
                <c:pt idx="68">
                  <c:v>-0.79397152435653595</c:v>
                </c:pt>
                <c:pt idx="69">
                  <c:v>2.9898436660946359</c:v>
                </c:pt>
                <c:pt idx="70">
                  <c:v>1.7362417953841014</c:v>
                </c:pt>
                <c:pt idx="71">
                  <c:v>1.4453185571880827</c:v>
                </c:pt>
                <c:pt idx="72">
                  <c:v>2.117411899307891</c:v>
                </c:pt>
                <c:pt idx="73">
                  <c:v>2.7530700296300363</c:v>
                </c:pt>
                <c:pt idx="74">
                  <c:v>3.35302134177988</c:v>
                </c:pt>
                <c:pt idx="75">
                  <c:v>3.918146374041604</c:v>
                </c:pt>
                <c:pt idx="76">
                  <c:v>-1.5505481329308859</c:v>
                </c:pt>
                <c:pt idx="77">
                  <c:v>5.9480469447930142</c:v>
                </c:pt>
                <c:pt idx="78">
                  <c:v>2.4151214082727721</c:v>
                </c:pt>
                <c:pt idx="79">
                  <c:v>7.8519261035380659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C-459C-A284-AEF777389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Totale casi Vs variazione positivi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6598266125825177E-2"/>
          <c:y val="0.19518437359111734"/>
          <c:w val="0.69418781549791764"/>
          <c:h val="0.61660742806616553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Bilog!$B$10:$B$79</c:f>
              <c:numCache>
                <c:formatCode>General</c:formatCode>
                <c:ptCount val="70"/>
                <c:pt idx="0">
                  <c:v>22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51</c:v>
                </c:pt>
                <c:pt idx="6">
                  <c:v>78</c:v>
                </c:pt>
                <c:pt idx="7">
                  <c:v>109</c:v>
                </c:pt>
                <c:pt idx="8">
                  <c:v>141</c:v>
                </c:pt>
                <c:pt idx="9">
                  <c:v>194</c:v>
                </c:pt>
                <c:pt idx="10">
                  <c:v>274</c:v>
                </c:pt>
                <c:pt idx="11">
                  <c:v>345</c:v>
                </c:pt>
                <c:pt idx="12">
                  <c:v>463</c:v>
                </c:pt>
                <c:pt idx="13">
                  <c:v>559</c:v>
                </c:pt>
                <c:pt idx="14">
                  <c:v>667</c:v>
                </c:pt>
                <c:pt idx="15">
                  <c:v>778</c:v>
                </c:pt>
                <c:pt idx="16">
                  <c:v>887</c:v>
                </c:pt>
                <c:pt idx="17">
                  <c:v>1059</c:v>
                </c:pt>
                <c:pt idx="18">
                  <c:v>1221</c:v>
                </c:pt>
                <c:pt idx="19">
                  <c:v>1436</c:v>
                </c:pt>
                <c:pt idx="20">
                  <c:v>1665</c:v>
                </c:pt>
                <c:pt idx="21">
                  <c:v>1924</c:v>
                </c:pt>
                <c:pt idx="22">
                  <c:v>2116</c:v>
                </c:pt>
                <c:pt idx="23">
                  <c:v>2305</c:v>
                </c:pt>
                <c:pt idx="24">
                  <c:v>2567</c:v>
                </c:pt>
                <c:pt idx="25">
                  <c:v>2696</c:v>
                </c:pt>
                <c:pt idx="26">
                  <c:v>2822</c:v>
                </c:pt>
                <c:pt idx="27">
                  <c:v>3076</c:v>
                </c:pt>
                <c:pt idx="28">
                  <c:v>3217</c:v>
                </c:pt>
                <c:pt idx="29">
                  <c:v>3416</c:v>
                </c:pt>
                <c:pt idx="30">
                  <c:v>3660</c:v>
                </c:pt>
                <c:pt idx="31">
                  <c:v>3782</c:v>
                </c:pt>
                <c:pt idx="32">
                  <c:v>3965</c:v>
                </c:pt>
                <c:pt idx="33">
                  <c:v>4203</c:v>
                </c:pt>
                <c:pt idx="34">
                  <c:v>4449</c:v>
                </c:pt>
                <c:pt idx="35">
                  <c:v>4549</c:v>
                </c:pt>
                <c:pt idx="36">
                  <c:v>4757</c:v>
                </c:pt>
                <c:pt idx="37">
                  <c:v>4906</c:v>
                </c:pt>
                <c:pt idx="38">
                  <c:v>5020</c:v>
                </c:pt>
                <c:pt idx="39">
                  <c:v>5191</c:v>
                </c:pt>
                <c:pt idx="40">
                  <c:v>5376</c:v>
                </c:pt>
                <c:pt idx="41">
                  <c:v>5494</c:v>
                </c:pt>
                <c:pt idx="42">
                  <c:v>5596</c:v>
                </c:pt>
                <c:pt idx="43">
                  <c:v>5808</c:v>
                </c:pt>
                <c:pt idx="44">
                  <c:v>5936</c:v>
                </c:pt>
                <c:pt idx="45">
                  <c:v>6039</c:v>
                </c:pt>
                <c:pt idx="46">
                  <c:v>6188</c:v>
                </c:pt>
                <c:pt idx="47">
                  <c:v>6301</c:v>
                </c:pt>
                <c:pt idx="48">
                  <c:v>6528</c:v>
                </c:pt>
                <c:pt idx="49">
                  <c:v>6669</c:v>
                </c:pt>
                <c:pt idx="50">
                  <c:v>6764</c:v>
                </c:pt>
                <c:pt idx="51">
                  <c:v>6918</c:v>
                </c:pt>
                <c:pt idx="52">
                  <c:v>7049</c:v>
                </c:pt>
                <c:pt idx="53">
                  <c:v>7173</c:v>
                </c:pt>
                <c:pt idx="54">
                  <c:v>7301</c:v>
                </c:pt>
                <c:pt idx="55">
                  <c:v>7488</c:v>
                </c:pt>
                <c:pt idx="56">
                  <c:v>7642</c:v>
                </c:pt>
                <c:pt idx="57">
                  <c:v>7772</c:v>
                </c:pt>
                <c:pt idx="58">
                  <c:v>7889</c:v>
                </c:pt>
                <c:pt idx="59">
                  <c:v>7993</c:v>
                </c:pt>
                <c:pt idx="60">
                  <c:v>8126</c:v>
                </c:pt>
                <c:pt idx="61">
                  <c:v>8312</c:v>
                </c:pt>
                <c:pt idx="62">
                  <c:v>8359</c:v>
                </c:pt>
                <c:pt idx="63">
                  <c:v>8412</c:v>
                </c:pt>
                <c:pt idx="64">
                  <c:v>8475</c:v>
                </c:pt>
                <c:pt idx="65">
                  <c:v>8551</c:v>
                </c:pt>
                <c:pt idx="66">
                  <c:v>8645</c:v>
                </c:pt>
                <c:pt idx="67">
                  <c:v>8723</c:v>
                </c:pt>
                <c:pt idx="68">
                  <c:v>8738</c:v>
                </c:pt>
                <c:pt idx="69">
                  <c:v>8788</c:v>
                </c:pt>
              </c:numCache>
            </c:numRef>
          </c:xVal>
          <c:yVal>
            <c:numRef>
              <c:f>Bilog!$D$10:$D$79</c:f>
              <c:numCache>
                <c:formatCode>0</c:formatCode>
                <c:ptCount val="70"/>
                <c:pt idx="0">
                  <c:v>3.1428571428571428</c:v>
                </c:pt>
                <c:pt idx="1">
                  <c:v>3.2857142857142856</c:v>
                </c:pt>
                <c:pt idx="2">
                  <c:v>2.1428571428571428</c:v>
                </c:pt>
                <c:pt idx="3">
                  <c:v>1.2857142857142858</c:v>
                </c:pt>
                <c:pt idx="4">
                  <c:v>1.8571428571428572</c:v>
                </c:pt>
                <c:pt idx="5">
                  <c:v>1.2857142857142858</c:v>
                </c:pt>
                <c:pt idx="6">
                  <c:v>7.5714285714285712</c:v>
                </c:pt>
                <c:pt idx="7">
                  <c:v>12.428571428571429</c:v>
                </c:pt>
                <c:pt idx="8">
                  <c:v>16.714285714285715</c:v>
                </c:pt>
                <c:pt idx="9">
                  <c:v>24</c:v>
                </c:pt>
                <c:pt idx="10">
                  <c:v>35.142857142857146</c:v>
                </c:pt>
                <c:pt idx="11">
                  <c:v>44.714285714285715</c:v>
                </c:pt>
                <c:pt idx="12">
                  <c:v>58.857142857142854</c:v>
                </c:pt>
                <c:pt idx="13">
                  <c:v>68.714285714285708</c:v>
                </c:pt>
                <c:pt idx="14">
                  <c:v>79.714285714285708</c:v>
                </c:pt>
                <c:pt idx="15">
                  <c:v>91</c:v>
                </c:pt>
                <c:pt idx="16">
                  <c:v>99</c:v>
                </c:pt>
                <c:pt idx="17">
                  <c:v>112.14285714285714</c:v>
                </c:pt>
                <c:pt idx="18">
                  <c:v>125.14285714285714</c:v>
                </c:pt>
                <c:pt idx="19">
                  <c:v>139</c:v>
                </c:pt>
                <c:pt idx="20">
                  <c:v>158</c:v>
                </c:pt>
                <c:pt idx="21">
                  <c:v>179.57142857142858</c:v>
                </c:pt>
                <c:pt idx="22">
                  <c:v>191.14285714285714</c:v>
                </c:pt>
                <c:pt idx="23">
                  <c:v>202.57142857142858</c:v>
                </c:pt>
                <c:pt idx="24">
                  <c:v>215.42857142857142</c:v>
                </c:pt>
                <c:pt idx="25">
                  <c:v>210.71428571428572</c:v>
                </c:pt>
                <c:pt idx="26">
                  <c:v>198</c:v>
                </c:pt>
                <c:pt idx="27">
                  <c:v>201.57142857142858</c:v>
                </c:pt>
                <c:pt idx="28">
                  <c:v>184.71428571428572</c:v>
                </c:pt>
                <c:pt idx="29">
                  <c:v>185.71428571428572</c:v>
                </c:pt>
                <c:pt idx="30">
                  <c:v>193.57142857142858</c:v>
                </c:pt>
                <c:pt idx="31">
                  <c:v>173.57142857142858</c:v>
                </c:pt>
                <c:pt idx="32">
                  <c:v>181.28571428571428</c:v>
                </c:pt>
                <c:pt idx="33">
                  <c:v>197.28571428571428</c:v>
                </c:pt>
                <c:pt idx="34">
                  <c:v>196.14285714285714</c:v>
                </c:pt>
                <c:pt idx="35">
                  <c:v>190.28571428571428</c:v>
                </c:pt>
                <c:pt idx="36">
                  <c:v>191.57142857142858</c:v>
                </c:pt>
                <c:pt idx="37">
                  <c:v>178</c:v>
                </c:pt>
                <c:pt idx="38">
                  <c:v>176.85714285714286</c:v>
                </c:pt>
                <c:pt idx="39">
                  <c:v>175.14285714285714</c:v>
                </c:pt>
                <c:pt idx="40">
                  <c:v>167.57142857142858</c:v>
                </c:pt>
                <c:pt idx="41">
                  <c:v>149.28571428571428</c:v>
                </c:pt>
                <c:pt idx="42">
                  <c:v>149.57142857142858</c:v>
                </c:pt>
                <c:pt idx="43">
                  <c:v>150.14285714285714</c:v>
                </c:pt>
                <c:pt idx="44">
                  <c:v>147.14285714285714</c:v>
                </c:pt>
                <c:pt idx="45">
                  <c:v>145.57142857142858</c:v>
                </c:pt>
                <c:pt idx="46">
                  <c:v>142.42857142857142</c:v>
                </c:pt>
                <c:pt idx="47">
                  <c:v>132.14285714285714</c:v>
                </c:pt>
                <c:pt idx="48">
                  <c:v>147.71428571428572</c:v>
                </c:pt>
                <c:pt idx="49">
                  <c:v>153.28571428571428</c:v>
                </c:pt>
                <c:pt idx="50">
                  <c:v>136.57142857142858</c:v>
                </c:pt>
                <c:pt idx="51">
                  <c:v>140.28571428571428</c:v>
                </c:pt>
                <c:pt idx="52">
                  <c:v>144.28571428571428</c:v>
                </c:pt>
                <c:pt idx="53">
                  <c:v>140.71428571428572</c:v>
                </c:pt>
                <c:pt idx="54">
                  <c:v>142.85714285714286</c:v>
                </c:pt>
                <c:pt idx="55">
                  <c:v>137.14285714285714</c:v>
                </c:pt>
                <c:pt idx="56">
                  <c:v>139</c:v>
                </c:pt>
                <c:pt idx="57">
                  <c:v>144</c:v>
                </c:pt>
                <c:pt idx="58">
                  <c:v>138.71428571428572</c:v>
                </c:pt>
                <c:pt idx="59">
                  <c:v>134.85714285714286</c:v>
                </c:pt>
                <c:pt idx="60">
                  <c:v>136.14285714285714</c:v>
                </c:pt>
                <c:pt idx="61">
                  <c:v>144.42857142857142</c:v>
                </c:pt>
                <c:pt idx="62">
                  <c:v>124.42857142857143</c:v>
                </c:pt>
                <c:pt idx="63">
                  <c:v>110</c:v>
                </c:pt>
                <c:pt idx="64">
                  <c:v>100.42857142857143</c:v>
                </c:pt>
                <c:pt idx="65">
                  <c:v>94.571428571428569</c:v>
                </c:pt>
                <c:pt idx="66">
                  <c:v>93.142857142857139</c:v>
                </c:pt>
                <c:pt idx="67">
                  <c:v>85.285714285714292</c:v>
                </c:pt>
                <c:pt idx="68">
                  <c:v>60.857142857142854</c:v>
                </c:pt>
                <c:pt idx="69">
                  <c:v>61.285714285714285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6-4385-85CD-6D1602E1CF0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Bilog!$B$7:$B$81</c:f>
              <c:numCache>
                <c:formatCode>General</c:formatCode>
                <c:ptCount val="75"/>
                <c:pt idx="0">
                  <c:v>19</c:v>
                </c:pt>
                <c:pt idx="1">
                  <c:v>42</c:v>
                </c:pt>
                <c:pt idx="2">
                  <c:v>25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32</c:v>
                </c:pt>
                <c:pt idx="8">
                  <c:v>51</c:v>
                </c:pt>
                <c:pt idx="9">
                  <c:v>78</c:v>
                </c:pt>
                <c:pt idx="10">
                  <c:v>109</c:v>
                </c:pt>
                <c:pt idx="11">
                  <c:v>141</c:v>
                </c:pt>
                <c:pt idx="12">
                  <c:v>194</c:v>
                </c:pt>
                <c:pt idx="13">
                  <c:v>274</c:v>
                </c:pt>
                <c:pt idx="14">
                  <c:v>345</c:v>
                </c:pt>
                <c:pt idx="15">
                  <c:v>463</c:v>
                </c:pt>
                <c:pt idx="16">
                  <c:v>559</c:v>
                </c:pt>
                <c:pt idx="17">
                  <c:v>667</c:v>
                </c:pt>
                <c:pt idx="18">
                  <c:v>778</c:v>
                </c:pt>
                <c:pt idx="19">
                  <c:v>887</c:v>
                </c:pt>
                <c:pt idx="20">
                  <c:v>1059</c:v>
                </c:pt>
                <c:pt idx="21">
                  <c:v>1221</c:v>
                </c:pt>
                <c:pt idx="22">
                  <c:v>1436</c:v>
                </c:pt>
                <c:pt idx="23">
                  <c:v>1665</c:v>
                </c:pt>
                <c:pt idx="24">
                  <c:v>1924</c:v>
                </c:pt>
                <c:pt idx="25">
                  <c:v>2116</c:v>
                </c:pt>
                <c:pt idx="26">
                  <c:v>2305</c:v>
                </c:pt>
                <c:pt idx="27">
                  <c:v>2567</c:v>
                </c:pt>
                <c:pt idx="28">
                  <c:v>2696</c:v>
                </c:pt>
                <c:pt idx="29">
                  <c:v>2822</c:v>
                </c:pt>
                <c:pt idx="30">
                  <c:v>3076</c:v>
                </c:pt>
                <c:pt idx="31">
                  <c:v>3217</c:v>
                </c:pt>
                <c:pt idx="32">
                  <c:v>3416</c:v>
                </c:pt>
                <c:pt idx="33">
                  <c:v>3660</c:v>
                </c:pt>
                <c:pt idx="34">
                  <c:v>3782</c:v>
                </c:pt>
                <c:pt idx="35">
                  <c:v>3965</c:v>
                </c:pt>
                <c:pt idx="36">
                  <c:v>4203</c:v>
                </c:pt>
                <c:pt idx="37">
                  <c:v>4449</c:v>
                </c:pt>
                <c:pt idx="38">
                  <c:v>4549</c:v>
                </c:pt>
                <c:pt idx="39">
                  <c:v>4757</c:v>
                </c:pt>
                <c:pt idx="40">
                  <c:v>4906</c:v>
                </c:pt>
                <c:pt idx="41">
                  <c:v>5020</c:v>
                </c:pt>
                <c:pt idx="42">
                  <c:v>5191</c:v>
                </c:pt>
                <c:pt idx="43">
                  <c:v>5376</c:v>
                </c:pt>
                <c:pt idx="44">
                  <c:v>5494</c:v>
                </c:pt>
                <c:pt idx="45">
                  <c:v>5596</c:v>
                </c:pt>
                <c:pt idx="46">
                  <c:v>5808</c:v>
                </c:pt>
                <c:pt idx="47">
                  <c:v>5936</c:v>
                </c:pt>
                <c:pt idx="48">
                  <c:v>6039</c:v>
                </c:pt>
                <c:pt idx="49">
                  <c:v>6188</c:v>
                </c:pt>
                <c:pt idx="50">
                  <c:v>6301</c:v>
                </c:pt>
                <c:pt idx="51">
                  <c:v>6528</c:v>
                </c:pt>
                <c:pt idx="52">
                  <c:v>6669</c:v>
                </c:pt>
                <c:pt idx="53">
                  <c:v>6764</c:v>
                </c:pt>
                <c:pt idx="54">
                  <c:v>6918</c:v>
                </c:pt>
                <c:pt idx="55">
                  <c:v>7049</c:v>
                </c:pt>
                <c:pt idx="56">
                  <c:v>7173</c:v>
                </c:pt>
                <c:pt idx="57">
                  <c:v>7301</c:v>
                </c:pt>
                <c:pt idx="58">
                  <c:v>7488</c:v>
                </c:pt>
                <c:pt idx="59">
                  <c:v>7642</c:v>
                </c:pt>
                <c:pt idx="60">
                  <c:v>7772</c:v>
                </c:pt>
                <c:pt idx="61">
                  <c:v>7889</c:v>
                </c:pt>
                <c:pt idx="62">
                  <c:v>7993</c:v>
                </c:pt>
                <c:pt idx="63">
                  <c:v>8126</c:v>
                </c:pt>
                <c:pt idx="64">
                  <c:v>8312</c:v>
                </c:pt>
                <c:pt idx="65">
                  <c:v>8359</c:v>
                </c:pt>
                <c:pt idx="66">
                  <c:v>8412</c:v>
                </c:pt>
                <c:pt idx="67">
                  <c:v>8475</c:v>
                </c:pt>
                <c:pt idx="68">
                  <c:v>8551</c:v>
                </c:pt>
                <c:pt idx="69">
                  <c:v>8645</c:v>
                </c:pt>
                <c:pt idx="70">
                  <c:v>8723</c:v>
                </c:pt>
                <c:pt idx="71">
                  <c:v>8738</c:v>
                </c:pt>
                <c:pt idx="72">
                  <c:v>8788</c:v>
                </c:pt>
                <c:pt idx="73">
                  <c:v>8832</c:v>
                </c:pt>
                <c:pt idx="74">
                  <c:v>8863</c:v>
                </c:pt>
              </c:numCache>
            </c:numRef>
          </c:xVal>
          <c:yVal>
            <c:numRef>
              <c:f>Bilog!$E$7:$E$81</c:f>
              <c:numCache>
                <c:formatCode>0</c:formatCode>
                <c:ptCount val="75"/>
                <c:pt idx="0">
                  <c:v>4.75</c:v>
                </c:pt>
                <c:pt idx="1">
                  <c:v>10.25</c:v>
                </c:pt>
                <c:pt idx="2">
                  <c:v>3.5</c:v>
                </c:pt>
                <c:pt idx="3">
                  <c:v>0.75</c:v>
                </c:pt>
                <c:pt idx="4">
                  <c:v>1.25</c:v>
                </c:pt>
                <c:pt idx="5">
                  <c:v>-4</c:v>
                </c:pt>
                <c:pt idx="6">
                  <c:v>0.75</c:v>
                </c:pt>
                <c:pt idx="7">
                  <c:v>2.5</c:v>
                </c:pt>
                <c:pt idx="8">
                  <c:v>6.75</c:v>
                </c:pt>
                <c:pt idx="9">
                  <c:v>13</c:v>
                </c:pt>
                <c:pt idx="10">
                  <c:v>20.25</c:v>
                </c:pt>
                <c:pt idx="11">
                  <c:v>27.25</c:v>
                </c:pt>
                <c:pt idx="12">
                  <c:v>35.75</c:v>
                </c:pt>
                <c:pt idx="13">
                  <c:v>49</c:v>
                </c:pt>
                <c:pt idx="14">
                  <c:v>59</c:v>
                </c:pt>
                <c:pt idx="15">
                  <c:v>80.5</c:v>
                </c:pt>
                <c:pt idx="16">
                  <c:v>91.25</c:v>
                </c:pt>
                <c:pt idx="17">
                  <c:v>98.25</c:v>
                </c:pt>
                <c:pt idx="18">
                  <c:v>108.25</c:v>
                </c:pt>
                <c:pt idx="19">
                  <c:v>106</c:v>
                </c:pt>
                <c:pt idx="20">
                  <c:v>125</c:v>
                </c:pt>
                <c:pt idx="21">
                  <c:v>138.5</c:v>
                </c:pt>
                <c:pt idx="22">
                  <c:v>164.5</c:v>
                </c:pt>
                <c:pt idx="23">
                  <c:v>194.5</c:v>
                </c:pt>
                <c:pt idx="24">
                  <c:v>216.25</c:v>
                </c:pt>
                <c:pt idx="25">
                  <c:v>223.75</c:v>
                </c:pt>
                <c:pt idx="26">
                  <c:v>217.25</c:v>
                </c:pt>
                <c:pt idx="27">
                  <c:v>225.5</c:v>
                </c:pt>
                <c:pt idx="28">
                  <c:v>193</c:v>
                </c:pt>
                <c:pt idx="29">
                  <c:v>176.5</c:v>
                </c:pt>
                <c:pt idx="30">
                  <c:v>192.75</c:v>
                </c:pt>
                <c:pt idx="31">
                  <c:v>162.5</c:v>
                </c:pt>
                <c:pt idx="32">
                  <c:v>180</c:v>
                </c:pt>
                <c:pt idx="33">
                  <c:v>209.5</c:v>
                </c:pt>
                <c:pt idx="34">
                  <c:v>176.5</c:v>
                </c:pt>
                <c:pt idx="35">
                  <c:v>187</c:v>
                </c:pt>
                <c:pt idx="36">
                  <c:v>196.75</c:v>
                </c:pt>
                <c:pt idx="37">
                  <c:v>197.25</c:v>
                </c:pt>
                <c:pt idx="38">
                  <c:v>191.75</c:v>
                </c:pt>
                <c:pt idx="39">
                  <c:v>198</c:v>
                </c:pt>
                <c:pt idx="40">
                  <c:v>175.75</c:v>
                </c:pt>
                <c:pt idx="41">
                  <c:v>142.75</c:v>
                </c:pt>
                <c:pt idx="42">
                  <c:v>160.5</c:v>
                </c:pt>
                <c:pt idx="43">
                  <c:v>154.75</c:v>
                </c:pt>
                <c:pt idx="44">
                  <c:v>147</c:v>
                </c:pt>
                <c:pt idx="45">
                  <c:v>144</c:v>
                </c:pt>
                <c:pt idx="46">
                  <c:v>154.25</c:v>
                </c:pt>
                <c:pt idx="47">
                  <c:v>140</c:v>
                </c:pt>
                <c:pt idx="48">
                  <c:v>136.25</c:v>
                </c:pt>
                <c:pt idx="49">
                  <c:v>148</c:v>
                </c:pt>
                <c:pt idx="50">
                  <c:v>123.25</c:v>
                </c:pt>
                <c:pt idx="51">
                  <c:v>148</c:v>
                </c:pt>
                <c:pt idx="52">
                  <c:v>157.5</c:v>
                </c:pt>
                <c:pt idx="53">
                  <c:v>144</c:v>
                </c:pt>
                <c:pt idx="54">
                  <c:v>154.25</c:v>
                </c:pt>
                <c:pt idx="55">
                  <c:v>130.25</c:v>
                </c:pt>
                <c:pt idx="56">
                  <c:v>126</c:v>
                </c:pt>
                <c:pt idx="57">
                  <c:v>134.25</c:v>
                </c:pt>
                <c:pt idx="58">
                  <c:v>142.5</c:v>
                </c:pt>
                <c:pt idx="59">
                  <c:v>148.25</c:v>
                </c:pt>
                <c:pt idx="60">
                  <c:v>149.75</c:v>
                </c:pt>
                <c:pt idx="61">
                  <c:v>147</c:v>
                </c:pt>
                <c:pt idx="62">
                  <c:v>126.25</c:v>
                </c:pt>
                <c:pt idx="63">
                  <c:v>121</c:v>
                </c:pt>
                <c:pt idx="64">
                  <c:v>135</c:v>
                </c:pt>
                <c:pt idx="65">
                  <c:v>117.5</c:v>
                </c:pt>
                <c:pt idx="66">
                  <c:v>104.75</c:v>
                </c:pt>
                <c:pt idx="67">
                  <c:v>87.25</c:v>
                </c:pt>
                <c:pt idx="68">
                  <c:v>59.75</c:v>
                </c:pt>
                <c:pt idx="69">
                  <c:v>71.5</c:v>
                </c:pt>
                <c:pt idx="70">
                  <c:v>77.75</c:v>
                </c:pt>
                <c:pt idx="71">
                  <c:v>65.75</c:v>
                </c:pt>
                <c:pt idx="72">
                  <c:v>59.25</c:v>
                </c:pt>
                <c:pt idx="73">
                  <c:v>46.75</c:v>
                </c:pt>
                <c:pt idx="7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6-4385-85CD-6D1602E1CF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7163440"/>
        <c:axId val="547164096"/>
      </c:scatterChart>
      <c:valAx>
        <c:axId val="547163440"/>
        <c:scaling>
          <c:logBase val="10"/>
          <c:orientation val="minMax"/>
          <c:min val="1000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4096"/>
        <c:crosses val="autoZero"/>
        <c:crossBetween val="midCat"/>
      </c:valAx>
      <c:valAx>
        <c:axId val="54716409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gradFill>
                <a:gsLst>
                  <a:gs pos="25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Variazione casi positivi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16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R0!$B$8:$B$94</c:f>
              <c:numCache>
                <c:formatCode>General</c:formatCode>
                <c:ptCount val="8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</c:numCache>
            </c:numRef>
          </c:xVal>
          <c:yVal>
            <c:numRef>
              <c:f>R0!$G$8:$G$94</c:f>
              <c:numCache>
                <c:formatCode>0.00</c:formatCode>
                <c:ptCount val="87"/>
                <c:pt idx="0">
                  <c:v>10.5</c:v>
                </c:pt>
                <c:pt idx="1">
                  <c:v>6.25</c:v>
                </c:pt>
                <c:pt idx="2">
                  <c:v>5.5</c:v>
                </c:pt>
                <c:pt idx="3">
                  <c:v>4.8</c:v>
                </c:pt>
                <c:pt idx="4">
                  <c:v>5.2</c:v>
                </c:pt>
                <c:pt idx="5">
                  <c:v>4</c:v>
                </c:pt>
                <c:pt idx="6">
                  <c:v>4</c:v>
                </c:pt>
                <c:pt idx="7">
                  <c:v>5.666666666666667</c:v>
                </c:pt>
                <c:pt idx="8">
                  <c:v>7.0909090909090908</c:v>
                </c:pt>
                <c:pt idx="9">
                  <c:v>9.0833333333333339</c:v>
                </c:pt>
                <c:pt idx="10">
                  <c:v>10.846153846153847</c:v>
                </c:pt>
                <c:pt idx="11">
                  <c:v>14.923076923076923</c:v>
                </c:pt>
                <c:pt idx="12">
                  <c:v>8.8387096774193541</c:v>
                </c:pt>
                <c:pt idx="13">
                  <c:v>8.4146341463414629</c:v>
                </c:pt>
                <c:pt idx="14">
                  <c:v>5.8607594936708862</c:v>
                </c:pt>
                <c:pt idx="15">
                  <c:v>8.4696969696969688</c:v>
                </c:pt>
                <c:pt idx="16">
                  <c:v>7.25</c:v>
                </c:pt>
                <c:pt idx="17">
                  <c:v>6.6495726495726499</c:v>
                </c:pt>
                <c:pt idx="18">
                  <c:v>6.2027972027972025</c:v>
                </c:pt>
                <c:pt idx="19">
                  <c:v>6.0170454545454541</c:v>
                </c:pt>
                <c:pt idx="20">
                  <c:v>5.55</c:v>
                </c:pt>
                <c:pt idx="21">
                  <c:v>5.1841155234657039</c:v>
                </c:pt>
                <c:pt idx="22">
                  <c:v>5.3025477707006372</c:v>
                </c:pt>
                <c:pt idx="23">
                  <c:v>5.1859838274932617</c:v>
                </c:pt>
                <c:pt idx="24">
                  <c:v>4.9905660377358494</c:v>
                </c:pt>
                <c:pt idx="25">
                  <c:v>4.8121085594989559</c:v>
                </c:pt>
                <c:pt idx="26">
                  <c:v>4.753703703703704</c:v>
                </c:pt>
                <c:pt idx="27">
                  <c:v>4.2389937106918243</c:v>
                </c:pt>
                <c:pt idx="28">
                  <c:v>3.8342391304347827</c:v>
                </c:pt>
                <c:pt idx="29">
                  <c:v>3.8594730238393979</c:v>
                </c:pt>
                <c:pt idx="30">
                  <c:v>3.8573141486810552</c:v>
                </c:pt>
                <c:pt idx="31">
                  <c:v>3.7621145374449338</c:v>
                </c:pt>
                <c:pt idx="32">
                  <c:v>3.6059113300492611</c:v>
                </c:pt>
                <c:pt idx="33">
                  <c:v>3.3707664884135471</c:v>
                </c:pt>
                <c:pt idx="34">
                  <c:v>3.2526661197703035</c:v>
                </c:pt>
                <c:pt idx="35">
                  <c:v>3.2108479755538579</c:v>
                </c:pt>
                <c:pt idx="36">
                  <c:v>3.2809734513274336</c:v>
                </c:pt>
                <c:pt idx="37">
                  <c:v>3.1766759776536313</c:v>
                </c:pt>
                <c:pt idx="38">
                  <c:v>3.0789644012944986</c:v>
                </c:pt>
                <c:pt idx="39">
                  <c:v>2.9536423841059603</c:v>
                </c:pt>
                <c:pt idx="40">
                  <c:v>2.8409734012450483</c:v>
                </c:pt>
                <c:pt idx="41">
                  <c:v>2.7465608465608464</c:v>
                </c:pt>
                <c:pt idx="42">
                  <c:v>2.631424375917768</c:v>
                </c:pt>
                <c:pt idx="43">
                  <c:v>2.5423415085608516</c:v>
                </c:pt>
                <c:pt idx="44">
                  <c:v>2.5082922456297623</c:v>
                </c:pt>
                <c:pt idx="45">
                  <c:v>2.479931682322801</c:v>
                </c:pt>
                <c:pt idx="46">
                  <c:v>2.4012944983818771</c:v>
                </c:pt>
                <c:pt idx="47">
                  <c:v>2.3209069946195235</c:v>
                </c:pt>
                <c:pt idx="48">
                  <c:v>2.2674972517405645</c:v>
                </c:pt>
                <c:pt idx="49">
                  <c:v>2.1810314987885082</c:v>
                </c:pt>
                <c:pt idx="50">
                  <c:v>2.1487820934825543</c:v>
                </c:pt>
                <c:pt idx="51">
                  <c:v>2.1017964071856285</c:v>
                </c:pt>
                <c:pt idx="52">
                  <c:v>2.0490760375643746</c:v>
                </c:pt>
                <c:pt idx="53">
                  <c:v>2.0098779779198139</c:v>
                </c:pt>
                <c:pt idx="54">
                  <c:v>1.967345799609266</c:v>
                </c:pt>
                <c:pt idx="55">
                  <c:v>1.919967880085653</c:v>
                </c:pt>
                <c:pt idx="56">
                  <c:v>1.8875387797311272</c:v>
                </c:pt>
                <c:pt idx="57">
                  <c:v>1.8682634730538923</c:v>
                </c:pt>
                <c:pt idx="58">
                  <c:v>1.8813392417528312</c:v>
                </c:pt>
                <c:pt idx="59">
                  <c:v>1.8500357057843371</c:v>
                </c:pt>
                <c:pt idx="60">
                  <c:v>1.8291212613030374</c:v>
                </c:pt>
                <c:pt idx="61">
                  <c:v>1.7994146780729401</c:v>
                </c:pt>
                <c:pt idx="62">
                  <c:v>1.7634548611111112</c:v>
                </c:pt>
                <c:pt idx="63">
                  <c:v>1.7632583792957148</c:v>
                </c:pt>
                <c:pt idx="64">
                  <c:v>1.7385607321131447</c:v>
                </c:pt>
                <c:pt idx="65">
                  <c:v>1.7153344208809136</c:v>
                </c:pt>
                <c:pt idx="66">
                  <c:v>1.6788827258320127</c:v>
                </c:pt>
                <c:pt idx="67">
                  <c:v>1.6303145853193517</c:v>
                </c:pt>
                <c:pt idx="68">
                  <c:v>1.601815823605707</c:v>
                </c:pt>
                <c:pt idx="69">
                  <c:v>1.5725617450874347</c:v>
                </c:pt>
                <c:pt idx="70">
                  <c:v>1.5180681028492009</c:v>
                </c:pt>
                <c:pt idx="71">
                  <c:v>1.4925271739130435</c:v>
                </c:pt>
                <c:pt idx="72">
                  <c:v>1.4749498997995991</c:v>
                </c:pt>
                <c:pt idx="73">
                  <c:v>1.4567718606180144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D-4B4D-A551-FBB7A6B203D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R0!$B$8:$B$99</c:f>
              <c:numCache>
                <c:formatCode>General</c:formatCode>
                <c:ptCount val="92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  <c:pt idx="64">
                  <c:v>70</c:v>
                </c:pt>
                <c:pt idx="65">
                  <c:v>71</c:v>
                </c:pt>
                <c:pt idx="66">
                  <c:v>72</c:v>
                </c:pt>
                <c:pt idx="67">
                  <c:v>73</c:v>
                </c:pt>
                <c:pt idx="68">
                  <c:v>74</c:v>
                </c:pt>
                <c:pt idx="69">
                  <c:v>75</c:v>
                </c:pt>
                <c:pt idx="70">
                  <c:v>76</c:v>
                </c:pt>
                <c:pt idx="71">
                  <c:v>77</c:v>
                </c:pt>
                <c:pt idx="72">
                  <c:v>78</c:v>
                </c:pt>
                <c:pt idx="73">
                  <c:v>79</c:v>
                </c:pt>
                <c:pt idx="74">
                  <c:v>80</c:v>
                </c:pt>
                <c:pt idx="75">
                  <c:v>81</c:v>
                </c:pt>
                <c:pt idx="76">
                  <c:v>82</c:v>
                </c:pt>
                <c:pt idx="77">
                  <c:v>83</c:v>
                </c:pt>
                <c:pt idx="78">
                  <c:v>84</c:v>
                </c:pt>
                <c:pt idx="79">
                  <c:v>85</c:v>
                </c:pt>
                <c:pt idx="80">
                  <c:v>86</c:v>
                </c:pt>
                <c:pt idx="81">
                  <c:v>87</c:v>
                </c:pt>
                <c:pt idx="82">
                  <c:v>88</c:v>
                </c:pt>
                <c:pt idx="83">
                  <c:v>89</c:v>
                </c:pt>
                <c:pt idx="84">
                  <c:v>90</c:v>
                </c:pt>
                <c:pt idx="85">
                  <c:v>91</c:v>
                </c:pt>
                <c:pt idx="86">
                  <c:v>92</c:v>
                </c:pt>
                <c:pt idx="87">
                  <c:v>93</c:v>
                </c:pt>
                <c:pt idx="88">
                  <c:v>94</c:v>
                </c:pt>
                <c:pt idx="89">
                  <c:v>95</c:v>
                </c:pt>
                <c:pt idx="90">
                  <c:v>96</c:v>
                </c:pt>
                <c:pt idx="91">
                  <c:v>97</c:v>
                </c:pt>
              </c:numCache>
            </c:numRef>
          </c:xVal>
          <c:yVal>
            <c:numRef>
              <c:f>R0!$H$8:$H$99</c:f>
              <c:numCache>
                <c:formatCode>0.00</c:formatCode>
                <c:ptCount val="92"/>
                <c:pt idx="0">
                  <c:v>10.316335856146029</c:v>
                </c:pt>
                <c:pt idx="1">
                  <c:v>9.9914391796170641</c:v>
                </c:pt>
                <c:pt idx="2">
                  <c:v>9.6767746099031058</c:v>
                </c:pt>
                <c:pt idx="3">
                  <c:v>9.3720199029880149</c:v>
                </c:pt>
                <c:pt idx="4">
                  <c:v>9.0768629634211369</c:v>
                </c:pt>
                <c:pt idx="5">
                  <c:v>8.7910015247042619</c:v>
                </c:pt>
                <c:pt idx="6">
                  <c:v>8.5141428397443395</c:v>
                </c:pt>
                <c:pt idx="7">
                  <c:v>8.2460033810548623</c:v>
                </c:pt>
                <c:pt idx="8">
                  <c:v>7.9863085503989533</c:v>
                </c:pt>
                <c:pt idx="9">
                  <c:v>7.7347923975767605</c:v>
                </c:pt>
                <c:pt idx="10">
                  <c:v>7.49119734806923</c:v>
                </c:pt>
                <c:pt idx="11">
                  <c:v>7.25527393925928</c:v>
                </c:pt>
                <c:pt idx="12">
                  <c:v>7.0267805649602808</c:v>
                </c:pt>
                <c:pt idx="13">
                  <c:v>6.805483227990214</c:v>
                </c:pt>
                <c:pt idx="14">
                  <c:v>6.5911553005381069</c:v>
                </c:pt>
                <c:pt idx="15">
                  <c:v>6.3835772920773488</c:v>
                </c:pt>
                <c:pt idx="16">
                  <c:v>6.182536624588213</c:v>
                </c:pt>
                <c:pt idx="17">
                  <c:v>5.9878274148593889</c:v>
                </c:pt>
                <c:pt idx="18">
                  <c:v>5.7992502636455843</c:v>
                </c:pt>
                <c:pt idx="19">
                  <c:v>5.6166120514652693</c:v>
                </c:pt>
                <c:pt idx="20">
                  <c:v>5.4397257408294584</c:v>
                </c:pt>
                <c:pt idx="21">
                  <c:v>5.2684101846989702</c:v>
                </c:pt>
                <c:pt idx="22">
                  <c:v>5.1024899409740341</c:v>
                </c:pt>
                <c:pt idx="23">
                  <c:v>4.941795092826248</c:v>
                </c:pt>
                <c:pt idx="24">
                  <c:v>4.7861610746889012</c:v>
                </c:pt>
                <c:pt idx="25">
                  <c:v>4.6354285037274456</c:v>
                </c:pt>
                <c:pt idx="26">
                  <c:v>4.4894430166175576</c:v>
                </c:pt>
                <c:pt idx="27">
                  <c:v>4.3480551114635926</c:v>
                </c:pt>
                <c:pt idx="28">
                  <c:v>4.2111199946955882</c:v>
                </c:pt>
                <c:pt idx="29">
                  <c:v>4.0784974327879935</c:v>
                </c:pt>
                <c:pt idx="30">
                  <c:v>3.9500516086482804</c:v>
                </c:pt>
                <c:pt idx="31">
                  <c:v>3.8256509825283835</c:v>
                </c:pt>
                <c:pt idx="32">
                  <c:v>3.7051681573164887</c:v>
                </c:pt>
                <c:pt idx="33">
                  <c:v>3.5884797480712707</c:v>
                </c:pt>
                <c:pt idx="34">
                  <c:v>3.4754662556649265</c:v>
                </c:pt>
                <c:pt idx="35">
                  <c:v>3.3660119444056247</c:v>
                </c:pt>
                <c:pt idx="36">
                  <c:v>3.2600047235140455</c:v>
                </c:pt>
                <c:pt idx="37">
                  <c:v>3.1573360323326276</c:v>
                </c:pt>
                <c:pt idx="38">
                  <c:v>3.0579007291499689</c:v>
                </c:pt>
                <c:pt idx="39">
                  <c:v>2.9615969835265221</c:v>
                </c:pt>
                <c:pt idx="40">
                  <c:v>2.8683261720113333</c:v>
                </c:pt>
                <c:pt idx="41">
                  <c:v>2.7779927771430053</c:v>
                </c:pt>
                <c:pt idx="42">
                  <c:v>2.6905042896314697</c:v>
                </c:pt>
                <c:pt idx="43">
                  <c:v>2.6057711136203943</c:v>
                </c:pt>
                <c:pt idx="44">
                  <c:v>2.5237064749331921</c:v>
                </c:pt>
                <c:pt idx="45">
                  <c:v>2.4442263322086863</c:v>
                </c:pt>
                <c:pt idx="46">
                  <c:v>2.3672492908354079</c:v>
                </c:pt>
                <c:pt idx="47">
                  <c:v>2.2926965195964057</c:v>
                </c:pt>
                <c:pt idx="48">
                  <c:v>2.2204916699391868</c:v>
                </c:pt>
                <c:pt idx="49">
                  <c:v>2.1505607977881316</c:v>
                </c:pt>
                <c:pt idx="50">
                  <c:v>2.0828322878192957</c:v>
                </c:pt>
                <c:pt idx="51">
                  <c:v>2.0172367801200615</c:v>
                </c:pt>
                <c:pt idx="52">
                  <c:v>1.9537070991585266</c:v>
                </c:pt>
                <c:pt idx="53">
                  <c:v>1.8921781849898887</c:v>
                </c:pt>
                <c:pt idx="54">
                  <c:v>1.8325870266293769</c:v>
                </c:pt>
                <c:pt idx="55">
                  <c:v>1.7748725975234974</c:v>
                </c:pt>
                <c:pt idx="56">
                  <c:v>1.7189757930535094</c:v>
                </c:pt>
                <c:pt idx="57">
                  <c:v>1.6648393700071324</c:v>
                </c:pt>
                <c:pt idx="58">
                  <c:v>1.6124078879564925</c:v>
                </c:pt>
                <c:pt idx="59">
                  <c:v>1.5616276524822801</c:v>
                </c:pt>
                <c:pt idx="60">
                  <c:v>1.5124466601859741</c:v>
                </c:pt>
                <c:pt idx="61">
                  <c:v>1.4648145454338153</c:v>
                </c:pt>
                <c:pt idx="62">
                  <c:v>1.4186825287779978</c:v>
                </c:pt>
                <c:pt idx="63">
                  <c:v>1.3740033670022516</c:v>
                </c:pt>
                <c:pt idx="64">
                  <c:v>1.3307313047406601</c:v>
                </c:pt>
                <c:pt idx="65">
                  <c:v>1.2888220276201676</c:v>
                </c:pt>
                <c:pt idx="66">
                  <c:v>1.2482326168787896</c:v>
                </c:pt>
                <c:pt idx="67">
                  <c:v>1.2089215054130498</c:v>
                </c:pt>
                <c:pt idx="68">
                  <c:v>1.1708484352096309</c:v>
                </c:pt>
                <c:pt idx="69">
                  <c:v>1.1339744161176564</c:v>
                </c:pt>
                <c:pt idx="70">
                  <c:v>1.098261685919365</c:v>
                </c:pt>
                <c:pt idx="71">
                  <c:v>1.0636736716583015</c:v>
                </c:pt>
                <c:pt idx="72">
                  <c:v>1.0301749521854122</c:v>
                </c:pt>
                <c:pt idx="73">
                  <c:v>0.99773122188469432</c:v>
                </c:pt>
                <c:pt idx="74">
                  <c:v>0.9663092555412468</c:v>
                </c:pt>
                <c:pt idx="75">
                  <c:v>0.93587687431574673</c:v>
                </c:pt>
                <c:pt idx="76">
                  <c:v>0.90640291279050667</c:v>
                </c:pt>
                <c:pt idx="77">
                  <c:v>0.87785718705336269</c:v>
                </c:pt>
                <c:pt idx="78">
                  <c:v>0.85021046378671095</c:v>
                </c:pt>
                <c:pt idx="79">
                  <c:v>0.82343443033003683</c:v>
                </c:pt>
                <c:pt idx="80">
                  <c:v>0.79750166568527503</c:v>
                </c:pt>
                <c:pt idx="81">
                  <c:v>0.77238561243531267</c:v>
                </c:pt>
                <c:pt idx="82">
                  <c:v>0.74806054954687284</c:v>
                </c:pt>
                <c:pt idx="83">
                  <c:v>0.72450156602992788</c:v>
                </c:pt>
                <c:pt idx="84">
                  <c:v>0.70168453542667153</c:v>
                </c:pt>
                <c:pt idx="85">
                  <c:v>0.67958609110391532</c:v>
                </c:pt>
                <c:pt idx="86">
                  <c:v>0.65818360232361517</c:v>
                </c:pt>
                <c:pt idx="87">
                  <c:v>0.63745515106701833</c:v>
                </c:pt>
                <c:pt idx="88">
                  <c:v>0.61737950958869647</c:v>
                </c:pt>
                <c:pt idx="89">
                  <c:v>0.59793611867747964</c:v>
                </c:pt>
                <c:pt idx="90">
                  <c:v>0.57910506660202721</c:v>
                </c:pt>
                <c:pt idx="91">
                  <c:v>0.56086706871947534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D-4B4D-A551-FBB7A6B20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R(t)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R0!$B$20:$B$94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R0!$J$20:$J$94</c:f>
              <c:numCache>
                <c:formatCode>0.00</c:formatCode>
                <c:ptCount val="75"/>
                <c:pt idx="0">
                  <c:v>4.4444444444444446</c:v>
                </c:pt>
                <c:pt idx="1">
                  <c:v>7.1</c:v>
                </c:pt>
                <c:pt idx="2">
                  <c:v>3.1052631578947367</c:v>
                </c:pt>
                <c:pt idx="3">
                  <c:v>-7.384615384615385</c:v>
                </c:pt>
                <c:pt idx="4">
                  <c:v>4.1538461538461542</c:v>
                </c:pt>
                <c:pt idx="5">
                  <c:v>4.4400000000000004</c:v>
                </c:pt>
                <c:pt idx="6">
                  <c:v>4.1923076923076925</c:v>
                </c:pt>
                <c:pt idx="7">
                  <c:v>5.2121212121212119</c:v>
                </c:pt>
                <c:pt idx="8">
                  <c:v>3.6818181818181817</c:v>
                </c:pt>
                <c:pt idx="9">
                  <c:v>3.7719298245614037</c:v>
                </c:pt>
                <c:pt idx="10">
                  <c:v>6.1891891891891895</c:v>
                </c:pt>
                <c:pt idx="11">
                  <c:v>4.5438596491228074</c:v>
                </c:pt>
                <c:pt idx="12">
                  <c:v>3.6226415094339623</c:v>
                </c:pt>
                <c:pt idx="13">
                  <c:v>3.4363636363636365</c:v>
                </c:pt>
                <c:pt idx="14">
                  <c:v>4.2950819672131146</c:v>
                </c:pt>
                <c:pt idx="15">
                  <c:v>1.34375</c:v>
                </c:pt>
                <c:pt idx="16">
                  <c:v>1.26</c:v>
                </c:pt>
                <c:pt idx="17">
                  <c:v>4.1639344262295079</c:v>
                </c:pt>
                <c:pt idx="18">
                  <c:v>3.810810810810811</c:v>
                </c:pt>
                <c:pt idx="19">
                  <c:v>2.689189189189189</c:v>
                </c:pt>
                <c:pt idx="20">
                  <c:v>2.2803738317757007</c:v>
                </c:pt>
                <c:pt idx="21">
                  <c:v>1.1401869158878504</c:v>
                </c:pt>
                <c:pt idx="22">
                  <c:v>1.8865979381443299</c:v>
                </c:pt>
                <c:pt idx="23">
                  <c:v>2.6444444444444444</c:v>
                </c:pt>
                <c:pt idx="24">
                  <c:v>5.2340425531914896</c:v>
                </c:pt>
                <c:pt idx="25">
                  <c:v>1.3157894736842106</c:v>
                </c:pt>
                <c:pt idx="26">
                  <c:v>1.8407079646017699</c:v>
                </c:pt>
                <c:pt idx="27">
                  <c:v>1.2844827586206897</c:v>
                </c:pt>
                <c:pt idx="28">
                  <c:v>1.0754716981132075</c:v>
                </c:pt>
                <c:pt idx="29">
                  <c:v>1.3902439024390243</c:v>
                </c:pt>
                <c:pt idx="30">
                  <c:v>1.2091503267973855</c:v>
                </c:pt>
                <c:pt idx="31">
                  <c:v>1</c:v>
                </c:pt>
                <c:pt idx="32">
                  <c:v>1.4571428571428571</c:v>
                </c:pt>
                <c:pt idx="33">
                  <c:v>1.9099099099099099</c:v>
                </c:pt>
                <c:pt idx="34">
                  <c:v>0.98461538461538467</c:v>
                </c:pt>
                <c:pt idx="35">
                  <c:v>0.79230769230769227</c:v>
                </c:pt>
                <c:pt idx="36">
                  <c:v>1.1732283464566928</c:v>
                </c:pt>
                <c:pt idx="37">
                  <c:v>0.70625000000000004</c:v>
                </c:pt>
                <c:pt idx="38">
                  <c:v>1.523489932885906</c:v>
                </c:pt>
                <c:pt idx="39">
                  <c:v>1.0444444444444445</c:v>
                </c:pt>
                <c:pt idx="40">
                  <c:v>0.7421875</c:v>
                </c:pt>
                <c:pt idx="41">
                  <c:v>1.0921985815602837</c:v>
                </c:pt>
                <c:pt idx="42">
                  <c:v>0.92907801418439717</c:v>
                </c:pt>
                <c:pt idx="43">
                  <c:v>0.81045751633986929</c:v>
                </c:pt>
                <c:pt idx="44">
                  <c:v>0.96969696969696972</c:v>
                </c:pt>
                <c:pt idx="45">
                  <c:v>1.3357142857142856</c:v>
                </c:pt>
                <c:pt idx="46">
                  <c:v>2.8518518518518516</c:v>
                </c:pt>
                <c:pt idx="47">
                  <c:v>0.93525179856115104</c:v>
                </c:pt>
                <c:pt idx="48">
                  <c:v>1.0446428571428572</c:v>
                </c:pt>
                <c:pt idx="49">
                  <c:v>0.80620155038759689</c:v>
                </c:pt>
                <c:pt idx="50">
                  <c:v>0.8012048192771084</c:v>
                </c:pt>
                <c:pt idx="51">
                  <c:v>1.7547169811320755</c:v>
                </c:pt>
                <c:pt idx="52">
                  <c:v>0.5</c:v>
                </c:pt>
                <c:pt idx="53">
                  <c:v>0.55208333333333337</c:v>
                </c:pt>
                <c:pt idx="54">
                  <c:v>0.4375</c:v>
                </c:pt>
                <c:pt idx="55">
                  <c:v>0.38578680203045684</c:v>
                </c:pt>
                <c:pt idx="56">
                  <c:v>0.61842105263157898</c:v>
                </c:pt>
                <c:pt idx="57">
                  <c:v>0.52</c:v>
                </c:pt>
                <c:pt idx="58">
                  <c:v>7.1770334928229665E-2</c:v>
                </c:pt>
                <c:pt idx="59">
                  <c:v>0.37878787878787878</c:v>
                </c:pt>
                <c:pt idx="60">
                  <c:v>0.44</c:v>
                </c:pt>
                <c:pt idx="61">
                  <c:v>0.32291666666666669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4-4FE9-AE61-6FCFB25B2C0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R0!$B$21:$B$109</c:f>
              <c:numCache>
                <c:formatCode>General</c:formatCode>
                <c:ptCount val="8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</c:numCache>
            </c:numRef>
          </c:xVal>
          <c:yVal>
            <c:numRef>
              <c:f>R0!$K$20:$K$109</c:f>
              <c:numCache>
                <c:formatCode>0.00</c:formatCode>
                <c:ptCount val="90"/>
                <c:pt idx="0">
                  <c:v>5.5607258277867642</c:v>
                </c:pt>
                <c:pt idx="1">
                  <c:v>5.3160398885284268</c:v>
                </c:pt>
                <c:pt idx="2">
                  <c:v>5.0821207467574894</c:v>
                </c:pt>
                <c:pt idx="3">
                  <c:v>4.8584946362719128</c:v>
                </c:pt>
                <c:pt idx="4">
                  <c:v>4.6447086377755715</c:v>
                </c:pt>
                <c:pt idx="5">
                  <c:v>4.4403297615618937</c:v>
                </c:pt>
                <c:pt idx="6">
                  <c:v>4.2449440705617389</c:v>
                </c:pt>
                <c:pt idx="7">
                  <c:v>4.0581558419793717</c:v>
                </c:pt>
                <c:pt idx="8">
                  <c:v>3.879586765818563</c:v>
                </c:pt>
                <c:pt idx="9">
                  <c:v>3.7088751786755663</c:v>
                </c:pt>
                <c:pt idx="10">
                  <c:v>3.5456753312471299</c:v>
                </c:pt>
                <c:pt idx="11">
                  <c:v>3.3896566880699988</c:v>
                </c:pt>
                <c:pt idx="12">
                  <c:v>3.2405032580736446</c:v>
                </c:pt>
                <c:pt idx="13">
                  <c:v>3.0979129545903596</c:v>
                </c:pt>
                <c:pt idx="14">
                  <c:v>2.9615969835265221</c:v>
                </c:pt>
                <c:pt idx="15">
                  <c:v>2.8312792584558597</c:v>
                </c:pt>
                <c:pt idx="16">
                  <c:v>2.7066958414500886</c:v>
                </c:pt>
                <c:pt idx="17">
                  <c:v>2.5875944085144083</c:v>
                </c:pt>
                <c:pt idx="18">
                  <c:v>2.4737337385451839</c:v>
                </c:pt>
                <c:pt idx="19">
                  <c:v>2.3648832247747755</c:v>
                </c:pt>
                <c:pt idx="20">
                  <c:v>2.2608224077140262</c:v>
                </c:pt>
                <c:pt idx="21">
                  <c:v>2.1613405286464547</c:v>
                </c:pt>
                <c:pt idx="22">
                  <c:v>2.0662361027698322</c:v>
                </c:pt>
                <c:pt idx="23">
                  <c:v>1.9753165111205975</c:v>
                </c:pt>
                <c:pt idx="24">
                  <c:v>1.8883976104546358</c:v>
                </c:pt>
                <c:pt idx="25">
                  <c:v>1.8053033602942752</c:v>
                </c:pt>
                <c:pt idx="26">
                  <c:v>1.7258654663861603</c:v>
                </c:pt>
                <c:pt idx="27">
                  <c:v>1.6499230398478777</c:v>
                </c:pt>
                <c:pt idx="28">
                  <c:v>1.5773222713129846</c:v>
                </c:pt>
                <c:pt idx="29">
                  <c:v>1.507916119414479</c:v>
                </c:pt>
                <c:pt idx="30">
                  <c:v>1.4415640129757814</c:v>
                </c:pt>
                <c:pt idx="31">
                  <c:v>1.3781315663060651</c:v>
                </c:pt>
                <c:pt idx="32">
                  <c:v>1.3174903070233042</c:v>
                </c:pt>
                <c:pt idx="33">
                  <c:v>1.2595174158537967</c:v>
                </c:pt>
                <c:pt idx="34">
                  <c:v>1.204095477881163</c:v>
                </c:pt>
                <c:pt idx="35">
                  <c:v>1.1511122447410149</c:v>
                </c:pt>
                <c:pt idx="36">
                  <c:v>1.1004604072796573</c:v>
                </c:pt>
                <c:pt idx="37">
                  <c:v>1.0520373782163794</c:v>
                </c:pt>
                <c:pt idx="38">
                  <c:v>1.0057450843691556</c:v>
                </c:pt>
                <c:pt idx="39">
                  <c:v>0.96148976802293129</c:v>
                </c:pt>
                <c:pt idx="40">
                  <c:v>0.91918179703821368</c:v>
                </c:pt>
                <c:pt idx="41">
                  <c:v>0.87873548331535589</c:v>
                </c:pt>
                <c:pt idx="42">
                  <c:v>0.84006890924687228</c:v>
                </c:pt>
                <c:pt idx="43">
                  <c:v>0.80310376180628851</c:v>
                </c:pt>
                <c:pt idx="44">
                  <c:v>0.76776517393750154</c:v>
                </c:pt>
                <c:pt idx="45">
                  <c:v>0.7339815729234036</c:v>
                </c:pt>
                <c:pt idx="46">
                  <c:v>0.70168453542667153</c:v>
                </c:pt>
                <c:pt idx="47">
                  <c:v>0.67080864890912673</c:v>
                </c:pt>
                <c:pt idx="48">
                  <c:v>0.64129137914898915</c:v>
                </c:pt>
                <c:pt idx="49">
                  <c:v>0.61307294358770936</c:v>
                </c:pt>
                <c:pt idx="50">
                  <c:v>0.58609619024985604</c:v>
                </c:pt>
                <c:pt idx="51">
                  <c:v>0.56030648199083588</c:v>
                </c:pt>
                <c:pt idx="52">
                  <c:v>0.53565158583800232</c:v>
                </c:pt>
                <c:pt idx="53">
                  <c:v>0.51208156720103681</c:v>
                </c:pt>
                <c:pt idx="54">
                  <c:v>0.48954868873733848</c:v>
                </c:pt>
                <c:pt idx="55">
                  <c:v>0.46800731366759168</c:v>
                </c:pt>
                <c:pt idx="56">
                  <c:v>0.44741381334569119</c:v>
                </c:pt>
                <c:pt idx="57">
                  <c:v>0.42772647889582538</c:v>
                </c:pt>
                <c:pt idx="58">
                  <c:v>0.40890543673774771</c:v>
                </c:pt>
                <c:pt idx="59">
                  <c:v>0.39091256782915074</c:v>
                </c:pt>
                <c:pt idx="60">
                  <c:v>0.37371143046157901</c:v>
                </c:pt>
                <c:pt idx="61">
                  <c:v>0.35726718645351518</c:v>
                </c:pt>
                <c:pt idx="62">
                  <c:v>0.34154653059115714</c:v>
                </c:pt>
                <c:pt idx="63">
                  <c:v>0.32651762317397792</c:v>
                </c:pt>
                <c:pt idx="64">
                  <c:v>0.31215002552845195</c:v>
                </c:pt>
                <c:pt idx="65">
                  <c:v>0.2984146383593379</c:v>
                </c:pt>
                <c:pt idx="66">
                  <c:v>0.28528364281366225</c:v>
                </c:pt>
                <c:pt idx="67">
                  <c:v>0.27273044413803466</c:v>
                </c:pt>
                <c:pt idx="68">
                  <c:v>0.26072961781518406</c:v>
                </c:pt>
                <c:pt idx="69">
                  <c:v>0.24925685807062245</c:v>
                </c:pt>
                <c:pt idx="70">
                  <c:v>0.23828892864514545</c:v>
                </c:pt>
                <c:pt idx="71">
                  <c:v>0.22780361573346627</c:v>
                </c:pt>
                <c:pt idx="72">
                  <c:v>0.21777968299366893</c:v>
                </c:pt>
                <c:pt idx="73">
                  <c:v>0.20819682853635829</c:v>
                </c:pt>
                <c:pt idx="74">
                  <c:v>0.19903564380639621</c:v>
                </c:pt>
                <c:pt idx="75">
                  <c:v>0.19027757427394462</c:v>
                </c:pt>
                <c:pt idx="76">
                  <c:v>0.18190488185520171</c:v>
                </c:pt>
                <c:pt idx="77">
                  <c:v>0.17390060898672038</c:v>
                </c:pt>
                <c:pt idx="78">
                  <c:v>0.16624854428054708</c:v>
                </c:pt>
                <c:pt idx="79">
                  <c:v>0.15893318969062165</c:v>
                </c:pt>
                <c:pt idx="80">
                  <c:v>0.15193972912393669</c:v>
                </c:pt>
                <c:pt idx="81">
                  <c:v>0.14525399843288681</c:v>
                </c:pt>
                <c:pt idx="82">
                  <c:v>0.13886245672802883</c:v>
                </c:pt>
                <c:pt idx="83">
                  <c:v>0.13275215895315337</c:v>
                </c:pt>
                <c:pt idx="84">
                  <c:v>0.12691072966712202</c:v>
                </c:pt>
                <c:pt idx="85">
                  <c:v>0.12132633797936998</c:v>
                </c:pt>
                <c:pt idx="86">
                  <c:v>0.1159876735883093</c:v>
                </c:pt>
                <c:pt idx="87">
                  <c:v>0.11088392387410323</c:v>
                </c:pt>
                <c:pt idx="88">
                  <c:v>0.10600475199941586</c:v>
                </c:pt>
                <c:pt idx="89">
                  <c:v>0.10134027597378382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94-4FE9-AE61-6FCFB25B2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911840"/>
        <c:axId val="702912168"/>
      </c:scatterChart>
      <c:valAx>
        <c:axId val="70291184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2168"/>
        <c:crosses val="autoZero"/>
        <c:crossBetween val="midCat"/>
      </c:valAx>
      <c:valAx>
        <c:axId val="70291216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29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'Analisi-pos'!$B$3:$B$64</c:f>
              <c:numCache>
                <c:formatCode>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'Analisi-pos'!$C$3:$C$64</c:f>
              <c:numCache>
                <c:formatCode>General</c:formatCode>
                <c:ptCount val="6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  <c:pt idx="51">
                  <c:v>3464</c:v>
                </c:pt>
                <c:pt idx="52">
                  <c:v>3437</c:v>
                </c:pt>
                <c:pt idx="53">
                  <c:v>3459</c:v>
                </c:pt>
                <c:pt idx="54">
                  <c:v>3412</c:v>
                </c:pt>
                <c:pt idx="55">
                  <c:v>3490</c:v>
                </c:pt>
                <c:pt idx="56">
                  <c:v>3496</c:v>
                </c:pt>
                <c:pt idx="57">
                  <c:v>3463</c:v>
                </c:pt>
                <c:pt idx="58">
                  <c:v>3476</c:v>
                </c:pt>
                <c:pt idx="59">
                  <c:v>3466</c:v>
                </c:pt>
                <c:pt idx="60">
                  <c:v>3437</c:v>
                </c:pt>
                <c:pt idx="61">
                  <c:v>3433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'Analisi-pos'!$B$3:$B$77</c:f>
              <c:numCache>
                <c:formatCode>0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xVal>
          <c:yVal>
            <c:numRef>
              <c:f>'Analisi-pos'!$E$3:$E$77</c:f>
              <c:numCache>
                <c:formatCode>0</c:formatCode>
                <c:ptCount val="75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  <c:pt idx="67">
                  <c:v>3485.0166349691249</c:v>
                </c:pt>
                <c:pt idx="68">
                  <c:v>3487.0960035023299</c:v>
                </c:pt>
                <c:pt idx="69">
                  <c:v>3488.8877205794574</c:v>
                </c:pt>
                <c:pt idx="70">
                  <c:v>3490.4313407901277</c:v>
                </c:pt>
                <c:pt idx="71">
                  <c:v>3491.7610412096369</c:v>
                </c:pt>
                <c:pt idx="72">
                  <c:v>3492.9063364977201</c:v>
                </c:pt>
                <c:pt idx="73">
                  <c:v>3493.8927030804962</c:v>
                </c:pt>
                <c:pt idx="74">
                  <c:v>3494.7421228657786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70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  <c:pt idx="50">
                  <c:v>3466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  <c:pt idx="47">
                  <c:v>3333</c:v>
                </c:pt>
                <c:pt idx="48">
                  <c:v>3333</c:v>
                </c:pt>
                <c:pt idx="49">
                  <c:v>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34.806745082714514</c:v>
                </c:pt>
                <c:pt idx="1">
                  <c:v>40.374689022500121</c:v>
                </c:pt>
                <c:pt idx="2">
                  <c:v>46.821287494219604</c:v>
                </c:pt>
                <c:pt idx="3">
                  <c:v>54.281059898733503</c:v>
                </c:pt>
                <c:pt idx="4">
                  <c:v>62.907704156201305</c:v>
                </c:pt>
                <c:pt idx="5">
                  <c:v>72.876345839420182</c:v>
                </c:pt>
                <c:pt idx="6">
                  <c:v>84.385880468739217</c:v>
                </c:pt>
                <c:pt idx="7">
                  <c:v>97.661344218508731</c:v>
                </c:pt>
                <c:pt idx="8">
                  <c:v>112.95621752262261</c:v>
                </c:pt>
                <c:pt idx="9">
                  <c:v>130.5545269426612</c:v>
                </c:pt>
                <c:pt idx="10">
                  <c:v>150.77256228930963</c:v>
                </c:pt>
                <c:pt idx="11">
                  <c:v>173.9599681160465</c:v>
                </c:pt>
                <c:pt idx="12">
                  <c:v>200.49990224151216</c:v>
                </c:pt>
                <c:pt idx="13">
                  <c:v>230.80788168571809</c:v>
                </c:pt>
                <c:pt idx="14">
                  <c:v>265.32886389236023</c:v>
                </c:pt>
                <c:pt idx="15">
                  <c:v>304.53204774938996</c:v>
                </c:pt>
                <c:pt idx="16">
                  <c:v>348.90283894174036</c:v>
                </c:pt>
                <c:pt idx="17">
                  <c:v>398.93142728348192</c:v>
                </c:pt>
                <c:pt idx="18">
                  <c:v>455.09749482879789</c:v>
                </c:pt>
                <c:pt idx="19">
                  <c:v>517.85074107195396</c:v>
                </c:pt>
                <c:pt idx="20">
                  <c:v>587.58720278529904</c:v>
                </c:pt>
                <c:pt idx="21">
                  <c:v>664.62177996982052</c:v>
                </c:pt>
                <c:pt idx="22">
                  <c:v>749.15795591889946</c:v>
                </c:pt>
                <c:pt idx="23">
                  <c:v>841.25638685467504</c:v>
                </c:pt>
                <c:pt idx="24">
                  <c:v>940.80476051127232</c:v>
                </c:pt>
                <c:pt idx="25">
                  <c:v>1047.4919615367514</c:v>
                </c:pt>
                <c:pt idx="26">
                  <c:v>1160.7899739707934</c:v>
                </c:pt>
                <c:pt idx="27">
                  <c:v>1279.946924796405</c:v>
                </c:pt>
                <c:pt idx="28">
                  <c:v>1403.9940888561066</c:v>
                </c:pt>
                <c:pt idx="29">
                  <c:v>1531.7684847597282</c:v>
                </c:pt>
                <c:pt idx="30">
                  <c:v>1661.9509810294078</c:v>
                </c:pt>
                <c:pt idx="31">
                  <c:v>1793.1178417857825</c:v>
                </c:pt>
                <c:pt idx="32">
                  <c:v>1923.8017318053055</c:v>
                </c:pt>
                <c:pt idx="33">
                  <c:v>2052.5567684372986</c:v>
                </c:pt>
                <c:pt idx="34">
                  <c:v>2178.0215747607494</c:v>
                </c:pt>
                <c:pt idx="35">
                  <c:v>2298.9746025242798</c:v>
                </c:pt>
                <c:pt idx="36">
                  <c:v>2414.3771809805953</c:v>
                </c:pt>
                <c:pt idx="37">
                  <c:v>2523.4015369491053</c:v>
                </c:pt>
                <c:pt idx="38">
                  <c:v>2625.4430383559456</c:v>
                </c:pt>
                <c:pt idx="39">
                  <c:v>2720.1177540465897</c:v>
                </c:pt>
                <c:pt idx="40">
                  <c:v>2807.2478091351509</c:v>
                </c:pt>
                <c:pt idx="41">
                  <c:v>2886.8378074786351</c:v>
                </c:pt>
                <c:pt idx="42">
                  <c:v>2959.0457979240432</c:v>
                </c:pt>
                <c:pt idx="43">
                  <c:v>3024.1519932731831</c:v>
                </c:pt>
                <c:pt idx="44">
                  <c:v>3082.5278773288337</c:v>
                </c:pt>
                <c:pt idx="45">
                  <c:v>3134.6076247253491</c:v>
                </c:pt>
                <c:pt idx="46">
                  <c:v>3180.8630475058117</c:v>
                </c:pt>
                <c:pt idx="47">
                  <c:v>3221.7826623210231</c:v>
                </c:pt>
                <c:pt idx="48">
                  <c:v>3257.8549879773623</c:v>
                </c:pt>
                <c:pt idx="49">
                  <c:v>3289.5558443290911</c:v>
                </c:pt>
                <c:pt idx="50">
                  <c:v>3317.3392164296765</c:v>
                </c:pt>
                <c:pt idx="51">
                  <c:v>3341.6311469307284</c:v>
                </c:pt>
                <c:pt idx="52">
                  <c:v>3362.8260963175594</c:v>
                </c:pt>
                <c:pt idx="53">
                  <c:v>3381.2852382771889</c:v>
                </c:pt>
                <c:pt idx="54">
                  <c:v>3397.3362147103321</c:v>
                </c:pt>
                <c:pt idx="55">
                  <c:v>3411.2739455567034</c:v>
                </c:pt>
                <c:pt idx="56">
                  <c:v>3423.3621617547265</c:v>
                </c:pt>
                <c:pt idx="57">
                  <c:v>3433.8353985438102</c:v>
                </c:pt>
                <c:pt idx="58">
                  <c:v>3442.9012473141011</c:v>
                </c:pt>
                <c:pt idx="59">
                  <c:v>3450.7427158555029</c:v>
                </c:pt>
                <c:pt idx="60">
                  <c:v>3457.5205890758925</c:v>
                </c:pt>
                <c:pt idx="61">
                  <c:v>3463.375715764178</c:v>
                </c:pt>
                <c:pt idx="62">
                  <c:v>3468.4311728715215</c:v>
                </c:pt>
                <c:pt idx="63">
                  <c:v>3472.7942783029803</c:v>
                </c:pt>
                <c:pt idx="64">
                  <c:v>3476.5584375483386</c:v>
                </c:pt>
                <c:pt idx="65">
                  <c:v>3479.8048197149928</c:v>
                </c:pt>
                <c:pt idx="66">
                  <c:v>3482.6038655847815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55.679439397856072</c:v>
                </c:pt>
                <c:pt idx="2">
                  <c:v>64.465984717194829</c:v>
                </c:pt>
                <c:pt idx="3">
                  <c:v>74.597724045138989</c:v>
                </c:pt>
                <c:pt idx="4">
                  <c:v>86.266442574678024</c:v>
                </c:pt>
                <c:pt idx="5">
                  <c:v>99.686416832188769</c:v>
                </c:pt>
                <c:pt idx="6">
                  <c:v>115.09534629319035</c:v>
                </c:pt>
                <c:pt idx="7">
                  <c:v>132.75463749769514</c:v>
                </c:pt>
                <c:pt idx="8">
                  <c:v>152.94873304113878</c:v>
                </c:pt>
                <c:pt idx="9">
                  <c:v>175.98309420038589</c:v>
                </c:pt>
                <c:pt idx="10">
                  <c:v>202.18035346648435</c:v>
                </c:pt>
                <c:pt idx="11">
                  <c:v>231.87405826736864</c:v>
                </c:pt>
                <c:pt idx="12">
                  <c:v>265.39934125465663</c:v>
                </c:pt>
                <c:pt idx="13">
                  <c:v>303.07979444205927</c:v>
                </c:pt>
                <c:pt idx="14">
                  <c:v>345.20982206642145</c:v>
                </c:pt>
                <c:pt idx="15">
                  <c:v>392.03183857029728</c:v>
                </c:pt>
                <c:pt idx="16">
                  <c:v>443.70791192350396</c:v>
                </c:pt>
                <c:pt idx="17">
                  <c:v>500.28588341741568</c:v>
                </c:pt>
                <c:pt idx="18">
                  <c:v>561.66067545315968</c:v>
                </c:pt>
                <c:pt idx="19">
                  <c:v>627.5324624315607</c:v>
                </c:pt>
                <c:pt idx="20">
                  <c:v>697.36461713345079</c:v>
                </c:pt>
                <c:pt idx="21">
                  <c:v>770.34577184521481</c:v>
                </c:pt>
                <c:pt idx="22">
                  <c:v>845.36175949078938</c:v>
                </c:pt>
                <c:pt idx="23">
                  <c:v>920.98430935775582</c:v>
                </c:pt>
                <c:pt idx="24">
                  <c:v>995.48373656597278</c:v>
                </c:pt>
                <c:pt idx="25">
                  <c:v>1066.8720102547911</c:v>
                </c:pt>
                <c:pt idx="26">
                  <c:v>1132.9801243404199</c:v>
                </c:pt>
                <c:pt idx="27">
                  <c:v>1191.569508256116</c:v>
                </c:pt>
                <c:pt idx="28">
                  <c:v>1240.4716405970157</c:v>
                </c:pt>
                <c:pt idx="29">
                  <c:v>1277.7439590362155</c:v>
                </c:pt>
                <c:pt idx="30">
                  <c:v>1301.8249626967963</c:v>
                </c:pt>
                <c:pt idx="31">
                  <c:v>1311.6686075637472</c:v>
                </c:pt>
                <c:pt idx="32">
                  <c:v>1306.8389001952301</c:v>
                </c:pt>
                <c:pt idx="33">
                  <c:v>1287.5503663199311</c:v>
                </c:pt>
                <c:pt idx="34">
                  <c:v>1254.6480632345083</c:v>
                </c:pt>
                <c:pt idx="35">
                  <c:v>1209.5302776353037</c:v>
                </c:pt>
                <c:pt idx="36">
                  <c:v>1154.025784563155</c:v>
                </c:pt>
                <c:pt idx="37">
                  <c:v>1090.2435596851001</c:v>
                </c:pt>
                <c:pt idx="38">
                  <c:v>1020.4150140684033</c:v>
                </c:pt>
                <c:pt idx="39">
                  <c:v>946.74715690644007</c:v>
                </c:pt>
                <c:pt idx="40">
                  <c:v>871.30055088561221</c:v>
                </c:pt>
                <c:pt idx="41">
                  <c:v>795.8999834348424</c:v>
                </c:pt>
                <c:pt idx="42">
                  <c:v>722.07990445408086</c:v>
                </c:pt>
                <c:pt idx="43">
                  <c:v>651.06195349139853</c:v>
                </c:pt>
                <c:pt idx="44">
                  <c:v>583.75884055650658</c:v>
                </c:pt>
                <c:pt idx="45">
                  <c:v>520.79747396515359</c:v>
                </c:pt>
                <c:pt idx="46">
                  <c:v>462.55422780462595</c:v>
                </c:pt>
                <c:pt idx="47">
                  <c:v>409.19614815211389</c:v>
                </c:pt>
                <c:pt idx="48">
                  <c:v>360.72325656339217</c:v>
                </c:pt>
                <c:pt idx="49">
                  <c:v>317.00856351728817</c:v>
                </c:pt>
                <c:pt idx="50">
                  <c:v>277.83372100585439</c:v>
                </c:pt>
                <c:pt idx="51">
                  <c:v>242.91930501051866</c:v>
                </c:pt>
                <c:pt idx="52">
                  <c:v>211.94949386831013</c:v>
                </c:pt>
                <c:pt idx="53">
                  <c:v>184.59141959629505</c:v>
                </c:pt>
                <c:pt idx="54">
                  <c:v>160.50976433143205</c:v>
                </c:pt>
                <c:pt idx="55">
                  <c:v>139.37730846371323</c:v>
                </c:pt>
                <c:pt idx="56">
                  <c:v>120.88216198023019</c:v>
                </c:pt>
                <c:pt idx="57">
                  <c:v>104.73236789083785</c:v>
                </c:pt>
                <c:pt idx="58">
                  <c:v>90.658487702908133</c:v>
                </c:pt>
                <c:pt idx="59">
                  <c:v>78.414685414018095</c:v>
                </c:pt>
                <c:pt idx="60">
                  <c:v>67.778732203896652</c:v>
                </c:pt>
                <c:pt idx="61">
                  <c:v>58.551266882855089</c:v>
                </c:pt>
                <c:pt idx="62">
                  <c:v>50.554571073435</c:v>
                </c:pt>
                <c:pt idx="63">
                  <c:v>43.631054314587345</c:v>
                </c:pt>
                <c:pt idx="64">
                  <c:v>37.641592453583144</c:v>
                </c:pt>
                <c:pt idx="65">
                  <c:v>32.463821666542572</c:v>
                </c:pt>
                <c:pt idx="66">
                  <c:v>27.990458697886424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'Analisi-pos'!$H$3:$H$76</c:f>
              <c:numCache>
                <c:formatCode>0</c:formatCode>
                <c:ptCount val="74"/>
                <c:pt idx="0">
                  <c:v>-33.806745082714514</c:v>
                </c:pt>
                <c:pt idx="1">
                  <c:v>-39.374689022500121</c:v>
                </c:pt>
                <c:pt idx="2">
                  <c:v>-35.821287494219604</c:v>
                </c:pt>
                <c:pt idx="3">
                  <c:v>-35.281059898733503</c:v>
                </c:pt>
                <c:pt idx="4">
                  <c:v>-43.907704156201305</c:v>
                </c:pt>
                <c:pt idx="5">
                  <c:v>-34.876345839420182</c:v>
                </c:pt>
                <c:pt idx="6">
                  <c:v>-63.385880468739217</c:v>
                </c:pt>
                <c:pt idx="7">
                  <c:v>-79.661344218508731</c:v>
                </c:pt>
                <c:pt idx="8">
                  <c:v>-93.956217522622609</c:v>
                </c:pt>
                <c:pt idx="9">
                  <c:v>-109.5545269426612</c:v>
                </c:pt>
                <c:pt idx="10">
                  <c:v>-129.77256228930963</c:v>
                </c:pt>
                <c:pt idx="11">
                  <c:v>-149.9599681160465</c:v>
                </c:pt>
                <c:pt idx="12">
                  <c:v>-158.49990224151216</c:v>
                </c:pt>
                <c:pt idx="13">
                  <c:v>-163.80788168571809</c:v>
                </c:pt>
                <c:pt idx="14">
                  <c:v>-168.32886389236023</c:v>
                </c:pt>
                <c:pt idx="15">
                  <c:v>-176.53204774938996</c:v>
                </c:pt>
                <c:pt idx="16">
                  <c:v>-167.90283894174036</c:v>
                </c:pt>
                <c:pt idx="17">
                  <c:v>-155.93142728348192</c:v>
                </c:pt>
                <c:pt idx="18">
                  <c:v>-151.09749482879789</c:v>
                </c:pt>
                <c:pt idx="19">
                  <c:v>-133.85074107195396</c:v>
                </c:pt>
                <c:pt idx="20">
                  <c:v>-94.587202785299041</c:v>
                </c:pt>
                <c:pt idx="21">
                  <c:v>-89.621779969820523</c:v>
                </c:pt>
                <c:pt idx="22">
                  <c:v>-88.157955918899461</c:v>
                </c:pt>
                <c:pt idx="23">
                  <c:v>-97.256386854675043</c:v>
                </c:pt>
                <c:pt idx="24">
                  <c:v>-57.80476051127232</c:v>
                </c:pt>
                <c:pt idx="25">
                  <c:v>-46.491961536751433</c:v>
                </c:pt>
                <c:pt idx="26">
                  <c:v>-1.7899739707934259</c:v>
                </c:pt>
                <c:pt idx="27">
                  <c:v>71.053075203594972</c:v>
                </c:pt>
                <c:pt idx="28">
                  <c:v>149.0059111438934</c:v>
                </c:pt>
                <c:pt idx="29">
                  <c:v>160.23151524027185</c:v>
                </c:pt>
                <c:pt idx="30">
                  <c:v>164.04901897059221</c:v>
                </c:pt>
                <c:pt idx="31">
                  <c:v>233.8821582142175</c:v>
                </c:pt>
                <c:pt idx="32">
                  <c:v>136.19826819469449</c:v>
                </c:pt>
                <c:pt idx="33">
                  <c:v>33.443231562701385</c:v>
                </c:pt>
                <c:pt idx="34">
                  <c:v>100.97842523925056</c:v>
                </c:pt>
                <c:pt idx="35">
                  <c:v>84.025397475720183</c:v>
                </c:pt>
                <c:pt idx="36">
                  <c:v>93.622819019404687</c:v>
                </c:pt>
                <c:pt idx="37">
                  <c:v>121.59846305089468</c:v>
                </c:pt>
                <c:pt idx="38">
                  <c:v>34.556961644054354</c:v>
                </c:pt>
                <c:pt idx="39">
                  <c:v>25.882245953410347</c:v>
                </c:pt>
                <c:pt idx="40">
                  <c:v>86.752190864849126</c:v>
                </c:pt>
                <c:pt idx="41">
                  <c:v>206.16219252136489</c:v>
                </c:pt>
                <c:pt idx="42">
                  <c:v>157.9542020759568</c:v>
                </c:pt>
                <c:pt idx="43">
                  <c:v>187.84800672681695</c:v>
                </c:pt>
                <c:pt idx="44">
                  <c:v>162.47212267116629</c:v>
                </c:pt>
                <c:pt idx="45">
                  <c:v>118.39237527465093</c:v>
                </c:pt>
                <c:pt idx="46">
                  <c:v>120.13695249418834</c:v>
                </c:pt>
                <c:pt idx="47">
                  <c:v>111.21733767897695</c:v>
                </c:pt>
                <c:pt idx="48">
                  <c:v>75.145012022637729</c:v>
                </c:pt>
                <c:pt idx="49">
                  <c:v>75.444155670908913</c:v>
                </c:pt>
                <c:pt idx="50">
                  <c:v>148.66078357032347</c:v>
                </c:pt>
                <c:pt idx="51">
                  <c:v>122.36885306927161</c:v>
                </c:pt>
                <c:pt idx="52">
                  <c:v>74.173903682440596</c:v>
                </c:pt>
                <c:pt idx="53">
                  <c:v>77.71476172281109</c:v>
                </c:pt>
                <c:pt idx="54">
                  <c:v>14.663785289667885</c:v>
                </c:pt>
                <c:pt idx="55">
                  <c:v>78.726054443296562</c:v>
                </c:pt>
                <c:pt idx="56">
                  <c:v>72.637838245273542</c:v>
                </c:pt>
                <c:pt idx="57">
                  <c:v>29.164601456189757</c:v>
                </c:pt>
                <c:pt idx="58">
                  <c:v>33.098752685898944</c:v>
                </c:pt>
                <c:pt idx="59">
                  <c:v>15.257284144497135</c:v>
                </c:pt>
                <c:pt idx="60">
                  <c:v>-20.520589075892531</c:v>
                </c:pt>
                <c:pt idx="61">
                  <c:v>-30.37571576417804</c:v>
                </c:pt>
                <c:pt idx="62">
                  <c:v>11.568827128478461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Terapia_inten!$B$3:$B$81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  <c:pt idx="47">
                  <c:v>146</c:v>
                </c:pt>
                <c:pt idx="48">
                  <c:v>144</c:v>
                </c:pt>
                <c:pt idx="49">
                  <c:v>138</c:v>
                </c:pt>
                <c:pt idx="50">
                  <c:v>133</c:v>
                </c:pt>
                <c:pt idx="51">
                  <c:v>120</c:v>
                </c:pt>
                <c:pt idx="52">
                  <c:v>103</c:v>
                </c:pt>
                <c:pt idx="53">
                  <c:v>105</c:v>
                </c:pt>
                <c:pt idx="54">
                  <c:v>105</c:v>
                </c:pt>
                <c:pt idx="55">
                  <c:v>101</c:v>
                </c:pt>
                <c:pt idx="56">
                  <c:v>102</c:v>
                </c:pt>
                <c:pt idx="57">
                  <c:v>94</c:v>
                </c:pt>
                <c:pt idx="58">
                  <c:v>92</c:v>
                </c:pt>
                <c:pt idx="59">
                  <c:v>91</c:v>
                </c:pt>
                <c:pt idx="60">
                  <c:v>87</c:v>
                </c:pt>
                <c:pt idx="61">
                  <c:v>83</c:v>
                </c:pt>
                <c:pt idx="62">
                  <c:v>82</c:v>
                </c:pt>
                <c:pt idx="63">
                  <c:v>83</c:v>
                </c:pt>
                <c:pt idx="64">
                  <c:v>81</c:v>
                </c:pt>
                <c:pt idx="65">
                  <c:v>70</c:v>
                </c:pt>
                <c:pt idx="66">
                  <c:v>69</c:v>
                </c:pt>
                <c:pt idx="67">
                  <c:v>68</c:v>
                </c:pt>
                <c:pt idx="68">
                  <c:v>68</c:v>
                </c:pt>
                <c:pt idx="69">
                  <c:v>68</c:v>
                </c:pt>
                <c:pt idx="70">
                  <c:v>72</c:v>
                </c:pt>
                <c:pt idx="71">
                  <c:v>68</c:v>
                </c:pt>
                <c:pt idx="72">
                  <c:v>59</c:v>
                </c:pt>
                <c:pt idx="73">
                  <c:v>57</c:v>
                </c:pt>
                <c:pt idx="74">
                  <c:v>46</c:v>
                </c:pt>
                <c:pt idx="75">
                  <c:v>42</c:v>
                </c:pt>
                <c:pt idx="76">
                  <c:v>41</c:v>
                </c:pt>
                <c:pt idx="77">
                  <c:v>38</c:v>
                </c:pt>
                <c:pt idx="7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Terapia_inten!$A$2:$A$102</c:f>
              <c:numCache>
                <c:formatCode>d/m;@</c:formatCode>
                <c:ptCount val="101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  <c:pt idx="58">
                  <c:v>43942</c:v>
                </c:pt>
                <c:pt idx="59">
                  <c:v>43943</c:v>
                </c:pt>
                <c:pt idx="60">
                  <c:v>43944</c:v>
                </c:pt>
                <c:pt idx="61">
                  <c:v>43945</c:v>
                </c:pt>
                <c:pt idx="62">
                  <c:v>43946</c:v>
                </c:pt>
                <c:pt idx="63">
                  <c:v>43947</c:v>
                </c:pt>
                <c:pt idx="64">
                  <c:v>43948</c:v>
                </c:pt>
                <c:pt idx="65">
                  <c:v>43949</c:v>
                </c:pt>
                <c:pt idx="66">
                  <c:v>43950</c:v>
                </c:pt>
                <c:pt idx="67">
                  <c:v>43951</c:v>
                </c:pt>
                <c:pt idx="68">
                  <c:v>43952</c:v>
                </c:pt>
                <c:pt idx="69">
                  <c:v>43953</c:v>
                </c:pt>
                <c:pt idx="70">
                  <c:v>43954</c:v>
                </c:pt>
                <c:pt idx="71">
                  <c:v>43955</c:v>
                </c:pt>
                <c:pt idx="72">
                  <c:v>43956</c:v>
                </c:pt>
                <c:pt idx="73">
                  <c:v>43957</c:v>
                </c:pt>
                <c:pt idx="74">
                  <c:v>43958</c:v>
                </c:pt>
                <c:pt idx="75">
                  <c:v>43959</c:v>
                </c:pt>
                <c:pt idx="76">
                  <c:v>43960</c:v>
                </c:pt>
                <c:pt idx="77">
                  <c:v>43961</c:v>
                </c:pt>
                <c:pt idx="78">
                  <c:v>43962</c:v>
                </c:pt>
                <c:pt idx="79">
                  <c:v>43963</c:v>
                </c:pt>
                <c:pt idx="80">
                  <c:v>43964</c:v>
                </c:pt>
              </c:numCache>
            </c:numRef>
          </c:xVal>
          <c:yVal>
            <c:numRef>
              <c:f>Terapia_inten!$C$2:$C$99</c:f>
              <c:numCache>
                <c:formatCode>General</c:formatCode>
                <c:ptCount val="9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  <c:pt idx="48">
                  <c:v>-5</c:v>
                </c:pt>
                <c:pt idx="49">
                  <c:v>-2</c:v>
                </c:pt>
                <c:pt idx="50">
                  <c:v>-6</c:v>
                </c:pt>
                <c:pt idx="51">
                  <c:v>-5</c:v>
                </c:pt>
                <c:pt idx="52">
                  <c:v>-13</c:v>
                </c:pt>
                <c:pt idx="53">
                  <c:v>-17</c:v>
                </c:pt>
                <c:pt idx="54">
                  <c:v>2</c:v>
                </c:pt>
                <c:pt idx="55">
                  <c:v>0</c:v>
                </c:pt>
                <c:pt idx="56">
                  <c:v>-4</c:v>
                </c:pt>
                <c:pt idx="57">
                  <c:v>1</c:v>
                </c:pt>
                <c:pt idx="58">
                  <c:v>-8</c:v>
                </c:pt>
                <c:pt idx="59">
                  <c:v>-2</c:v>
                </c:pt>
                <c:pt idx="60">
                  <c:v>-1</c:v>
                </c:pt>
                <c:pt idx="61">
                  <c:v>-4</c:v>
                </c:pt>
                <c:pt idx="62">
                  <c:v>-4</c:v>
                </c:pt>
                <c:pt idx="63">
                  <c:v>-1</c:v>
                </c:pt>
                <c:pt idx="64">
                  <c:v>1</c:v>
                </c:pt>
                <c:pt idx="65">
                  <c:v>-2</c:v>
                </c:pt>
                <c:pt idx="66">
                  <c:v>-11</c:v>
                </c:pt>
                <c:pt idx="67">
                  <c:v>-1</c:v>
                </c:pt>
                <c:pt idx="68">
                  <c:v>-1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-4</c:v>
                </c:pt>
                <c:pt idx="73">
                  <c:v>-9</c:v>
                </c:pt>
                <c:pt idx="74">
                  <c:v>-2</c:v>
                </c:pt>
                <c:pt idx="75">
                  <c:v>-11</c:v>
                </c:pt>
                <c:pt idx="76">
                  <c:v>-4</c:v>
                </c:pt>
                <c:pt idx="77">
                  <c:v>-1</c:v>
                </c:pt>
                <c:pt idx="78">
                  <c:v>-3</c:v>
                </c:pt>
                <c:pt idx="79">
                  <c:v>-3</c:v>
                </c:pt>
                <c:pt idx="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5.5679439397856072</c:v>
                </c:pt>
                <c:pt idx="2">
                  <c:v>6.4465984717194829</c:v>
                </c:pt>
                <c:pt idx="3">
                  <c:v>7.4597724045138989</c:v>
                </c:pt>
                <c:pt idx="4">
                  <c:v>8.6266442574678024</c:v>
                </c:pt>
                <c:pt idx="5">
                  <c:v>9.9686416832188769</c:v>
                </c:pt>
                <c:pt idx="6">
                  <c:v>11.509534629319035</c:v>
                </c:pt>
                <c:pt idx="7">
                  <c:v>13.275463749769514</c:v>
                </c:pt>
                <c:pt idx="8">
                  <c:v>15.294873304113878</c:v>
                </c:pt>
                <c:pt idx="9">
                  <c:v>17.598309420038589</c:v>
                </c:pt>
                <c:pt idx="10">
                  <c:v>20.218035346648435</c:v>
                </c:pt>
                <c:pt idx="11">
                  <c:v>23.187405826736864</c:v>
                </c:pt>
                <c:pt idx="12">
                  <c:v>26.539934125465663</c:v>
                </c:pt>
                <c:pt idx="13">
                  <c:v>30.307979444205927</c:v>
                </c:pt>
                <c:pt idx="14">
                  <c:v>34.520982206642145</c:v>
                </c:pt>
                <c:pt idx="15">
                  <c:v>39.203183857029728</c:v>
                </c:pt>
                <c:pt idx="16">
                  <c:v>44.370791192350396</c:v>
                </c:pt>
                <c:pt idx="17">
                  <c:v>50.028588341741568</c:v>
                </c:pt>
                <c:pt idx="18">
                  <c:v>56.166067545315968</c:v>
                </c:pt>
                <c:pt idx="19">
                  <c:v>62.75324624315607</c:v>
                </c:pt>
                <c:pt idx="20">
                  <c:v>69.736461713345079</c:v>
                </c:pt>
                <c:pt idx="21">
                  <c:v>77.034577184521481</c:v>
                </c:pt>
                <c:pt idx="22">
                  <c:v>84.536175949078938</c:v>
                </c:pt>
                <c:pt idx="23">
                  <c:v>92.098430935775582</c:v>
                </c:pt>
                <c:pt idx="24">
                  <c:v>99.548373656597278</c:v>
                </c:pt>
                <c:pt idx="25">
                  <c:v>106.68720102547911</c:v>
                </c:pt>
                <c:pt idx="26">
                  <c:v>113.29801243404199</c:v>
                </c:pt>
                <c:pt idx="27">
                  <c:v>119.1569508256116</c:v>
                </c:pt>
                <c:pt idx="28">
                  <c:v>124.04716405970157</c:v>
                </c:pt>
                <c:pt idx="29">
                  <c:v>127.77439590362155</c:v>
                </c:pt>
                <c:pt idx="30">
                  <c:v>130.18249626967963</c:v>
                </c:pt>
                <c:pt idx="31">
                  <c:v>131.16686075637472</c:v>
                </c:pt>
                <c:pt idx="32">
                  <c:v>130.68389001952301</c:v>
                </c:pt>
                <c:pt idx="33">
                  <c:v>128.75503663199311</c:v>
                </c:pt>
                <c:pt idx="34">
                  <c:v>125.46480632345083</c:v>
                </c:pt>
                <c:pt idx="35">
                  <c:v>120.95302776353037</c:v>
                </c:pt>
                <c:pt idx="36">
                  <c:v>115.4025784563155</c:v>
                </c:pt>
                <c:pt idx="37">
                  <c:v>109.02435596851001</c:v>
                </c:pt>
                <c:pt idx="38">
                  <c:v>102.04150140684033</c:v>
                </c:pt>
                <c:pt idx="39">
                  <c:v>94.674715690644007</c:v>
                </c:pt>
                <c:pt idx="40">
                  <c:v>87.130055088561221</c:v>
                </c:pt>
                <c:pt idx="41">
                  <c:v>79.58999834348424</c:v>
                </c:pt>
                <c:pt idx="42">
                  <c:v>72.207990445408086</c:v>
                </c:pt>
                <c:pt idx="43">
                  <c:v>65.106195349139853</c:v>
                </c:pt>
                <c:pt idx="44">
                  <c:v>58.375884055650658</c:v>
                </c:pt>
                <c:pt idx="45">
                  <c:v>52.079747396515359</c:v>
                </c:pt>
                <c:pt idx="46">
                  <c:v>46.255422780462595</c:v>
                </c:pt>
                <c:pt idx="47">
                  <c:v>40.919614815211389</c:v>
                </c:pt>
                <c:pt idx="48">
                  <c:v>36.072325656339217</c:v>
                </c:pt>
                <c:pt idx="49">
                  <c:v>31.700856351728817</c:v>
                </c:pt>
                <c:pt idx="50">
                  <c:v>27.783372100585439</c:v>
                </c:pt>
                <c:pt idx="51">
                  <c:v>24.291930501051866</c:v>
                </c:pt>
                <c:pt idx="52">
                  <c:v>21.194949386831013</c:v>
                </c:pt>
                <c:pt idx="53">
                  <c:v>18.459141959629505</c:v>
                </c:pt>
                <c:pt idx="54">
                  <c:v>16.050976433143205</c:v>
                </c:pt>
                <c:pt idx="55">
                  <c:v>13.937730846371323</c:v>
                </c:pt>
                <c:pt idx="56">
                  <c:v>12.088216198023019</c:v>
                </c:pt>
                <c:pt idx="57">
                  <c:v>10.473236789083785</c:v>
                </c:pt>
                <c:pt idx="58">
                  <c:v>9.0658487702908133</c:v>
                </c:pt>
                <c:pt idx="59">
                  <c:v>7.8414685414018095</c:v>
                </c:pt>
                <c:pt idx="60">
                  <c:v>6.7778732203896652</c:v>
                </c:pt>
                <c:pt idx="61">
                  <c:v>5.8551266882855089</c:v>
                </c:pt>
                <c:pt idx="62">
                  <c:v>5.0554571073435</c:v>
                </c:pt>
                <c:pt idx="63">
                  <c:v>4.3631054314587345</c:v>
                </c:pt>
                <c:pt idx="64">
                  <c:v>3.7641592453583144</c:v>
                </c:pt>
                <c:pt idx="65">
                  <c:v>3.2463821666542572</c:v>
                </c:pt>
                <c:pt idx="66">
                  <c:v>2.7990458697886424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</c:numCache>
            </c:numRef>
          </c:xVal>
          <c:yVal>
            <c:numRef>
              <c:f>'Analisi-pos'!$D$3:$D$65</c:f>
              <c:numCache>
                <c:formatCode>General</c:formatCode>
                <c:ptCount val="63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  <c:pt idx="47">
                  <c:v>32</c:v>
                </c:pt>
                <c:pt idx="48">
                  <c:v>0</c:v>
                </c:pt>
                <c:pt idx="49">
                  <c:v>32</c:v>
                </c:pt>
                <c:pt idx="50">
                  <c:v>101</c:v>
                </c:pt>
                <c:pt idx="51">
                  <c:v>-2</c:v>
                </c:pt>
                <c:pt idx="52">
                  <c:v>-27</c:v>
                </c:pt>
                <c:pt idx="53">
                  <c:v>22</c:v>
                </c:pt>
                <c:pt idx="54">
                  <c:v>-47</c:v>
                </c:pt>
                <c:pt idx="55">
                  <c:v>78</c:v>
                </c:pt>
                <c:pt idx="56">
                  <c:v>6</c:v>
                </c:pt>
                <c:pt idx="57">
                  <c:v>-33</c:v>
                </c:pt>
                <c:pt idx="58">
                  <c:v>13</c:v>
                </c:pt>
                <c:pt idx="59">
                  <c:v>-10</c:v>
                </c:pt>
                <c:pt idx="60">
                  <c:v>-29</c:v>
                </c:pt>
                <c:pt idx="61">
                  <c:v>-4</c:v>
                </c:pt>
                <c:pt idx="62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'Analisi-nuovi-pos'!$C$3:$C$54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  <c:pt idx="51">
                  <c:v>5936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5-4F88-9D78-2F4E9AA856BA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34.827754749675073</c:v>
                </c:pt>
                <c:pt idx="1">
                  <c:v>40.42732621368684</c:v>
                </c:pt>
                <c:pt idx="2">
                  <c:v>46.920339432542896</c:v>
                </c:pt>
                <c:pt idx="3">
                  <c:v>54.446974264133395</c:v>
                </c:pt>
                <c:pt idx="4">
                  <c:v>63.16858448265512</c:v>
                </c:pt>
                <c:pt idx="5">
                  <c:v>73.270612621136607</c:v>
                </c:pt>
                <c:pt idx="6">
                  <c:v>84.965806963014359</c:v>
                </c:pt>
                <c:pt idx="7">
                  <c:v>98.497735442493081</c:v>
                </c:pt>
                <c:pt idx="8">
                  <c:v>114.14457420864638</c:v>
                </c:pt>
                <c:pt idx="9">
                  <c:v>132.22312465232923</c:v>
                </c:pt>
                <c:pt idx="10">
                  <c:v>153.09297992083194</c:v>
                </c:pt>
                <c:pt idx="11">
                  <c:v>177.16071826254307</c:v>
                </c:pt>
                <c:pt idx="12">
                  <c:v>204.88394376961728</c:v>
                </c:pt>
                <c:pt idx="13">
                  <c:v>236.77492319641345</c:v>
                </c:pt>
                <c:pt idx="14">
                  <c:v>273.40347908798083</c:v>
                </c:pt>
                <c:pt idx="15">
                  <c:v>315.39869427593322</c:v>
                </c:pt>
                <c:pt idx="16">
                  <c:v>363.44886294223062</c:v>
                </c:pt>
                <c:pt idx="17">
                  <c:v>418.29899452917374</c:v>
                </c:pt>
                <c:pt idx="18">
                  <c:v>480.74504962407832</c:v>
                </c:pt>
                <c:pt idx="19">
                  <c:v>551.6239794939487</c:v>
                </c:pt>
                <c:pt idx="20">
                  <c:v>631.79857992787674</c:v>
                </c:pt>
                <c:pt idx="21">
                  <c:v>722.13619197785033</c:v>
                </c:pt>
                <c:pt idx="22">
                  <c:v>823.48043256075766</c:v>
                </c:pt>
                <c:pt idx="23">
                  <c:v>936.6154672461322</c:v>
                </c:pt>
                <c:pt idx="24">
                  <c:v>1062.2228930179665</c:v>
                </c:pt>
                <c:pt idx="25">
                  <c:v>1200.8321098656272</c:v>
                </c:pt>
                <c:pt idx="26">
                  <c:v>1352.7661189984628</c:v>
                </c:pt>
                <c:pt idx="27">
                  <c:v>1518.0859250083847</c:v>
                </c:pt>
                <c:pt idx="28">
                  <c:v>1696.5379938864842</c:v>
                </c:pt>
                <c:pt idx="29">
                  <c:v>1887.5102995165373</c:v>
                </c:pt>
                <c:pt idx="30">
                  <c:v>2090.0030858453092</c:v>
                </c:pt>
                <c:pt idx="31">
                  <c:v>2302.6202782259861</c:v>
                </c:pt>
                <c:pt idx="32">
                  <c:v>2523.5862685483448</c:v>
                </c:pt>
                <c:pt idx="33">
                  <c:v>2750.7905217307416</c:v>
                </c:pt>
                <c:pt idx="34">
                  <c:v>2981.8593047291461</c:v>
                </c:pt>
                <c:pt idx="35">
                  <c:v>3214.2502899932656</c:v>
                </c:pt>
                <c:pt idx="36">
                  <c:v>3445.3624936770079</c:v>
                </c:pt>
                <c:pt idx="37">
                  <c:v>3672.6516698590258</c:v>
                </c:pt>
                <c:pt idx="38">
                  <c:v>3893.7404262177124</c:v>
                </c:pt>
                <c:pt idx="39">
                  <c:v>4106.5131547694873</c:v>
                </c:pt>
                <c:pt idx="40">
                  <c:v>4309.1881891160292</c:v>
                </c:pt>
                <c:pt idx="41">
                  <c:v>4500.3628808521726</c:v>
                </c:pt>
                <c:pt idx="42">
                  <c:v>4679.0308384915879</c:v>
                </c:pt>
                <c:pt idx="43">
                  <c:v>4844.5737299778812</c:v>
                </c:pt>
                <c:pt idx="44">
                  <c:v>4996.7323438632693</c:v>
                </c:pt>
                <c:pt idx="45">
                  <c:v>5135.5628312002545</c:v>
                </c:pt>
                <c:pt idx="46">
                  <c:v>5261.3842593864174</c:v>
                </c:pt>
                <c:pt idx="47">
                  <c:v>5374.7230254226461</c:v>
                </c:pt>
                <c:pt idx="48">
                  <c:v>5476.2586009452116</c:v>
                </c:pt>
                <c:pt idx="49">
                  <c:v>5566.7738079512501</c:v>
                </c:pt>
                <c:pt idx="50">
                  <c:v>5647.1115825847137</c:v>
                </c:pt>
                <c:pt idx="51">
                  <c:v>5718.1391216329466</c:v>
                </c:pt>
                <c:pt idx="52">
                  <c:v>5780.7194909650152</c:v>
                </c:pt>
                <c:pt idx="53">
                  <c:v>5835.6902155650314</c:v>
                </c:pt>
                <c:pt idx="54">
                  <c:v>5883.8480380251458</c:v>
                </c:pt>
                <c:pt idx="55">
                  <c:v>5925.9388794131146</c:v>
                </c:pt>
                <c:pt idx="56">
                  <c:v>5962.6520127406302</c:v>
                </c:pt>
                <c:pt idx="57">
                  <c:v>5994.6175192145338</c:v>
                </c:pt>
                <c:pt idx="58">
                  <c:v>6022.4062043749682</c:v>
                </c:pt>
                <c:pt idx="59">
                  <c:v>6046.5312782144401</c:v>
                </c:pt>
                <c:pt idx="60">
                  <c:v>6067.4512323706676</c:v>
                </c:pt>
                <c:pt idx="61">
                  <c:v>6085.5734675532058</c:v>
                </c:pt>
                <c:pt idx="62">
                  <c:v>6101.2583298116006</c:v>
                </c:pt>
                <c:pt idx="63">
                  <c:v>6114.8233029798739</c:v>
                </c:pt>
                <c:pt idx="64">
                  <c:v>6126.5471767903609</c:v>
                </c:pt>
                <c:pt idx="65">
                  <c:v>6136.6740671617445</c:v>
                </c:pt>
                <c:pt idx="66">
                  <c:v>6145.4172090501579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A5-4F88-9D78-2F4E9AA856BA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55.995714640117669</c:v>
                </c:pt>
                <c:pt idx="2">
                  <c:v>64.930132188560563</c:v>
                </c:pt>
                <c:pt idx="3">
                  <c:v>75.266348315904992</c:v>
                </c:pt>
                <c:pt idx="4">
                  <c:v>87.216102185217252</c:v>
                </c:pt>
                <c:pt idx="5">
                  <c:v>101.02028138481487</c:v>
                </c:pt>
                <c:pt idx="6">
                  <c:v>116.95194341877752</c:v>
                </c:pt>
                <c:pt idx="7">
                  <c:v>135.31928479478722</c:v>
                </c:pt>
                <c:pt idx="8">
                  <c:v>156.46838766153294</c:v>
                </c:pt>
                <c:pt idx="9">
                  <c:v>180.78550443682857</c:v>
                </c:pt>
                <c:pt idx="10">
                  <c:v>208.69855268502704</c:v>
                </c:pt>
                <c:pt idx="11">
                  <c:v>240.67738341711134</c:v>
                </c:pt>
                <c:pt idx="12">
                  <c:v>277.23225507074204</c:v>
                </c:pt>
                <c:pt idx="13">
                  <c:v>318.90979426796179</c:v>
                </c:pt>
                <c:pt idx="14">
                  <c:v>366.28555891567373</c:v>
                </c:pt>
                <c:pt idx="15">
                  <c:v>419.95215187952397</c:v>
                </c:pt>
                <c:pt idx="16">
                  <c:v>480.50168666297395</c:v>
                </c:pt>
                <c:pt idx="17">
                  <c:v>548.50131586943121</c:v>
                </c:pt>
                <c:pt idx="18">
                  <c:v>624.4605509490458</c:v>
                </c:pt>
                <c:pt idx="19">
                  <c:v>708.78929869870376</c:v>
                </c:pt>
                <c:pt idx="20">
                  <c:v>801.74600433928049</c:v>
                </c:pt>
                <c:pt idx="21">
                  <c:v>903.37612049973586</c:v>
                </c:pt>
                <c:pt idx="22">
                  <c:v>1013.4424058290733</c:v>
                </c:pt>
                <c:pt idx="23">
                  <c:v>1131.3503468537454</c:v>
                </c:pt>
                <c:pt idx="24">
                  <c:v>1256.074257718343</c:v>
                </c:pt>
                <c:pt idx="25">
                  <c:v>1386.0921684766072</c:v>
                </c:pt>
                <c:pt idx="26">
                  <c:v>1519.3400913283563</c:v>
                </c:pt>
                <c:pt idx="27">
                  <c:v>1653.1980600992188</c:v>
                </c:pt>
                <c:pt idx="28">
                  <c:v>1784.5206887809945</c:v>
                </c:pt>
                <c:pt idx="29">
                  <c:v>1909.7230563005314</c:v>
                </c:pt>
                <c:pt idx="30">
                  <c:v>2024.927863287719</c:v>
                </c:pt>
                <c:pt idx="31">
                  <c:v>2126.171923806769</c:v>
                </c:pt>
                <c:pt idx="32">
                  <c:v>2209.6599032235872</c:v>
                </c:pt>
                <c:pt idx="33">
                  <c:v>2272.0425318239677</c:v>
                </c:pt>
                <c:pt idx="34">
                  <c:v>2310.6878299840446</c:v>
                </c:pt>
                <c:pt idx="35">
                  <c:v>2323.9098526411954</c:v>
                </c:pt>
                <c:pt idx="36">
                  <c:v>2311.1220368374234</c:v>
                </c:pt>
                <c:pt idx="37">
                  <c:v>2272.8917618201785</c:v>
                </c:pt>
                <c:pt idx="38">
                  <c:v>2210.8875635868662</c:v>
                </c:pt>
                <c:pt idx="39">
                  <c:v>2127.7272855177489</c:v>
                </c:pt>
                <c:pt idx="40">
                  <c:v>2026.7503434654191</c:v>
                </c:pt>
                <c:pt idx="41">
                  <c:v>1911.7469173614336</c:v>
                </c:pt>
                <c:pt idx="42">
                  <c:v>1786.6795763941536</c:v>
                </c:pt>
                <c:pt idx="43">
                  <c:v>1655.4289148629323</c:v>
                </c:pt>
                <c:pt idx="44">
                  <c:v>1521.5861388538815</c:v>
                </c:pt>
                <c:pt idx="45">
                  <c:v>1388.3048733698524</c:v>
                </c:pt>
                <c:pt idx="46">
                  <c:v>1258.2142818616285</c:v>
                </c:pt>
                <c:pt idx="47">
                  <c:v>1133.3876603622866</c:v>
                </c:pt>
                <c:pt idx="48">
                  <c:v>1015.3557552256552</c:v>
                </c:pt>
                <c:pt idx="49">
                  <c:v>905.15207006038509</c:v>
                </c:pt>
                <c:pt idx="50">
                  <c:v>803.37774633463596</c:v>
                </c:pt>
                <c:pt idx="51">
                  <c:v>710.27539048232939</c:v>
                </c:pt>
                <c:pt idx="52">
                  <c:v>625.80369332068585</c:v>
                </c:pt>
                <c:pt idx="53">
                  <c:v>549.70724600016183</c:v>
                </c:pt>
                <c:pt idx="54">
                  <c:v>481.57822460114403</c:v>
                </c:pt>
                <c:pt idx="55">
                  <c:v>420.90841387968794</c:v>
                </c:pt>
                <c:pt idx="56">
                  <c:v>367.13133327515607</c:v>
                </c:pt>
                <c:pt idx="57">
                  <c:v>319.65506473903588</c:v>
                </c:pt>
                <c:pt idx="58">
                  <c:v>277.88685160434397</c:v>
                </c:pt>
                <c:pt idx="59">
                  <c:v>241.25073839471952</c:v>
                </c:pt>
                <c:pt idx="60">
                  <c:v>209.19954156227504</c:v>
                </c:pt>
                <c:pt idx="61">
                  <c:v>181.22235182538134</c:v>
                </c:pt>
                <c:pt idx="62">
                  <c:v>156.84862258394787</c:v>
                </c:pt>
                <c:pt idx="63">
                  <c:v>135.64973168273355</c:v>
                </c:pt>
                <c:pt idx="64">
                  <c:v>117.23873810487021</c:v>
                </c:pt>
                <c:pt idx="65">
                  <c:v>101.26890371383524</c:v>
                </c:pt>
                <c:pt idx="66">
                  <c:v>87.431418884134473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A5-4F88-9D78-2F4E9AA85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 nuovi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'Analisi-nuovi-pos'!$A$3:$A$53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'Analisi-nuovi-pos'!$C$3:$C$53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  <c:pt idx="47">
                  <c:v>5376</c:v>
                </c:pt>
                <c:pt idx="48">
                  <c:v>5494</c:v>
                </c:pt>
                <c:pt idx="49">
                  <c:v>5596</c:v>
                </c:pt>
                <c:pt idx="50">
                  <c:v>5808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83-4AC3-8A4C-667AC6B75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'Analisi-nuovi-pos'!$H$3:$H$75</c:f>
              <c:numCache>
                <c:formatCode>0</c:formatCode>
                <c:ptCount val="73"/>
                <c:pt idx="0">
                  <c:v>-33.827754749675073</c:v>
                </c:pt>
                <c:pt idx="1">
                  <c:v>-39.42732621368684</c:v>
                </c:pt>
                <c:pt idx="2">
                  <c:v>-35.920339432542896</c:v>
                </c:pt>
                <c:pt idx="3">
                  <c:v>-35.446974264133395</c:v>
                </c:pt>
                <c:pt idx="4">
                  <c:v>-44.16858448265512</c:v>
                </c:pt>
                <c:pt idx="5">
                  <c:v>-31.270612621136607</c:v>
                </c:pt>
                <c:pt idx="6">
                  <c:v>-59.965806963014359</c:v>
                </c:pt>
                <c:pt idx="7">
                  <c:v>-76.497735442493081</c:v>
                </c:pt>
                <c:pt idx="8">
                  <c:v>-90.144574208646375</c:v>
                </c:pt>
                <c:pt idx="9">
                  <c:v>-106.22312465232923</c:v>
                </c:pt>
                <c:pt idx="10">
                  <c:v>-125.09297992083194</c:v>
                </c:pt>
                <c:pt idx="11">
                  <c:v>-145.16071826254307</c:v>
                </c:pt>
                <c:pt idx="12">
                  <c:v>-153.88394376961728</c:v>
                </c:pt>
                <c:pt idx="13">
                  <c:v>-158.77492319641345</c:v>
                </c:pt>
                <c:pt idx="14">
                  <c:v>-164.40347908798083</c:v>
                </c:pt>
                <c:pt idx="15">
                  <c:v>-174.39869427593322</c:v>
                </c:pt>
                <c:pt idx="16">
                  <c:v>-169.44886294223062</c:v>
                </c:pt>
                <c:pt idx="17">
                  <c:v>-144.29899452917374</c:v>
                </c:pt>
                <c:pt idx="18">
                  <c:v>-135.74504962407832</c:v>
                </c:pt>
                <c:pt idx="19">
                  <c:v>-88.623979493948696</c:v>
                </c:pt>
                <c:pt idx="20">
                  <c:v>-72.798579927876744</c:v>
                </c:pt>
                <c:pt idx="21">
                  <c:v>-55.136191977850331</c:v>
                </c:pt>
                <c:pt idx="22">
                  <c:v>-45.480432560757663</c:v>
                </c:pt>
                <c:pt idx="23">
                  <c:v>-49.615467246132198</c:v>
                </c:pt>
                <c:pt idx="24">
                  <c:v>-3.2228930179664985</c:v>
                </c:pt>
                <c:pt idx="25">
                  <c:v>20.167890134372783</c:v>
                </c:pt>
                <c:pt idx="26">
                  <c:v>83.233881001537156</c:v>
                </c:pt>
                <c:pt idx="27">
                  <c:v>146.91407499161528</c:v>
                </c:pt>
                <c:pt idx="28">
                  <c:v>227.46200611351583</c:v>
                </c:pt>
                <c:pt idx="29">
                  <c:v>228.48970048346268</c:v>
                </c:pt>
                <c:pt idx="30">
                  <c:v>214.99691415469078</c:v>
                </c:pt>
                <c:pt idx="31">
                  <c:v>264.37972177401389</c:v>
                </c:pt>
                <c:pt idx="32">
                  <c:v>172.41373145165517</c:v>
                </c:pt>
                <c:pt idx="33">
                  <c:v>71.209478269258398</c:v>
                </c:pt>
                <c:pt idx="34">
                  <c:v>94.140695270853939</c:v>
                </c:pt>
                <c:pt idx="35">
                  <c:v>2.7497100067344036</c:v>
                </c:pt>
                <c:pt idx="36">
                  <c:v>-29.362493677007933</c:v>
                </c:pt>
                <c:pt idx="37">
                  <c:v>-12.651669859025787</c:v>
                </c:pt>
                <c:pt idx="38">
                  <c:v>-111.74042621771241</c:v>
                </c:pt>
                <c:pt idx="39">
                  <c:v>-141.5131547694873</c:v>
                </c:pt>
                <c:pt idx="40">
                  <c:v>-106.18818911602921</c:v>
                </c:pt>
                <c:pt idx="41">
                  <c:v>-51.362880852172566</c:v>
                </c:pt>
                <c:pt idx="42">
                  <c:v>-130.03083849158793</c:v>
                </c:pt>
                <c:pt idx="43">
                  <c:v>-87.573729977881158</c:v>
                </c:pt>
                <c:pt idx="44">
                  <c:v>-90.732343863269307</c:v>
                </c:pt>
                <c:pt idx="45">
                  <c:v>-115.56283120025455</c:v>
                </c:pt>
                <c:pt idx="46">
                  <c:v>-70.384259386417398</c:v>
                </c:pt>
                <c:pt idx="47">
                  <c:v>1.2769745773539398</c:v>
                </c:pt>
                <c:pt idx="48">
                  <c:v>17.741399054788417</c:v>
                </c:pt>
                <c:pt idx="49">
                  <c:v>29.226192048749908</c:v>
                </c:pt>
                <c:pt idx="50">
                  <c:v>160.88841741528631</c:v>
                </c:pt>
                <c:pt idx="51">
                  <c:v>217.86087836705337</c:v>
                </c:pt>
                <c:pt idx="52">
                  <c:v>258.28050903498479</c:v>
                </c:pt>
                <c:pt idx="53">
                  <c:v>352.30978443496861</c:v>
                </c:pt>
                <c:pt idx="54">
                  <c:v>417.1519619748542</c:v>
                </c:pt>
                <c:pt idx="55">
                  <c:v>602.06112058688541</c:v>
                </c:pt>
                <c:pt idx="56">
                  <c:v>706.3479872593698</c:v>
                </c:pt>
                <c:pt idx="57">
                  <c:v>769.38248078546621</c:v>
                </c:pt>
                <c:pt idx="58">
                  <c:v>895.59379562503182</c:v>
                </c:pt>
                <c:pt idx="59">
                  <c:v>1002.4687217855599</c:v>
                </c:pt>
                <c:pt idx="60">
                  <c:v>1105.5487676293324</c:v>
                </c:pt>
                <c:pt idx="61">
                  <c:v>1215.4265324467942</c:v>
                </c:pt>
                <c:pt idx="62">
                  <c:v>1386.7416701883994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C8A-B4D8-FECE1AB43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nuovi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'Analisi-nuovi-pos'!$G$3:$G$69</c:f>
              <c:numCache>
                <c:formatCode>0</c:formatCode>
                <c:ptCount val="67"/>
                <c:pt idx="1">
                  <c:v>5.5995714640117669</c:v>
                </c:pt>
                <c:pt idx="2">
                  <c:v>6.4930132188560563</c:v>
                </c:pt>
                <c:pt idx="3">
                  <c:v>7.5266348315904992</c:v>
                </c:pt>
                <c:pt idx="4">
                  <c:v>8.7216102185217252</c:v>
                </c:pt>
                <c:pt idx="5">
                  <c:v>10.102028138481487</c:v>
                </c:pt>
                <c:pt idx="6">
                  <c:v>11.695194341877752</c:v>
                </c:pt>
                <c:pt idx="7">
                  <c:v>13.531928479478722</c:v>
                </c:pt>
                <c:pt idx="8">
                  <c:v>15.646838766153294</c:v>
                </c:pt>
                <c:pt idx="9">
                  <c:v>18.078550443682857</c:v>
                </c:pt>
                <c:pt idx="10">
                  <c:v>20.869855268502704</c:v>
                </c:pt>
                <c:pt idx="11">
                  <c:v>24.067738341711134</c:v>
                </c:pt>
                <c:pt idx="12">
                  <c:v>27.723225507074204</c:v>
                </c:pt>
                <c:pt idx="13">
                  <c:v>31.890979426796179</c:v>
                </c:pt>
                <c:pt idx="14">
                  <c:v>36.628555891567373</c:v>
                </c:pt>
                <c:pt idx="15">
                  <c:v>41.995215187952397</c:v>
                </c:pt>
                <c:pt idx="16">
                  <c:v>48.050168666297395</c:v>
                </c:pt>
                <c:pt idx="17">
                  <c:v>54.850131586943121</c:v>
                </c:pt>
                <c:pt idx="18">
                  <c:v>62.44605509490458</c:v>
                </c:pt>
                <c:pt idx="19">
                  <c:v>70.878929869870376</c:v>
                </c:pt>
                <c:pt idx="20">
                  <c:v>80.174600433928049</c:v>
                </c:pt>
                <c:pt idx="21">
                  <c:v>90.337612049973586</c:v>
                </c:pt>
                <c:pt idx="22">
                  <c:v>101.34424058290733</c:v>
                </c:pt>
                <c:pt idx="23">
                  <c:v>113.13503468537454</c:v>
                </c:pt>
                <c:pt idx="24">
                  <c:v>125.6074257718343</c:v>
                </c:pt>
                <c:pt idx="25">
                  <c:v>138.60921684766072</c:v>
                </c:pt>
                <c:pt idx="26">
                  <c:v>151.93400913283563</c:v>
                </c:pt>
                <c:pt idx="27">
                  <c:v>165.31980600992188</c:v>
                </c:pt>
                <c:pt idx="28">
                  <c:v>178.45206887809945</c:v>
                </c:pt>
                <c:pt idx="29">
                  <c:v>190.97230563005314</c:v>
                </c:pt>
                <c:pt idx="30">
                  <c:v>202.4927863287719</c:v>
                </c:pt>
                <c:pt idx="31">
                  <c:v>212.6171923806769</c:v>
                </c:pt>
                <c:pt idx="32">
                  <c:v>220.96599032235872</c:v>
                </c:pt>
                <c:pt idx="33">
                  <c:v>227.20425318239677</c:v>
                </c:pt>
                <c:pt idx="34">
                  <c:v>231.06878299840446</c:v>
                </c:pt>
                <c:pt idx="35">
                  <c:v>232.39098526411954</c:v>
                </c:pt>
                <c:pt idx="36">
                  <c:v>231.11220368374234</c:v>
                </c:pt>
                <c:pt idx="37">
                  <c:v>227.28917618201785</c:v>
                </c:pt>
                <c:pt idx="38">
                  <c:v>221.08875635868662</c:v>
                </c:pt>
                <c:pt idx="39">
                  <c:v>212.77272855177489</c:v>
                </c:pt>
                <c:pt idx="40">
                  <c:v>202.67503434654191</c:v>
                </c:pt>
                <c:pt idx="41">
                  <c:v>191.17469173614336</c:v>
                </c:pt>
                <c:pt idx="42">
                  <c:v>178.66795763941536</c:v>
                </c:pt>
                <c:pt idx="43">
                  <c:v>165.54289148629323</c:v>
                </c:pt>
                <c:pt idx="44">
                  <c:v>152.15861388538815</c:v>
                </c:pt>
                <c:pt idx="45">
                  <c:v>138.83048733698524</c:v>
                </c:pt>
                <c:pt idx="46">
                  <c:v>125.82142818616285</c:v>
                </c:pt>
                <c:pt idx="47">
                  <c:v>113.33876603622866</c:v>
                </c:pt>
                <c:pt idx="48">
                  <c:v>101.53557552256552</c:v>
                </c:pt>
                <c:pt idx="49">
                  <c:v>90.515207006038509</c:v>
                </c:pt>
                <c:pt idx="50">
                  <c:v>80.337774633463596</c:v>
                </c:pt>
                <c:pt idx="51">
                  <c:v>71.027539048232939</c:v>
                </c:pt>
                <c:pt idx="52">
                  <c:v>62.580369332068585</c:v>
                </c:pt>
                <c:pt idx="53">
                  <c:v>54.970724600016183</c:v>
                </c:pt>
                <c:pt idx="54">
                  <c:v>48.157822460114403</c:v>
                </c:pt>
                <c:pt idx="55">
                  <c:v>42.090841387968794</c:v>
                </c:pt>
                <c:pt idx="56">
                  <c:v>36.713133327515607</c:v>
                </c:pt>
                <c:pt idx="57">
                  <c:v>31.965506473903588</c:v>
                </c:pt>
                <c:pt idx="58">
                  <c:v>27.788685160434397</c:v>
                </c:pt>
                <c:pt idx="59">
                  <c:v>24.125073839471952</c:v>
                </c:pt>
                <c:pt idx="60">
                  <c:v>20.919954156227504</c:v>
                </c:pt>
                <c:pt idx="61">
                  <c:v>18.122235182538134</c:v>
                </c:pt>
                <c:pt idx="62">
                  <c:v>15.684862258394787</c:v>
                </c:pt>
                <c:pt idx="63">
                  <c:v>13.564973168273355</c:v>
                </c:pt>
                <c:pt idx="64">
                  <c:v>11.723873810487021</c:v>
                </c:pt>
                <c:pt idx="65">
                  <c:v>10.126890371383524</c:v>
                </c:pt>
                <c:pt idx="66">
                  <c:v>8.7431418884134473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4-4E19-B6EA-96C930F2B902}"/>
            </c:ext>
          </c:extLst>
        </c:ser>
        <c:ser>
          <c:idx val="1"/>
          <c:order val="1"/>
          <c:tx>
            <c:strRef>
              <c:f>'Analisi-nuovi-pos'!$D$1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'Analisi-nuovi-pos'!$D$3:$D$60</c:f>
              <c:numCache>
                <c:formatCode>General</c:formatCode>
                <c:ptCount val="5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  <c:pt idx="47">
                  <c:v>185</c:v>
                </c:pt>
                <c:pt idx="48">
                  <c:v>118</c:v>
                </c:pt>
                <c:pt idx="49">
                  <c:v>102</c:v>
                </c:pt>
                <c:pt idx="50">
                  <c:v>212</c:v>
                </c:pt>
                <c:pt idx="51">
                  <c:v>128</c:v>
                </c:pt>
                <c:pt idx="52">
                  <c:v>103</c:v>
                </c:pt>
                <c:pt idx="53">
                  <c:v>149</c:v>
                </c:pt>
                <c:pt idx="54">
                  <c:v>113</c:v>
                </c:pt>
                <c:pt idx="55">
                  <c:v>227</c:v>
                </c:pt>
                <c:pt idx="56">
                  <c:v>141</c:v>
                </c:pt>
                <c:pt idx="5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54-4E19-B6EA-96C930F2B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4.6438003783596589</c:v>
                </c:pt>
                <c:pt idx="1">
                  <c:v>5.3905602421699319</c:v>
                </c:pt>
                <c:pt idx="2">
                  <c:v>6.2565162505540526</c:v>
                </c:pt>
                <c:pt idx="3">
                  <c:v>7.2603862601851183</c:v>
                </c:pt>
                <c:pt idx="4">
                  <c:v>8.4237210239860723</c:v>
                </c:pt>
                <c:pt idx="5">
                  <c:v>9.7712961422781266</c:v>
                </c:pt>
                <c:pt idx="6">
                  <c:v>11.331545376077344</c:v>
                </c:pt>
                <c:pt idx="7">
                  <c:v>13.137034951624562</c:v>
                </c:pt>
                <c:pt idx="8">
                  <c:v>15.224976306308355</c:v>
                </c:pt>
                <c:pt idx="9">
                  <c:v>17.63777163788523</c:v>
                </c:pt>
                <c:pt idx="10">
                  <c:v>20.423582372069777</c:v>
                </c:pt>
                <c:pt idx="11">
                  <c:v>23.636904976332684</c:v>
                </c:pt>
                <c:pt idx="12">
                  <c:v>27.339131121160726</c:v>
                </c:pt>
                <c:pt idx="13">
                  <c:v>31.599059738899637</c:v>
                </c:pt>
                <c:pt idx="14">
                  <c:v>36.493316836716076</c:v>
                </c:pt>
                <c:pt idx="15">
                  <c:v>42.106624918556022</c:v>
                </c:pt>
                <c:pt idx="16">
                  <c:v>48.531847773360482</c:v>
                </c:pt>
                <c:pt idx="17">
                  <c:v>55.869718855896437</c:v>
                </c:pt>
                <c:pt idx="18">
                  <c:v>64.22814385570004</c:v>
                </c:pt>
                <c:pt idx="19">
                  <c:v>73.720952575601444</c:v>
                </c:pt>
                <c:pt idx="20">
                  <c:v>84.465965349902206</c:v>
                </c:pt>
                <c:pt idx="21">
                  <c:v>96.582239678520281</c:v>
                </c:pt>
                <c:pt idx="22">
                  <c:v>110.18637956936266</c:v>
                </c:pt>
                <c:pt idx="23">
                  <c:v>125.38783013463313</c:v>
                </c:pt>
                <c:pt idx="24">
                  <c:v>142.2831499475482</c:v>
                </c:pt>
                <c:pt idx="25">
                  <c:v>160.94935821286839</c:v>
                </c:pt>
                <c:pt idx="26">
                  <c:v>181.43659305927781</c:v>
                </c:pt>
                <c:pt idx="27">
                  <c:v>203.76048374730337</c:v>
                </c:pt>
                <c:pt idx="28">
                  <c:v>227.89481548147199</c:v>
                </c:pt>
                <c:pt idx="29">
                  <c:v>253.76522148315865</c:v>
                </c:pt>
                <c:pt idx="30">
                  <c:v>281.24473415982317</c:v>
                </c:pt>
                <c:pt idx="31">
                  <c:v>310.15202365287558</c:v>
                </c:pt>
                <c:pt idx="32">
                  <c:v>340.25301370690175</c:v>
                </c:pt>
                <c:pt idx="33">
                  <c:v>371.2662789965355</c:v>
                </c:pt>
                <c:pt idx="34">
                  <c:v>402.87221509730381</c:v>
                </c:pt>
                <c:pt idx="35">
                  <c:v>434.72548968826936</c:v>
                </c:pt>
                <c:pt idx="36">
                  <c:v>466.46981827046471</c:v>
                </c:pt>
                <c:pt idx="37">
                  <c:v>497.75375609931854</c:v>
                </c:pt>
                <c:pt idx="38">
                  <c:v>528.24603911796999</c:v>
                </c:pt>
                <c:pt idx="39">
                  <c:v>557.64907758035577</c:v>
                </c:pt>
                <c:pt idx="40">
                  <c:v>585.70949009348794</c:v>
                </c:pt>
                <c:pt idx="41">
                  <c:v>612.22499792373287</c:v>
                </c:pt>
                <c:pt idx="42">
                  <c:v>637.04748668577588</c:v>
                </c:pt>
                <c:pt idx="43">
                  <c:v>660.08249139321879</c:v>
                </c:pt>
                <c:pt idx="44">
                  <c:v>681.28570068364684</c:v>
                </c:pt>
                <c:pt idx="45">
                  <c:v>700.65727193842588</c:v>
                </c:pt>
                <c:pt idx="46">
                  <c:v>718.2348019163594</c:v>
                </c:pt>
                <c:pt idx="47">
                  <c:v>734.08573475541596</c:v>
                </c:pt>
                <c:pt idx="48">
                  <c:v>748.29985115150862</c:v>
                </c:pt>
                <c:pt idx="49">
                  <c:v>760.98231029308693</c:v>
                </c:pt>
                <c:pt idx="50">
                  <c:v>772.24754322452395</c:v>
                </c:pt>
                <c:pt idx="51">
                  <c:v>782.2141450378823</c:v>
                </c:pt>
                <c:pt idx="52">
                  <c:v>791.00079488625499</c:v>
                </c:pt>
                <c:pt idx="53">
                  <c:v>798.72314974361382</c:v>
                </c:pt>
                <c:pt idx="54">
                  <c:v>805.49160686063692</c:v>
                </c:pt>
                <c:pt idx="55">
                  <c:v>811.40980483133296</c:v>
                </c:pt>
                <c:pt idx="56">
                  <c:v>816.57372713875191</c:v>
                </c:pt>
                <c:pt idx="57">
                  <c:v>821.07127855138719</c:v>
                </c:pt>
                <c:pt idx="58">
                  <c:v>824.98221851911626</c:v>
                </c:pt>
                <c:pt idx="59">
                  <c:v>828.37835283569927</c:v>
                </c:pt>
                <c:pt idx="60">
                  <c:v>831.32390260834018</c:v>
                </c:pt>
                <c:pt idx="61">
                  <c:v>833.87598634133531</c:v>
                </c:pt>
                <c:pt idx="62">
                  <c:v>836.08516580490823</c:v>
                </c:pt>
                <c:pt idx="63">
                  <c:v>837.99601895752221</c:v>
                </c:pt>
                <c:pt idx="64">
                  <c:v>839.64771349511022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7.4675986381027304</c:v>
                </c:pt>
                <c:pt idx="2">
                  <c:v>8.6595600838412068</c:v>
                </c:pt>
                <c:pt idx="3">
                  <c:v>10.038700096310658</c:v>
                </c:pt>
                <c:pt idx="4">
                  <c:v>11.633347638009539</c:v>
                </c:pt>
                <c:pt idx="5">
                  <c:v>13.475751182920543</c:v>
                </c:pt>
                <c:pt idx="6">
                  <c:v>15.602492337992171</c:v>
                </c:pt>
                <c:pt idx="7">
                  <c:v>18.054895755472185</c:v>
                </c:pt>
                <c:pt idx="8">
                  <c:v>20.879413546837924</c:v>
                </c:pt>
                <c:pt idx="9">
                  <c:v>24.127953315768753</c:v>
                </c:pt>
                <c:pt idx="10">
                  <c:v>27.858107341845475</c:v>
                </c:pt>
                <c:pt idx="11">
                  <c:v>32.133226042629062</c:v>
                </c:pt>
                <c:pt idx="12">
                  <c:v>37.022261448280425</c:v>
                </c:pt>
                <c:pt idx="13">
                  <c:v>42.599286177389111</c:v>
                </c:pt>
                <c:pt idx="14">
                  <c:v>48.94257097816439</c:v>
                </c:pt>
                <c:pt idx="15">
                  <c:v>56.133080818399463</c:v>
                </c:pt>
                <c:pt idx="16">
                  <c:v>64.252228548044599</c:v>
                </c:pt>
                <c:pt idx="17">
                  <c:v>73.378710825359548</c:v>
                </c:pt>
                <c:pt idx="18">
                  <c:v>83.584249998036029</c:v>
                </c:pt>
                <c:pt idx="19">
                  <c:v>94.928087199014044</c:v>
                </c:pt>
                <c:pt idx="20">
                  <c:v>107.45012774300761</c:v>
                </c:pt>
                <c:pt idx="21">
                  <c:v>121.16274328618076</c:v>
                </c:pt>
                <c:pt idx="22">
                  <c:v>136.04139890842376</c:v>
                </c:pt>
                <c:pt idx="23">
                  <c:v>152.01450565270477</c:v>
                </c:pt>
                <c:pt idx="24">
                  <c:v>168.95319812915062</c:v>
                </c:pt>
                <c:pt idx="25">
                  <c:v>186.66208265320194</c:v>
                </c:pt>
                <c:pt idx="26">
                  <c:v>204.87234846409422</c:v>
                </c:pt>
                <c:pt idx="27">
                  <c:v>223.23890688025557</c:v>
                </c:pt>
                <c:pt idx="28">
                  <c:v>241.34331734168626</c:v>
                </c:pt>
                <c:pt idx="29">
                  <c:v>258.70406001686661</c:v>
                </c:pt>
                <c:pt idx="30">
                  <c:v>274.79512676664513</c:v>
                </c:pt>
                <c:pt idx="31">
                  <c:v>289.07289493052417</c:v>
                </c:pt>
                <c:pt idx="32">
                  <c:v>301.0099005402617</c:v>
                </c:pt>
                <c:pt idx="33">
                  <c:v>310.1326528963375</c:v>
                </c:pt>
                <c:pt idx="34">
                  <c:v>316.05936100768304</c:v>
                </c:pt>
                <c:pt idx="35">
                  <c:v>318.53274590965555</c:v>
                </c:pt>
                <c:pt idx="36">
                  <c:v>317.44328582195351</c:v>
                </c:pt>
                <c:pt idx="37">
                  <c:v>312.83937828853823</c:v>
                </c:pt>
                <c:pt idx="38">
                  <c:v>304.92283018651449</c:v>
                </c:pt>
                <c:pt idx="39">
                  <c:v>294.0303846238578</c:v>
                </c:pt>
                <c:pt idx="40">
                  <c:v>280.60412513132178</c:v>
                </c:pt>
                <c:pt idx="41">
                  <c:v>265.15507830244928</c:v>
                </c:pt>
                <c:pt idx="42">
                  <c:v>248.22488762043008</c:v>
                </c:pt>
                <c:pt idx="43">
                  <c:v>230.35004707442909</c:v>
                </c:pt>
                <c:pt idx="44">
                  <c:v>212.03209290428049</c:v>
                </c:pt>
                <c:pt idx="45">
                  <c:v>193.71571254779042</c:v>
                </c:pt>
                <c:pt idx="46">
                  <c:v>175.77529977933523</c:v>
                </c:pt>
                <c:pt idx="47">
                  <c:v>158.50932839056554</c:v>
                </c:pt>
                <c:pt idx="48">
                  <c:v>142.14116396092663</c:v>
                </c:pt>
                <c:pt idx="49">
                  <c:v>126.82459141578306</c:v>
                </c:pt>
                <c:pt idx="50">
                  <c:v>112.65232931437026</c:v>
                </c:pt>
                <c:pt idx="51">
                  <c:v>99.66601813358352</c:v>
                </c:pt>
                <c:pt idx="52">
                  <c:v>87.8664984837269</c:v>
                </c:pt>
                <c:pt idx="53">
                  <c:v>77.223548573588232</c:v>
                </c:pt>
                <c:pt idx="54">
                  <c:v>67.684571170231038</c:v>
                </c:pt>
                <c:pt idx="55">
                  <c:v>59.181979706960419</c:v>
                </c:pt>
                <c:pt idx="56">
                  <c:v>51.639223074189431</c:v>
                </c:pt>
                <c:pt idx="57">
                  <c:v>44.975514126352891</c:v>
                </c:pt>
                <c:pt idx="58">
                  <c:v>39.109399677290639</c:v>
                </c:pt>
                <c:pt idx="59">
                  <c:v>33.961343165830158</c:v>
                </c:pt>
                <c:pt idx="60">
                  <c:v>29.455497726409021</c:v>
                </c:pt>
                <c:pt idx="61">
                  <c:v>25.520837329951291</c:v>
                </c:pt>
                <c:pt idx="62">
                  <c:v>22.091794635729229</c:v>
                </c:pt>
                <c:pt idx="63">
                  <c:v>19.108531526139814</c:v>
                </c:pt>
                <c:pt idx="64">
                  <c:v>16.516945375880141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-4.6438003783596589</c:v>
                </c:pt>
                <c:pt idx="1">
                  <c:v>-5.3905602421699319</c:v>
                </c:pt>
                <c:pt idx="2">
                  <c:v>-6.2565162505540526</c:v>
                </c:pt>
                <c:pt idx="3">
                  <c:v>-7.2603862601851183</c:v>
                </c:pt>
                <c:pt idx="4">
                  <c:v>-8.4237210239860723</c:v>
                </c:pt>
                <c:pt idx="5">
                  <c:v>-9.7712961422781266</c:v>
                </c:pt>
                <c:pt idx="6">
                  <c:v>-11.331545376077344</c:v>
                </c:pt>
                <c:pt idx="7">
                  <c:v>-13.137034951624562</c:v>
                </c:pt>
                <c:pt idx="8">
                  <c:v>-14.224976306308355</c:v>
                </c:pt>
                <c:pt idx="9">
                  <c:v>-16.63777163788523</c:v>
                </c:pt>
                <c:pt idx="10">
                  <c:v>-17.423582372069777</c:v>
                </c:pt>
                <c:pt idx="11">
                  <c:v>-20.636904976332684</c:v>
                </c:pt>
                <c:pt idx="12">
                  <c:v>-23.339131121160726</c:v>
                </c:pt>
                <c:pt idx="13">
                  <c:v>-25.599059738899637</c:v>
                </c:pt>
                <c:pt idx="14">
                  <c:v>-29.493316836716076</c:v>
                </c:pt>
                <c:pt idx="15">
                  <c:v>-34.106624918556022</c:v>
                </c:pt>
                <c:pt idx="16">
                  <c:v>-40.531847773360482</c:v>
                </c:pt>
                <c:pt idx="17">
                  <c:v>-44.869718855896437</c:v>
                </c:pt>
                <c:pt idx="18">
                  <c:v>-47.22814385570004</c:v>
                </c:pt>
                <c:pt idx="19">
                  <c:v>-46.720952575601444</c:v>
                </c:pt>
                <c:pt idx="20">
                  <c:v>-51.465965349902206</c:v>
                </c:pt>
                <c:pt idx="21">
                  <c:v>-46.582239678520281</c:v>
                </c:pt>
                <c:pt idx="22">
                  <c:v>-50.186379569362657</c:v>
                </c:pt>
                <c:pt idx="23">
                  <c:v>-52.387830134633134</c:v>
                </c:pt>
                <c:pt idx="24">
                  <c:v>-51.283149947548196</c:v>
                </c:pt>
                <c:pt idx="25">
                  <c:v>-41.94935821286839</c:v>
                </c:pt>
                <c:pt idx="26">
                  <c:v>-29.436593059277811</c:v>
                </c:pt>
                <c:pt idx="27">
                  <c:v>-32.760483747303368</c:v>
                </c:pt>
                <c:pt idx="28">
                  <c:v>-15.894815481471994</c:v>
                </c:pt>
                <c:pt idx="29">
                  <c:v>-22.765221483158655</c:v>
                </c:pt>
                <c:pt idx="30">
                  <c:v>-27.244734159823167</c:v>
                </c:pt>
                <c:pt idx="31">
                  <c:v>-30.152023652875585</c:v>
                </c:pt>
                <c:pt idx="32">
                  <c:v>-9.2530137069017542</c:v>
                </c:pt>
                <c:pt idx="33">
                  <c:v>-13.266278996535505</c:v>
                </c:pt>
                <c:pt idx="34">
                  <c:v>-25.872215097303808</c:v>
                </c:pt>
                <c:pt idx="35">
                  <c:v>-37.725489688269363</c:v>
                </c:pt>
                <c:pt idx="36">
                  <c:v>-38.469818270464714</c:v>
                </c:pt>
                <c:pt idx="37">
                  <c:v>-37.753756099318537</c:v>
                </c:pt>
                <c:pt idx="38">
                  <c:v>-40.246039117969985</c:v>
                </c:pt>
                <c:pt idx="39">
                  <c:v>-38.649077580355765</c:v>
                </c:pt>
                <c:pt idx="40">
                  <c:v>-43.709490093487943</c:v>
                </c:pt>
                <c:pt idx="41">
                  <c:v>-56.224997923732872</c:v>
                </c:pt>
                <c:pt idx="42">
                  <c:v>-42.04748668577588</c:v>
                </c:pt>
                <c:pt idx="43">
                  <c:v>-40.082491393218788</c:v>
                </c:pt>
                <c:pt idx="44">
                  <c:v>-27.285700683646837</c:v>
                </c:pt>
                <c:pt idx="45">
                  <c:v>-18.657271938425879</c:v>
                </c:pt>
                <c:pt idx="46">
                  <c:v>-9.2348019163594017</c:v>
                </c:pt>
                <c:pt idx="47">
                  <c:v>-8.5734755415955988E-2</c:v>
                </c:pt>
                <c:pt idx="48">
                  <c:v>0.7001488484913807</c:v>
                </c:pt>
                <c:pt idx="49">
                  <c:v>-0.98231029308692541</c:v>
                </c:pt>
                <c:pt idx="50">
                  <c:v>20.752456775476048</c:v>
                </c:pt>
                <c:pt idx="51">
                  <c:v>24.785854962117696</c:v>
                </c:pt>
                <c:pt idx="52">
                  <c:v>36.999205113745006</c:v>
                </c:pt>
                <c:pt idx="53">
                  <c:v>67.276850256386183</c:v>
                </c:pt>
                <c:pt idx="54">
                  <c:v>91.508393139363079</c:v>
                </c:pt>
                <c:pt idx="55">
                  <c:v>116.59019516866704</c:v>
                </c:pt>
                <c:pt idx="56">
                  <c:v>140.42627286124809</c:v>
                </c:pt>
                <c:pt idx="57">
                  <c:v>168.92872144861281</c:v>
                </c:pt>
                <c:pt idx="58">
                  <c:v>197.01778148088374</c:v>
                </c:pt>
                <c:pt idx="59">
                  <c:v>218.62164716430073</c:v>
                </c:pt>
                <c:pt idx="60">
                  <c:v>244.67609739165982</c:v>
                </c:pt>
                <c:pt idx="61">
                  <c:v>259.12401365866469</c:v>
                </c:pt>
                <c:pt idx="62">
                  <c:v>277.91483419509177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'Analisi-dead'!$H$3:$H$67</c:f>
              <c:numCache>
                <c:formatCode>0</c:formatCode>
                <c:ptCount val="65"/>
                <c:pt idx="1">
                  <c:v>0.74675986381027304</c:v>
                </c:pt>
                <c:pt idx="2">
                  <c:v>0.86595600838412068</c:v>
                </c:pt>
                <c:pt idx="3">
                  <c:v>1.0038700096310658</c:v>
                </c:pt>
                <c:pt idx="4">
                  <c:v>1.1633347638009539</c:v>
                </c:pt>
                <c:pt idx="5">
                  <c:v>1.3475751182920543</c:v>
                </c:pt>
                <c:pt idx="6">
                  <c:v>1.5602492337992171</c:v>
                </c:pt>
                <c:pt idx="7">
                  <c:v>1.8054895755472185</c:v>
                </c:pt>
                <c:pt idx="8">
                  <c:v>2.0879413546837924</c:v>
                </c:pt>
                <c:pt idx="9">
                  <c:v>2.4127953315768753</c:v>
                </c:pt>
                <c:pt idx="10">
                  <c:v>2.7858107341845475</c:v>
                </c:pt>
                <c:pt idx="11">
                  <c:v>3.2133226042629062</c:v>
                </c:pt>
                <c:pt idx="12">
                  <c:v>3.7022261448280425</c:v>
                </c:pt>
                <c:pt idx="13">
                  <c:v>4.2599286177389111</c:v>
                </c:pt>
                <c:pt idx="14">
                  <c:v>4.894257097816439</c:v>
                </c:pt>
                <c:pt idx="15">
                  <c:v>5.6133080818399463</c:v>
                </c:pt>
                <c:pt idx="16">
                  <c:v>6.4252228548044599</c:v>
                </c:pt>
                <c:pt idx="17">
                  <c:v>7.3378710825359548</c:v>
                </c:pt>
                <c:pt idx="18">
                  <c:v>8.3584249998036029</c:v>
                </c:pt>
                <c:pt idx="19">
                  <c:v>9.4928087199014044</c:v>
                </c:pt>
                <c:pt idx="20">
                  <c:v>10.745012774300761</c:v>
                </c:pt>
                <c:pt idx="21">
                  <c:v>12.116274328618076</c:v>
                </c:pt>
                <c:pt idx="22">
                  <c:v>13.604139890842376</c:v>
                </c:pt>
                <c:pt idx="23">
                  <c:v>15.201450565270477</c:v>
                </c:pt>
                <c:pt idx="24">
                  <c:v>16.895319812915062</c:v>
                </c:pt>
                <c:pt idx="25">
                  <c:v>18.666208265320194</c:v>
                </c:pt>
                <c:pt idx="26">
                  <c:v>20.487234846409422</c:v>
                </c:pt>
                <c:pt idx="27">
                  <c:v>22.323890688025557</c:v>
                </c:pt>
                <c:pt idx="28">
                  <c:v>24.134331734168626</c:v>
                </c:pt>
                <c:pt idx="29">
                  <c:v>25.870406001686661</c:v>
                </c:pt>
                <c:pt idx="30">
                  <c:v>27.479512676664513</c:v>
                </c:pt>
                <c:pt idx="31">
                  <c:v>28.907289493052417</c:v>
                </c:pt>
                <c:pt idx="32">
                  <c:v>30.10099005402617</c:v>
                </c:pt>
                <c:pt idx="33">
                  <c:v>31.01326528963375</c:v>
                </c:pt>
                <c:pt idx="34">
                  <c:v>31.605936100768304</c:v>
                </c:pt>
                <c:pt idx="35">
                  <c:v>31.853274590965555</c:v>
                </c:pt>
                <c:pt idx="36">
                  <c:v>31.744328582195351</c:v>
                </c:pt>
                <c:pt idx="37">
                  <c:v>31.283937828853823</c:v>
                </c:pt>
                <c:pt idx="38">
                  <c:v>30.492283018651449</c:v>
                </c:pt>
                <c:pt idx="39">
                  <c:v>29.40303846238578</c:v>
                </c:pt>
                <c:pt idx="40">
                  <c:v>28.060412513132178</c:v>
                </c:pt>
                <c:pt idx="41">
                  <c:v>26.515507830244928</c:v>
                </c:pt>
                <c:pt idx="42">
                  <c:v>24.822488762043008</c:v>
                </c:pt>
                <c:pt idx="43">
                  <c:v>23.035004707442909</c:v>
                </c:pt>
                <c:pt idx="44">
                  <c:v>21.203209290428049</c:v>
                </c:pt>
                <c:pt idx="45">
                  <c:v>19.371571254779042</c:v>
                </c:pt>
                <c:pt idx="46">
                  <c:v>17.577529977933523</c:v>
                </c:pt>
                <c:pt idx="47">
                  <c:v>15.850932839056554</c:v>
                </c:pt>
                <c:pt idx="48">
                  <c:v>14.214116396092663</c:v>
                </c:pt>
                <c:pt idx="49">
                  <c:v>12.682459141578306</c:v>
                </c:pt>
                <c:pt idx="50">
                  <c:v>11.265232931437026</c:v>
                </c:pt>
                <c:pt idx="51">
                  <c:v>9.966601813358352</c:v>
                </c:pt>
                <c:pt idx="52">
                  <c:v>8.78664984837269</c:v>
                </c:pt>
                <c:pt idx="53">
                  <c:v>7.7223548573588232</c:v>
                </c:pt>
                <c:pt idx="54">
                  <c:v>6.7684571170231038</c:v>
                </c:pt>
                <c:pt idx="55">
                  <c:v>5.9181979706960419</c:v>
                </c:pt>
                <c:pt idx="56">
                  <c:v>5.1639223074189431</c:v>
                </c:pt>
                <c:pt idx="57">
                  <c:v>4.4975514126352891</c:v>
                </c:pt>
                <c:pt idx="58">
                  <c:v>3.9109399677290639</c:v>
                </c:pt>
                <c:pt idx="59">
                  <c:v>3.3961343165830158</c:v>
                </c:pt>
                <c:pt idx="60">
                  <c:v>2.9455497726409021</c:v>
                </c:pt>
                <c:pt idx="61">
                  <c:v>2.5520837329951291</c:v>
                </c:pt>
                <c:pt idx="62">
                  <c:v>2.2091794635729229</c:v>
                </c:pt>
                <c:pt idx="63">
                  <c:v>1.9108531526139814</c:v>
                </c:pt>
                <c:pt idx="64">
                  <c:v>1.6516945375880141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'Analisi-dead'!$D$3:$D$60</c:f>
              <c:numCache>
                <c:formatCode>General</c:formatCode>
                <c:ptCount val="5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'Analisi-dead'!$J$3:$J$67</c:f>
              <c:numCache>
                <c:formatCode>0</c:formatCode>
                <c:ptCount val="65"/>
                <c:pt idx="1">
                  <c:v>-0.74675986381027304</c:v>
                </c:pt>
                <c:pt idx="2">
                  <c:v>-0.86595600838412068</c:v>
                </c:pt>
                <c:pt idx="3">
                  <c:v>-1.0038700096310658</c:v>
                </c:pt>
                <c:pt idx="4">
                  <c:v>-1.1633347638009539</c:v>
                </c:pt>
                <c:pt idx="5">
                  <c:v>-1.3475751182920543</c:v>
                </c:pt>
                <c:pt idx="6">
                  <c:v>-1.5602492337992171</c:v>
                </c:pt>
                <c:pt idx="7">
                  <c:v>-1.8054895755472185</c:v>
                </c:pt>
                <c:pt idx="8">
                  <c:v>-1.0879413546837924</c:v>
                </c:pt>
                <c:pt idx="9">
                  <c:v>-2.4127953315768753</c:v>
                </c:pt>
                <c:pt idx="10">
                  <c:v>-0.7858107341845475</c:v>
                </c:pt>
                <c:pt idx="11">
                  <c:v>-3.2133226042629062</c:v>
                </c:pt>
                <c:pt idx="12">
                  <c:v>-2.7022261448280425</c:v>
                </c:pt>
                <c:pt idx="13">
                  <c:v>-2.2599286177389111</c:v>
                </c:pt>
                <c:pt idx="14">
                  <c:v>-3.894257097816439</c:v>
                </c:pt>
                <c:pt idx="15">
                  <c:v>-4.6133080818399463</c:v>
                </c:pt>
                <c:pt idx="16">
                  <c:v>-6.4252228548044599</c:v>
                </c:pt>
                <c:pt idx="17">
                  <c:v>-4.3378710825359548</c:v>
                </c:pt>
                <c:pt idx="18">
                  <c:v>-2.3584249998036029</c:v>
                </c:pt>
                <c:pt idx="19">
                  <c:v>0.5071912800985956</c:v>
                </c:pt>
                <c:pt idx="20">
                  <c:v>-4.7450127743007613</c:v>
                </c:pt>
                <c:pt idx="21">
                  <c:v>4.8837256713819244</c:v>
                </c:pt>
                <c:pt idx="22">
                  <c:v>-3.6041398908423758</c:v>
                </c:pt>
                <c:pt idx="23">
                  <c:v>-2.201450565270477</c:v>
                </c:pt>
                <c:pt idx="24">
                  <c:v>1.1046801870849379</c:v>
                </c:pt>
                <c:pt idx="25">
                  <c:v>9.3337917346798065</c:v>
                </c:pt>
                <c:pt idx="26">
                  <c:v>12.512765153590578</c:v>
                </c:pt>
                <c:pt idx="27">
                  <c:v>-3.323890688025557</c:v>
                </c:pt>
                <c:pt idx="28">
                  <c:v>16.865668265831374</c:v>
                </c:pt>
                <c:pt idx="29">
                  <c:v>-6.8704060016866606</c:v>
                </c:pt>
                <c:pt idx="30">
                  <c:v>-4.4795126766645126</c:v>
                </c:pt>
                <c:pt idx="31">
                  <c:v>-2.9072894930524171</c:v>
                </c:pt>
                <c:pt idx="32">
                  <c:v>20.89900994597383</c:v>
                </c:pt>
                <c:pt idx="33">
                  <c:v>-4.0132652896337504</c:v>
                </c:pt>
                <c:pt idx="34">
                  <c:v>-12.605936100768304</c:v>
                </c:pt>
                <c:pt idx="35">
                  <c:v>-11.853274590965555</c:v>
                </c:pt>
                <c:pt idx="36">
                  <c:v>-0.74432858219535092</c:v>
                </c:pt>
                <c:pt idx="37">
                  <c:v>0.71606217114617721</c:v>
                </c:pt>
                <c:pt idx="38">
                  <c:v>-2.4922830186514489</c:v>
                </c:pt>
                <c:pt idx="39">
                  <c:v>1.5969615376142201</c:v>
                </c:pt>
                <c:pt idx="40">
                  <c:v>-5.060412513132178</c:v>
                </c:pt>
                <c:pt idx="41">
                  <c:v>-12.515507830244928</c:v>
                </c:pt>
                <c:pt idx="42">
                  <c:v>14.177511237956992</c:v>
                </c:pt>
                <c:pt idx="43">
                  <c:v>1.9649952925570915</c:v>
                </c:pt>
                <c:pt idx="44">
                  <c:v>12.796790709571951</c:v>
                </c:pt>
                <c:pt idx="45">
                  <c:v>8.6284287452209583</c:v>
                </c:pt>
                <c:pt idx="46">
                  <c:v>9.4224700220664772</c:v>
                </c:pt>
                <c:pt idx="47">
                  <c:v>9.1490671609434457</c:v>
                </c:pt>
                <c:pt idx="48">
                  <c:v>0.78588360390733669</c:v>
                </c:pt>
                <c:pt idx="49">
                  <c:v>-1.6824591415783061</c:v>
                </c:pt>
                <c:pt idx="50">
                  <c:v>21.734767068562974</c:v>
                </c:pt>
                <c:pt idx="51">
                  <c:v>4.033398186641648</c:v>
                </c:pt>
                <c:pt idx="52">
                  <c:v>12.21335015162731</c:v>
                </c:pt>
                <c:pt idx="53">
                  <c:v>30.277645142641177</c:v>
                </c:pt>
                <c:pt idx="54">
                  <c:v>24.231542882976896</c:v>
                </c:pt>
                <c:pt idx="55">
                  <c:v>25.081802029303958</c:v>
                </c:pt>
                <c:pt idx="56">
                  <c:v>23.836077692581057</c:v>
                </c:pt>
                <c:pt idx="57">
                  <c:v>28.502448587364711</c:v>
                </c:pt>
                <c:pt idx="58">
                  <c:v>28.089060032270936</c:v>
                </c:pt>
                <c:pt idx="59">
                  <c:v>21.603865683416984</c:v>
                </c:pt>
                <c:pt idx="60">
                  <c:v>26.054450227359098</c:v>
                </c:pt>
                <c:pt idx="61">
                  <c:v>14.447916267004871</c:v>
                </c:pt>
                <c:pt idx="62">
                  <c:v>18.790820536427077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B-4DDF-AB3B-6C22630D3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59528"/>
        <c:axId val="812156576"/>
      </c:scatterChart>
      <c:valAx>
        <c:axId val="812159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6576"/>
        <c:crosses val="autoZero"/>
        <c:crossBetween val="midCat"/>
      </c:valAx>
      <c:valAx>
        <c:axId val="8121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15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Guariti!$B$3:$B$84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  <c:pt idx="47">
                  <c:v>1309</c:v>
                </c:pt>
                <c:pt idx="48">
                  <c:v>1412</c:v>
                </c:pt>
                <c:pt idx="49">
                  <c:v>1471</c:v>
                </c:pt>
                <c:pt idx="50">
                  <c:v>1549</c:v>
                </c:pt>
                <c:pt idx="51">
                  <c:v>1665</c:v>
                </c:pt>
                <c:pt idx="52">
                  <c:v>1774</c:v>
                </c:pt>
                <c:pt idx="53">
                  <c:v>1863</c:v>
                </c:pt>
                <c:pt idx="54">
                  <c:v>1992</c:v>
                </c:pt>
                <c:pt idx="55">
                  <c:v>2110</c:v>
                </c:pt>
                <c:pt idx="56">
                  <c:v>2216</c:v>
                </c:pt>
                <c:pt idx="57">
                  <c:v>2311</c:v>
                </c:pt>
                <c:pt idx="58">
                  <c:v>2420</c:v>
                </c:pt>
                <c:pt idx="59">
                  <c:v>2536</c:v>
                </c:pt>
                <c:pt idx="60">
                  <c:v>2660</c:v>
                </c:pt>
                <c:pt idx="61">
                  <c:v>2775</c:v>
                </c:pt>
                <c:pt idx="62">
                  <c:v>2894</c:v>
                </c:pt>
                <c:pt idx="63">
                  <c:v>2934</c:v>
                </c:pt>
                <c:pt idx="64">
                  <c:v>3060</c:v>
                </c:pt>
                <c:pt idx="65">
                  <c:v>3161</c:v>
                </c:pt>
                <c:pt idx="66">
                  <c:v>3275</c:v>
                </c:pt>
                <c:pt idx="67">
                  <c:v>3424</c:v>
                </c:pt>
                <c:pt idx="68">
                  <c:v>3519</c:v>
                </c:pt>
                <c:pt idx="69">
                  <c:v>3599</c:v>
                </c:pt>
                <c:pt idx="70">
                  <c:v>3683</c:v>
                </c:pt>
                <c:pt idx="71">
                  <c:v>3816</c:v>
                </c:pt>
                <c:pt idx="72">
                  <c:v>4002</c:v>
                </c:pt>
                <c:pt idx="73">
                  <c:v>4143</c:v>
                </c:pt>
                <c:pt idx="74">
                  <c:v>4282</c:v>
                </c:pt>
                <c:pt idx="75">
                  <c:v>4480</c:v>
                </c:pt>
                <c:pt idx="76">
                  <c:v>4607</c:v>
                </c:pt>
                <c:pt idx="77">
                  <c:v>4695</c:v>
                </c:pt>
                <c:pt idx="78">
                  <c:v>4783</c:v>
                </c:pt>
                <c:pt idx="79">
                  <c:v>4898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Guariti!$A$3:$A$84</c:f>
              <c:numCache>
                <c:formatCode>d/m;@</c:formatCode>
                <c:ptCount val="8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Guariti!$C$3:$C$84</c:f>
              <c:numCache>
                <c:formatCode>General</c:formatCode>
                <c:ptCount val="8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  <c:pt idx="79">
                  <c:v>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086887423274503"/>
          <c:y val="6.3973519068499796E-2"/>
          <c:w val="0.65875946433310717"/>
          <c:h val="0.9121644546882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Guariti!$C$3:$C$81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  <c:pt idx="47">
                  <c:v>128</c:v>
                </c:pt>
                <c:pt idx="48">
                  <c:v>103</c:v>
                </c:pt>
                <c:pt idx="49">
                  <c:v>59</c:v>
                </c:pt>
                <c:pt idx="50">
                  <c:v>78</c:v>
                </c:pt>
                <c:pt idx="51">
                  <c:v>116</c:v>
                </c:pt>
                <c:pt idx="52">
                  <c:v>109</c:v>
                </c:pt>
                <c:pt idx="53">
                  <c:v>89</c:v>
                </c:pt>
                <c:pt idx="54">
                  <c:v>129</c:v>
                </c:pt>
                <c:pt idx="55">
                  <c:v>118</c:v>
                </c:pt>
                <c:pt idx="56">
                  <c:v>106</c:v>
                </c:pt>
                <c:pt idx="57">
                  <c:v>95</c:v>
                </c:pt>
                <c:pt idx="58">
                  <c:v>109</c:v>
                </c:pt>
                <c:pt idx="59">
                  <c:v>116</c:v>
                </c:pt>
                <c:pt idx="60">
                  <c:v>124</c:v>
                </c:pt>
                <c:pt idx="61">
                  <c:v>115</c:v>
                </c:pt>
                <c:pt idx="62">
                  <c:v>119</c:v>
                </c:pt>
                <c:pt idx="63">
                  <c:v>40</c:v>
                </c:pt>
                <c:pt idx="64">
                  <c:v>126</c:v>
                </c:pt>
                <c:pt idx="65">
                  <c:v>101</c:v>
                </c:pt>
                <c:pt idx="66">
                  <c:v>114</c:v>
                </c:pt>
                <c:pt idx="67">
                  <c:v>149</c:v>
                </c:pt>
                <c:pt idx="68">
                  <c:v>95</c:v>
                </c:pt>
                <c:pt idx="69">
                  <c:v>80</c:v>
                </c:pt>
                <c:pt idx="70">
                  <c:v>84</c:v>
                </c:pt>
                <c:pt idx="71">
                  <c:v>133</c:v>
                </c:pt>
                <c:pt idx="72">
                  <c:v>186</c:v>
                </c:pt>
                <c:pt idx="73">
                  <c:v>141</c:v>
                </c:pt>
                <c:pt idx="74">
                  <c:v>139</c:v>
                </c:pt>
                <c:pt idx="75">
                  <c:v>198</c:v>
                </c:pt>
                <c:pt idx="76">
                  <c:v>127</c:v>
                </c:pt>
                <c:pt idx="77">
                  <c:v>88</c:v>
                </c:pt>
                <c:pt idx="78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[1]Deceduti!$T$2:$AB$2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Guariti/day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Guariti!$T$85:$AB$85</c:f>
              <c:numCache>
                <c:formatCode>General</c:formatCode>
                <c:ptCount val="9"/>
                <c:pt idx="0">
                  <c:v>32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C-4581-BC4B-0AE78D0E7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Deceduti!$A$3:$A$88</c:f>
              <c:numCache>
                <c:formatCode>d/m;@</c:formatCode>
                <c:ptCount val="8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</c:numCache>
            </c:numRef>
          </c:xVal>
          <c:yVal>
            <c:numRef>
              <c:f>Deceduti!$C$3:$C$88</c:f>
              <c:numCache>
                <c:formatCode>General</c:formatCode>
                <c:ptCount val="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  <c:pt idx="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Deceduti!$B$3:$B$81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  <c:pt idx="47">
                  <c:v>734</c:v>
                </c:pt>
                <c:pt idx="48">
                  <c:v>749</c:v>
                </c:pt>
                <c:pt idx="49">
                  <c:v>760</c:v>
                </c:pt>
                <c:pt idx="50">
                  <c:v>793</c:v>
                </c:pt>
                <c:pt idx="51">
                  <c:v>807</c:v>
                </c:pt>
                <c:pt idx="52">
                  <c:v>828</c:v>
                </c:pt>
                <c:pt idx="53">
                  <c:v>866</c:v>
                </c:pt>
                <c:pt idx="54">
                  <c:v>897</c:v>
                </c:pt>
                <c:pt idx="55">
                  <c:v>928</c:v>
                </c:pt>
                <c:pt idx="56">
                  <c:v>957</c:v>
                </c:pt>
                <c:pt idx="57">
                  <c:v>990</c:v>
                </c:pt>
                <c:pt idx="58">
                  <c:v>1022</c:v>
                </c:pt>
                <c:pt idx="59">
                  <c:v>1047</c:v>
                </c:pt>
                <c:pt idx="60">
                  <c:v>1076</c:v>
                </c:pt>
                <c:pt idx="61">
                  <c:v>1093</c:v>
                </c:pt>
                <c:pt idx="62">
                  <c:v>1114</c:v>
                </c:pt>
                <c:pt idx="63">
                  <c:v>1128</c:v>
                </c:pt>
                <c:pt idx="64">
                  <c:v>1141</c:v>
                </c:pt>
                <c:pt idx="65">
                  <c:v>1152</c:v>
                </c:pt>
                <c:pt idx="66">
                  <c:v>1167</c:v>
                </c:pt>
                <c:pt idx="67">
                  <c:v>1184</c:v>
                </c:pt>
                <c:pt idx="68">
                  <c:v>1195</c:v>
                </c:pt>
                <c:pt idx="69">
                  <c:v>1209</c:v>
                </c:pt>
                <c:pt idx="70">
                  <c:v>1221</c:v>
                </c:pt>
                <c:pt idx="71">
                  <c:v>1232</c:v>
                </c:pt>
                <c:pt idx="72">
                  <c:v>1243</c:v>
                </c:pt>
                <c:pt idx="73">
                  <c:v>1254</c:v>
                </c:pt>
                <c:pt idx="74">
                  <c:v>1265</c:v>
                </c:pt>
                <c:pt idx="75">
                  <c:v>1276</c:v>
                </c:pt>
                <c:pt idx="76">
                  <c:v>1281</c:v>
                </c:pt>
                <c:pt idx="77">
                  <c:v>1293</c:v>
                </c:pt>
                <c:pt idx="78">
                  <c:v>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Deceduti!$A$3:$A$81</c:f>
              <c:numCache>
                <c:formatCode>d/m;@</c:formatCode>
                <c:ptCount val="7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</c:numCache>
            </c:numRef>
          </c:xVal>
          <c:yVal>
            <c:numRef>
              <c:f>Deceduti!$C$3:$C$81</c:f>
              <c:numCache>
                <c:formatCode>General</c:formatCode>
                <c:ptCount val="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  <c:pt idx="47">
                  <c:v>25</c:v>
                </c:pt>
                <c:pt idx="48">
                  <c:v>15</c:v>
                </c:pt>
                <c:pt idx="49">
                  <c:v>11</c:v>
                </c:pt>
                <c:pt idx="50">
                  <c:v>33</c:v>
                </c:pt>
                <c:pt idx="51">
                  <c:v>14</c:v>
                </c:pt>
                <c:pt idx="52">
                  <c:v>21</c:v>
                </c:pt>
                <c:pt idx="53">
                  <c:v>38</c:v>
                </c:pt>
                <c:pt idx="54">
                  <c:v>31</c:v>
                </c:pt>
                <c:pt idx="55">
                  <c:v>31</c:v>
                </c:pt>
                <c:pt idx="56">
                  <c:v>29</c:v>
                </c:pt>
                <c:pt idx="57">
                  <c:v>33</c:v>
                </c:pt>
                <c:pt idx="58">
                  <c:v>32</c:v>
                </c:pt>
                <c:pt idx="59">
                  <c:v>25</c:v>
                </c:pt>
                <c:pt idx="60">
                  <c:v>29</c:v>
                </c:pt>
                <c:pt idx="61">
                  <c:v>17</c:v>
                </c:pt>
                <c:pt idx="62">
                  <c:v>21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17</c:v>
                </c:pt>
                <c:pt idx="68">
                  <c:v>11</c:v>
                </c:pt>
                <c:pt idx="69">
                  <c:v>14</c:v>
                </c:pt>
                <c:pt idx="70">
                  <c:v>12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5</c:v>
                </c:pt>
                <c:pt idx="77">
                  <c:v>12</c:v>
                </c:pt>
                <c:pt idx="7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8.xml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0.xml"/><Relationship Id="rId5" Type="http://schemas.openxmlformats.org/officeDocument/2006/relationships/image" Target="../media/image2.png"/><Relationship Id="rId4" Type="http://schemas.openxmlformats.org/officeDocument/2006/relationships/chart" Target="../charts/chart39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chart" Target="../charts/chart44.xml"/><Relationship Id="rId4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377211" y="24581"/>
    <xdr:ext cx="5708609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CDEA9F-B40C-4872-8829-8669DE485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74358</xdr:colOff>
      <xdr:row>1</xdr:row>
      <xdr:rowOff>35601</xdr:rowOff>
    </xdr:from>
    <xdr:to>
      <xdr:col>28</xdr:col>
      <xdr:colOff>622999</xdr:colOff>
      <xdr:row>16</xdr:row>
      <xdr:rowOff>146707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A214D3B-8CAC-4E59-8755-5D7C91139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581740</xdr:colOff>
      <xdr:row>20</xdr:row>
      <xdr:rowOff>140397</xdr:rowOff>
    </xdr:from>
    <xdr:to>
      <xdr:col>21</xdr:col>
      <xdr:colOff>45719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3C4D9D2-14BD-4ACF-A93F-5E2A199F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476783</xdr:colOff>
      <xdr:row>24</xdr:row>
      <xdr:rowOff>27613</xdr:rowOff>
    </xdr:from>
    <xdr:to>
      <xdr:col>12</xdr:col>
      <xdr:colOff>326044</xdr:colOff>
      <xdr:row>27</xdr:row>
      <xdr:rowOff>63738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6ECD5DA8-E95B-4830-93DF-317D3C0BB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88223" y="4233853"/>
          <a:ext cx="1952381" cy="561905"/>
        </a:xfrm>
        <a:prstGeom prst="rect">
          <a:avLst/>
        </a:prstGeom>
      </xdr:spPr>
    </xdr:pic>
    <xdr:clientData/>
  </xdr:twoCellAnchor>
  <xdr:twoCellAnchor>
    <xdr:from>
      <xdr:col>21</xdr:col>
      <xdr:colOff>257075</xdr:colOff>
      <xdr:row>21</xdr:row>
      <xdr:rowOff>60182</xdr:rowOff>
    </xdr:from>
    <xdr:to>
      <xdr:col>28</xdr:col>
      <xdr:colOff>135155</xdr:colOff>
      <xdr:row>36</xdr:row>
      <xdr:rowOff>171287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776DF1C-584E-4930-9925-C8CB3A4D3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1986379" y="161766"/>
    <xdr:ext cx="5615822" cy="3061494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4C3DE70-2D3F-4FA6-B00A-9B541ADEA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480060</xdr:colOff>
      <xdr:row>0</xdr:row>
      <xdr:rowOff>95250</xdr:rowOff>
    </xdr:from>
    <xdr:to>
      <xdr:col>29</xdr:col>
      <xdr:colOff>468630</xdr:colOff>
      <xdr:row>17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3FDD70-CE20-42B2-81A6-B637B28AA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18</xdr:row>
      <xdr:rowOff>114300</xdr:rowOff>
    </xdr:from>
    <xdr:to>
      <xdr:col>22</xdr:col>
      <xdr:colOff>312420</xdr:colOff>
      <xdr:row>38</xdr:row>
      <xdr:rowOff>167640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458C54C-9714-4F70-B659-766FB24EE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483870</xdr:colOff>
      <xdr:row>18</xdr:row>
      <xdr:rowOff>125730</xdr:rowOff>
    </xdr:from>
    <xdr:to>
      <xdr:col>29</xdr:col>
      <xdr:colOff>361950</xdr:colOff>
      <xdr:row>34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7E76369-564E-46AB-9B7F-D9A79FC42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655320</xdr:colOff>
      <xdr:row>24</xdr:row>
      <xdr:rowOff>53340</xdr:rowOff>
    </xdr:from>
    <xdr:to>
      <xdr:col>13</xdr:col>
      <xdr:colOff>291221</xdr:colOff>
      <xdr:row>27</xdr:row>
      <xdr:rowOff>89465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324E0F74-AED1-405B-9124-D27CCD99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55480" y="425958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308610</xdr:colOff>
      <xdr:row>3</xdr:row>
      <xdr:rowOff>57150</xdr:rowOff>
    </xdr:from>
    <xdr:to>
      <xdr:col>17</xdr:col>
      <xdr:colOff>327660</xdr:colOff>
      <xdr:row>26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5D20C8-872D-49B4-97CD-4E682770F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102870</xdr:colOff>
      <xdr:row>0</xdr:row>
      <xdr:rowOff>80010</xdr:rowOff>
    </xdr:from>
    <xdr:to>
      <xdr:col>24</xdr:col>
      <xdr:colOff>83820</xdr:colOff>
      <xdr:row>17</xdr:row>
      <xdr:rowOff>60960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E77E87-B30F-41B9-B01C-0DD1DDDB7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624840</xdr:colOff>
      <xdr:row>18</xdr:row>
      <xdr:rowOff>53340</xdr:rowOff>
    </xdr:from>
    <xdr:to>
      <xdr:col>23</xdr:col>
      <xdr:colOff>605790</xdr:colOff>
      <xdr:row>35</xdr:row>
      <xdr:rowOff>34290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47A4403-4BD0-41F0-9DA5-9CCCFCC9E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181794" y="131100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59C2E07-8A0A-4985-9DC4-AC9B51F6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5A89DFD-B418-4168-B1BC-E60E2CBC9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23</xdr:col>
      <xdr:colOff>339009</xdr:colOff>
      <xdr:row>22</xdr:row>
      <xdr:rowOff>8194</xdr:rowOff>
    </xdr:from>
    <xdr:to>
      <xdr:col>31</xdr:col>
      <xdr:colOff>368710</xdr:colOff>
      <xdr:row>39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3B4EF0-D8BD-4084-9704-63A9604EE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4EB06B0-881D-43AB-86CE-5CDCEFA4AD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4650"/>
        <a:stretch/>
      </xdr:blipFill>
      <xdr:spPr>
        <a:xfrm>
          <a:off x="7391401" y="249936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483419</xdr:colOff>
      <xdr:row>20</xdr:row>
      <xdr:rowOff>140397</xdr:rowOff>
    </xdr:from>
    <xdr:to>
      <xdr:col>21</xdr:col>
      <xdr:colOff>6187</xdr:colOff>
      <xdr:row>41</xdr:row>
      <xdr:rowOff>106516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7BD90E-2C20-4329-BB8E-1DE3DF93D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69258" y="5580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2</xdr:row>
      <xdr:rowOff>64770</xdr:rowOff>
    </xdr:from>
    <xdr:to>
      <xdr:col>30</xdr:col>
      <xdr:colOff>179070</xdr:colOff>
      <xdr:row>18</xdr:row>
      <xdr:rowOff>3810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617221</xdr:colOff>
      <xdr:row>20</xdr:row>
      <xdr:rowOff>106680</xdr:rowOff>
    </xdr:from>
    <xdr:to>
      <xdr:col>14</xdr:col>
      <xdr:colOff>30481</xdr:colOff>
      <xdr:row>28</xdr:row>
      <xdr:rowOff>93029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517381" y="3611880"/>
          <a:ext cx="2339340" cy="1388429"/>
        </a:xfrm>
        <a:prstGeom prst="rect">
          <a:avLst/>
        </a:prstGeom>
      </xdr:spPr>
    </xdr:pic>
    <xdr:clientData/>
  </xdr:twoCellAnchor>
  <xdr:twoCellAnchor>
    <xdr:from>
      <xdr:col>14</xdr:col>
      <xdr:colOff>582930</xdr:colOff>
      <xdr:row>23</xdr:row>
      <xdr:rowOff>95250</xdr:rowOff>
    </xdr:from>
    <xdr:to>
      <xdr:col>23</xdr:col>
      <xdr:colOff>121920</xdr:colOff>
      <xdr:row>41</xdr:row>
      <xdr:rowOff>106680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240030</xdr:colOff>
      <xdr:row>24</xdr:row>
      <xdr:rowOff>102870</xdr:rowOff>
    </xdr:from>
    <xdr:to>
      <xdr:col>30</xdr:col>
      <xdr:colOff>118110</xdr:colOff>
      <xdr:row>40</xdr:row>
      <xdr:rowOff>41910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7D852D72-21BE-4F0A-80D9-C60FD357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45676" y="32766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232082" cy="3247922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8</xdr:col>
      <xdr:colOff>0</xdr:colOff>
      <xdr:row>40</xdr:row>
      <xdr:rowOff>99060</xdr:rowOff>
    </xdr:from>
    <xdr:to>
      <xdr:col>15</xdr:col>
      <xdr:colOff>232410</xdr:colOff>
      <xdr:row>56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833680C-C225-4DEA-BB02-0D2E3765F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7</xdr:col>
      <xdr:colOff>121920</xdr:colOff>
      <xdr:row>48</xdr:row>
      <xdr:rowOff>160020</xdr:rowOff>
    </xdr:from>
    <xdr:to>
      <xdr:col>14</xdr:col>
      <xdr:colOff>354330</xdr:colOff>
      <xdr:row>64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9D6953-6CF6-4C26-9BBF-9701873D8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125730</xdr:rowOff>
    </xdr:from>
    <xdr:to>
      <xdr:col>15</xdr:col>
      <xdr:colOff>19050</xdr:colOff>
      <xdr:row>17</xdr:row>
      <xdr:rowOff>64770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9DFE3C6-F110-44CD-8AD8-B9D5116BE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19</xdr:row>
      <xdr:rowOff>34290</xdr:rowOff>
    </xdr:from>
    <xdr:to>
      <xdr:col>14</xdr:col>
      <xdr:colOff>643890</xdr:colOff>
      <xdr:row>34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9C9F352-8156-41FB-850A-A5F38CCBF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39</xdr:row>
      <xdr:rowOff>0</xdr:rowOff>
    </xdr:from>
    <xdr:to>
      <xdr:col>15</xdr:col>
      <xdr:colOff>232410</xdr:colOff>
      <xdr:row>54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559D36-AF3B-42CC-93B1-897FFE506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19053</xdr:colOff>
      <xdr:row>0</xdr:row>
      <xdr:rowOff>118106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636270</xdr:colOff>
      <xdr:row>0</xdr:row>
      <xdr:rowOff>129540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15</xdr:col>
      <xdr:colOff>49526</xdr:colOff>
      <xdr:row>16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636270</xdr:colOff>
      <xdr:row>16</xdr:row>
      <xdr:rowOff>125730</xdr:rowOff>
    </xdr:from>
    <xdr:to>
      <xdr:col>29</xdr:col>
      <xdr:colOff>274320</xdr:colOff>
      <xdr:row>32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543143F-A58E-429C-ADDA-55DF3B47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_i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i"/>
      <sheetName val="Casi_totali"/>
      <sheetName val="Terapia_inten"/>
      <sheetName val="Guariti"/>
      <sheetName val="Deceduti"/>
      <sheetName val="Ospedalizzati"/>
      <sheetName val="Positivi"/>
      <sheetName val="Quarantena"/>
      <sheetName val="Nuovi positivi"/>
      <sheetName val="Tamponi"/>
      <sheetName val="Analisi-nuovi-pos (2)"/>
      <sheetName val="Analisi-dead (2)"/>
      <sheetName val="Bilog"/>
      <sheetName val="R0"/>
      <sheetName val="Coeff stim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T2">
            <v>1</v>
          </cell>
          <cell r="U2">
            <v>2</v>
          </cell>
          <cell r="V2">
            <v>3</v>
          </cell>
          <cell r="W2">
            <v>4</v>
          </cell>
          <cell r="X2">
            <v>5</v>
          </cell>
          <cell r="Y2">
            <v>6</v>
          </cell>
          <cell r="Z2">
            <v>7</v>
          </cell>
          <cell r="AA2">
            <v>8</v>
          </cell>
          <cell r="AB2">
            <v>9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4"/>
  <sheetViews>
    <sheetView tabSelected="1" workbookViewId="0">
      <pane ySplit="1" topLeftCell="A62" activePane="bottomLeft" state="frozen"/>
      <selection pane="bottomLeft" activeCell="C83" sqref="C83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4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  <row r="50" spans="1:14">
      <c r="A50" s="18">
        <v>43932</v>
      </c>
      <c r="B50" s="17" t="s">
        <v>35</v>
      </c>
      <c r="C50" s="17">
        <v>1003</v>
      </c>
      <c r="D50" s="17">
        <v>146</v>
      </c>
      <c r="E50" s="17">
        <v>1149</v>
      </c>
      <c r="F50" s="17">
        <v>2184</v>
      </c>
      <c r="G50" s="17">
        <v>3333</v>
      </c>
      <c r="H50" s="17">
        <v>32</v>
      </c>
      <c r="I50" s="17">
        <v>185</v>
      </c>
      <c r="J50" s="17">
        <v>1309</v>
      </c>
      <c r="K50" s="17">
        <v>734</v>
      </c>
      <c r="L50" s="17">
        <v>5376</v>
      </c>
      <c r="M50" s="17">
        <v>20888</v>
      </c>
    </row>
    <row r="51" spans="1:14">
      <c r="A51" s="18">
        <v>43933</v>
      </c>
      <c r="B51" s="17" t="s">
        <v>35</v>
      </c>
      <c r="C51" s="17">
        <v>1032</v>
      </c>
      <c r="D51" s="17">
        <v>144</v>
      </c>
      <c r="E51" s="17">
        <v>1176</v>
      </c>
      <c r="F51" s="17">
        <v>2157</v>
      </c>
      <c r="G51" s="17">
        <v>3333</v>
      </c>
      <c r="H51" s="17">
        <v>0</v>
      </c>
      <c r="I51" s="17">
        <v>118</v>
      </c>
      <c r="J51" s="17">
        <v>1412</v>
      </c>
      <c r="K51" s="17">
        <v>749</v>
      </c>
      <c r="L51" s="17">
        <v>5494</v>
      </c>
      <c r="M51" s="17">
        <v>21983</v>
      </c>
    </row>
    <row r="52" spans="1:14">
      <c r="A52" s="18">
        <v>43934</v>
      </c>
      <c r="B52" s="17" t="s">
        <v>35</v>
      </c>
      <c r="C52" s="17">
        <v>1088</v>
      </c>
      <c r="D52" s="17">
        <v>138</v>
      </c>
      <c r="E52" s="17">
        <v>1226</v>
      </c>
      <c r="F52" s="17">
        <v>2139</v>
      </c>
      <c r="G52" s="17">
        <v>3365</v>
      </c>
      <c r="H52" s="17">
        <v>32</v>
      </c>
      <c r="I52" s="17">
        <v>102</v>
      </c>
      <c r="J52" s="17">
        <v>1471</v>
      </c>
      <c r="K52" s="17">
        <v>760</v>
      </c>
      <c r="L52" s="17">
        <v>5596</v>
      </c>
      <c r="M52" s="17">
        <v>23129</v>
      </c>
    </row>
    <row r="53" spans="1:14">
      <c r="A53" s="18">
        <v>43935</v>
      </c>
      <c r="B53" s="17" t="s">
        <v>35</v>
      </c>
      <c r="C53" s="17">
        <v>967</v>
      </c>
      <c r="D53" s="17">
        <v>133</v>
      </c>
      <c r="E53" s="17">
        <v>1100</v>
      </c>
      <c r="F53" s="17">
        <v>2366</v>
      </c>
      <c r="G53" s="17">
        <v>3466</v>
      </c>
      <c r="H53" s="17">
        <v>101</v>
      </c>
      <c r="I53" s="17">
        <v>212</v>
      </c>
      <c r="J53" s="17">
        <v>1549</v>
      </c>
      <c r="K53" s="17">
        <v>793</v>
      </c>
      <c r="L53" s="17">
        <v>5808</v>
      </c>
      <c r="M53" s="17">
        <v>24446</v>
      </c>
    </row>
    <row r="54" spans="1:14">
      <c r="A54" s="18">
        <v>43936</v>
      </c>
      <c r="B54" s="17" t="s">
        <v>35</v>
      </c>
      <c r="C54" s="17">
        <v>959</v>
      </c>
      <c r="D54" s="17">
        <v>120</v>
      </c>
      <c r="E54" s="17">
        <v>1079</v>
      </c>
      <c r="F54" s="17">
        <v>2385</v>
      </c>
      <c r="G54" s="17">
        <v>3464</v>
      </c>
      <c r="H54" s="17">
        <v>-2</v>
      </c>
      <c r="I54" s="17">
        <v>128</v>
      </c>
      <c r="J54" s="17">
        <v>1665</v>
      </c>
      <c r="K54" s="17">
        <v>807</v>
      </c>
      <c r="L54" s="17">
        <v>5936</v>
      </c>
      <c r="M54" s="17">
        <v>25793</v>
      </c>
    </row>
    <row r="55" spans="1:14">
      <c r="A55" s="18">
        <v>43937</v>
      </c>
      <c r="B55" s="17" t="s">
        <v>35</v>
      </c>
      <c r="C55" s="17">
        <v>957</v>
      </c>
      <c r="D55" s="17">
        <v>103</v>
      </c>
      <c r="E55" s="17">
        <v>1060</v>
      </c>
      <c r="F55" s="17">
        <v>2377</v>
      </c>
      <c r="G55" s="17">
        <v>3437</v>
      </c>
      <c r="H55" s="17">
        <v>-27</v>
      </c>
      <c r="I55" s="17">
        <v>103</v>
      </c>
      <c r="J55" s="17">
        <v>1774</v>
      </c>
      <c r="K55" s="17">
        <v>828</v>
      </c>
      <c r="L55" s="17">
        <v>6039</v>
      </c>
      <c r="M55" s="17">
        <v>26945</v>
      </c>
    </row>
    <row r="56" spans="1:14">
      <c r="A56" s="18">
        <v>43938</v>
      </c>
      <c r="B56" s="17" t="s">
        <v>35</v>
      </c>
      <c r="C56" s="17">
        <v>897</v>
      </c>
      <c r="D56" s="17">
        <v>105</v>
      </c>
      <c r="E56" s="17">
        <v>1002</v>
      </c>
      <c r="F56" s="17">
        <v>2457</v>
      </c>
      <c r="G56" s="17">
        <v>3459</v>
      </c>
      <c r="H56" s="17">
        <v>22</v>
      </c>
      <c r="I56" s="17">
        <v>149</v>
      </c>
      <c r="J56" s="17">
        <v>1863</v>
      </c>
      <c r="K56" s="17">
        <v>866</v>
      </c>
      <c r="L56" s="17">
        <v>6188</v>
      </c>
      <c r="M56" s="17">
        <v>28181</v>
      </c>
    </row>
    <row r="57" spans="1:14">
      <c r="A57" s="18">
        <v>43939</v>
      </c>
      <c r="B57" s="17" t="s">
        <v>35</v>
      </c>
      <c r="C57" s="17">
        <v>901</v>
      </c>
      <c r="D57" s="17">
        <v>105</v>
      </c>
      <c r="E57" s="17">
        <v>1006</v>
      </c>
      <c r="F57" s="17">
        <v>2406</v>
      </c>
      <c r="G57" s="17">
        <v>3412</v>
      </c>
      <c r="H57" s="17">
        <v>-47</v>
      </c>
      <c r="I57" s="17">
        <v>113</v>
      </c>
      <c r="J57" s="17">
        <v>1992</v>
      </c>
      <c r="K57" s="17">
        <v>897</v>
      </c>
      <c r="L57" s="17">
        <v>6301</v>
      </c>
      <c r="M57" s="17">
        <v>29322</v>
      </c>
    </row>
    <row r="58" spans="1:14">
      <c r="A58" s="18">
        <v>43940</v>
      </c>
      <c r="B58" s="17" t="s">
        <v>35</v>
      </c>
      <c r="C58" s="17">
        <v>885</v>
      </c>
      <c r="D58" s="17">
        <v>101</v>
      </c>
      <c r="E58" s="17">
        <v>986</v>
      </c>
      <c r="F58" s="17">
        <v>2504</v>
      </c>
      <c r="G58" s="17">
        <v>3490</v>
      </c>
      <c r="H58" s="17">
        <v>78</v>
      </c>
      <c r="I58" s="17">
        <v>227</v>
      </c>
      <c r="J58" s="17">
        <v>2110</v>
      </c>
      <c r="K58" s="17">
        <v>928</v>
      </c>
      <c r="L58" s="17">
        <v>6528</v>
      </c>
      <c r="M58" s="17">
        <v>31551</v>
      </c>
      <c r="N58" s="17">
        <v>21103</v>
      </c>
    </row>
    <row r="59" spans="1:14">
      <c r="A59" s="18">
        <v>43941</v>
      </c>
      <c r="B59" s="17" t="s">
        <v>35</v>
      </c>
      <c r="C59" s="17">
        <v>878</v>
      </c>
      <c r="D59" s="17">
        <v>102</v>
      </c>
      <c r="E59" s="17">
        <v>980</v>
      </c>
      <c r="F59" s="17">
        <v>2516</v>
      </c>
      <c r="G59" s="17">
        <v>3496</v>
      </c>
      <c r="H59" s="17">
        <v>6</v>
      </c>
      <c r="I59" s="17">
        <v>141</v>
      </c>
      <c r="J59" s="17">
        <v>2216</v>
      </c>
      <c r="K59" s="17">
        <v>957</v>
      </c>
      <c r="L59" s="17">
        <v>6669</v>
      </c>
      <c r="M59" s="17">
        <v>33007</v>
      </c>
      <c r="N59" s="17">
        <v>21979</v>
      </c>
    </row>
    <row r="60" spans="1:14">
      <c r="A60" s="18">
        <v>43942</v>
      </c>
      <c r="B60" s="17" t="s">
        <v>35</v>
      </c>
      <c r="C60" s="17">
        <v>914</v>
      </c>
      <c r="D60" s="17">
        <v>94</v>
      </c>
      <c r="E60" s="17">
        <v>1008</v>
      </c>
      <c r="F60" s="17">
        <v>2455</v>
      </c>
      <c r="G60" s="17">
        <v>3463</v>
      </c>
      <c r="H60" s="17">
        <v>-33</v>
      </c>
      <c r="I60" s="17">
        <v>95</v>
      </c>
      <c r="J60" s="17">
        <v>2311</v>
      </c>
      <c r="K60" s="17">
        <v>990</v>
      </c>
      <c r="L60" s="17">
        <v>6764</v>
      </c>
      <c r="M60" s="17">
        <v>34186</v>
      </c>
      <c r="N60" s="17">
        <v>22670</v>
      </c>
    </row>
    <row r="61" spans="1:14">
      <c r="A61" s="18">
        <v>43943</v>
      </c>
      <c r="B61" s="17" t="s">
        <v>35</v>
      </c>
      <c r="C61" s="17">
        <v>860</v>
      </c>
      <c r="D61" s="17">
        <v>92</v>
      </c>
      <c r="E61" s="17">
        <v>952</v>
      </c>
      <c r="F61" s="17">
        <v>2524</v>
      </c>
      <c r="G61" s="17">
        <v>3476</v>
      </c>
      <c r="H61" s="17">
        <v>13</v>
      </c>
      <c r="I61" s="17">
        <v>154</v>
      </c>
      <c r="J61" s="17">
        <v>2420</v>
      </c>
      <c r="K61" s="17">
        <v>1022</v>
      </c>
      <c r="L61" s="17">
        <v>6918</v>
      </c>
      <c r="M61" s="17">
        <v>35990</v>
      </c>
      <c r="N61" s="17">
        <v>23756</v>
      </c>
    </row>
    <row r="62" spans="1:14">
      <c r="A62" s="18">
        <v>43944</v>
      </c>
      <c r="B62" s="17" t="s">
        <v>35</v>
      </c>
      <c r="C62" s="17">
        <v>783</v>
      </c>
      <c r="D62" s="17">
        <v>91</v>
      </c>
      <c r="E62" s="17">
        <v>874</v>
      </c>
      <c r="F62" s="17">
        <v>2592</v>
      </c>
      <c r="G62" s="17">
        <v>3466</v>
      </c>
      <c r="H62" s="17">
        <v>-10</v>
      </c>
      <c r="I62" s="17">
        <v>131</v>
      </c>
      <c r="J62" s="17">
        <v>2536</v>
      </c>
      <c r="K62" s="17">
        <v>1047</v>
      </c>
      <c r="L62" s="17">
        <v>7049</v>
      </c>
      <c r="M62" s="17">
        <v>37842</v>
      </c>
      <c r="N62" s="17">
        <v>38679</v>
      </c>
    </row>
    <row r="63" spans="1:14">
      <c r="A63" s="18">
        <v>43945</v>
      </c>
      <c r="B63" s="17" t="s">
        <v>35</v>
      </c>
      <c r="C63" s="17">
        <v>760</v>
      </c>
      <c r="D63" s="17">
        <v>87</v>
      </c>
      <c r="E63" s="17">
        <v>847</v>
      </c>
      <c r="F63" s="17">
        <v>2590</v>
      </c>
      <c r="G63" s="17">
        <v>3437</v>
      </c>
      <c r="H63" s="17">
        <v>-29</v>
      </c>
      <c r="I63" s="17">
        <v>124</v>
      </c>
      <c r="J63" s="17">
        <v>2660</v>
      </c>
      <c r="K63" s="17">
        <v>1076</v>
      </c>
      <c r="L63" s="17">
        <v>7173</v>
      </c>
      <c r="M63" s="17">
        <v>39563</v>
      </c>
      <c r="N63" s="17">
        <v>26040</v>
      </c>
    </row>
    <row r="64" spans="1:14">
      <c r="A64" s="18">
        <v>43946</v>
      </c>
      <c r="B64" s="17" t="s">
        <v>35</v>
      </c>
      <c r="C64">
        <v>759</v>
      </c>
      <c r="D64">
        <v>83</v>
      </c>
      <c r="E64">
        <v>842</v>
      </c>
      <c r="F64">
        <v>2591</v>
      </c>
      <c r="G64">
        <v>3433</v>
      </c>
      <c r="H64">
        <v>-4</v>
      </c>
      <c r="I64">
        <v>128</v>
      </c>
      <c r="J64">
        <v>2775</v>
      </c>
      <c r="K64">
        <v>1093</v>
      </c>
      <c r="L64">
        <v>7301</v>
      </c>
      <c r="M64">
        <v>41125</v>
      </c>
      <c r="N64">
        <v>26898</v>
      </c>
    </row>
    <row r="65" spans="1:15">
      <c r="A65" s="18">
        <v>43947</v>
      </c>
      <c r="B65" s="17" t="s">
        <v>35</v>
      </c>
      <c r="C65" s="17">
        <v>748</v>
      </c>
      <c r="D65" s="17">
        <v>82</v>
      </c>
      <c r="E65" s="17">
        <v>830</v>
      </c>
      <c r="F65" s="17">
        <v>2650</v>
      </c>
      <c r="G65" s="17">
        <v>3480</v>
      </c>
      <c r="H65" s="17">
        <v>47</v>
      </c>
      <c r="I65" s="17">
        <v>187</v>
      </c>
      <c r="J65" s="17">
        <v>2894</v>
      </c>
      <c r="K65" s="17">
        <v>1114</v>
      </c>
      <c r="L65" s="17">
        <v>7488</v>
      </c>
      <c r="M65" s="17">
        <v>42607</v>
      </c>
      <c r="N65" s="17">
        <v>27852</v>
      </c>
    </row>
    <row r="66" spans="1:15">
      <c r="A66" s="18">
        <v>43948</v>
      </c>
      <c r="B66" s="17" t="s">
        <v>35</v>
      </c>
      <c r="C66" s="17">
        <v>754</v>
      </c>
      <c r="D66" s="17">
        <v>83</v>
      </c>
      <c r="E66" s="17">
        <v>837</v>
      </c>
      <c r="F66" s="17">
        <v>2743</v>
      </c>
      <c r="G66" s="17">
        <v>3580</v>
      </c>
      <c r="H66" s="17">
        <v>100</v>
      </c>
      <c r="I66" s="17">
        <v>154</v>
      </c>
      <c r="J66" s="17">
        <v>2934</v>
      </c>
      <c r="K66" s="17">
        <v>1128</v>
      </c>
      <c r="L66" s="17">
        <v>7642</v>
      </c>
      <c r="M66" s="17">
        <v>44039</v>
      </c>
      <c r="N66" s="17">
        <v>28739</v>
      </c>
    </row>
    <row r="67" spans="1:15">
      <c r="A67" s="18">
        <v>43949</v>
      </c>
      <c r="B67" s="17" t="s">
        <v>35</v>
      </c>
      <c r="C67">
        <v>718</v>
      </c>
      <c r="D67">
        <v>81</v>
      </c>
      <c r="E67">
        <v>799</v>
      </c>
      <c r="F67">
        <v>2772</v>
      </c>
      <c r="G67">
        <v>3571</v>
      </c>
      <c r="H67">
        <v>-9</v>
      </c>
      <c r="I67">
        <v>130</v>
      </c>
      <c r="J67">
        <v>3060</v>
      </c>
      <c r="K67">
        <v>1141</v>
      </c>
      <c r="L67">
        <v>7772</v>
      </c>
      <c r="M67">
        <v>45719</v>
      </c>
      <c r="N67">
        <v>29794</v>
      </c>
    </row>
    <row r="68" spans="1:15">
      <c r="A68" s="18">
        <v>43950</v>
      </c>
      <c r="B68" s="17" t="s">
        <v>35</v>
      </c>
      <c r="C68" s="17">
        <v>697</v>
      </c>
      <c r="D68" s="17">
        <v>70</v>
      </c>
      <c r="E68" s="17">
        <v>767</v>
      </c>
      <c r="F68" s="17">
        <v>2809</v>
      </c>
      <c r="G68" s="17">
        <v>3576</v>
      </c>
      <c r="H68" s="17">
        <v>5</v>
      </c>
      <c r="I68" s="17">
        <v>117</v>
      </c>
      <c r="J68" s="17">
        <v>3161</v>
      </c>
      <c r="K68" s="17">
        <v>1152</v>
      </c>
      <c r="L68" s="17">
        <v>7889</v>
      </c>
      <c r="M68" s="17">
        <v>47220</v>
      </c>
      <c r="N68" s="17">
        <v>30669</v>
      </c>
    </row>
    <row r="69" spans="1:15">
      <c r="A69" s="18">
        <v>43951</v>
      </c>
      <c r="B69" s="17" t="s">
        <v>35</v>
      </c>
      <c r="C69">
        <v>676</v>
      </c>
      <c r="D69">
        <v>69</v>
      </c>
      <c r="E69">
        <v>745</v>
      </c>
      <c r="F69">
        <v>2806</v>
      </c>
      <c r="G69">
        <v>3551</v>
      </c>
      <c r="H69">
        <v>-25</v>
      </c>
      <c r="I69">
        <v>104</v>
      </c>
      <c r="J69">
        <v>3275</v>
      </c>
      <c r="K69">
        <v>1167</v>
      </c>
      <c r="L69">
        <v>7993</v>
      </c>
      <c r="M69">
        <v>48762</v>
      </c>
      <c r="N69">
        <v>31520</v>
      </c>
    </row>
    <row r="70" spans="1:15">
      <c r="A70" s="18">
        <v>43952</v>
      </c>
      <c r="B70" s="17" t="s">
        <v>35</v>
      </c>
      <c r="C70">
        <v>666</v>
      </c>
      <c r="D70">
        <v>68</v>
      </c>
      <c r="E70">
        <v>734</v>
      </c>
      <c r="F70">
        <v>2784</v>
      </c>
      <c r="G70">
        <v>3518</v>
      </c>
      <c r="H70">
        <v>-33</v>
      </c>
      <c r="I70">
        <v>133</v>
      </c>
      <c r="J70">
        <v>3424</v>
      </c>
      <c r="K70">
        <v>1184</v>
      </c>
      <c r="L70">
        <v>8126</v>
      </c>
      <c r="M70">
        <v>51199</v>
      </c>
      <c r="N70">
        <v>32794</v>
      </c>
    </row>
    <row r="71" spans="1:15">
      <c r="A71" s="18">
        <v>43953</v>
      </c>
      <c r="B71" s="17" t="s">
        <v>35</v>
      </c>
      <c r="C71" s="17">
        <v>647</v>
      </c>
      <c r="D71" s="17">
        <v>68</v>
      </c>
      <c r="E71" s="17">
        <v>715</v>
      </c>
      <c r="F71" s="17">
        <v>2883</v>
      </c>
      <c r="G71" s="17">
        <v>3598</v>
      </c>
      <c r="H71" s="17">
        <v>80</v>
      </c>
      <c r="I71" s="17">
        <v>186</v>
      </c>
      <c r="J71" s="17">
        <v>3519</v>
      </c>
      <c r="K71" s="17">
        <v>1195</v>
      </c>
      <c r="L71" s="17">
        <v>8312</v>
      </c>
      <c r="M71" s="17">
        <v>53202</v>
      </c>
      <c r="N71" s="17">
        <v>34037</v>
      </c>
    </row>
    <row r="72" spans="1:15">
      <c r="A72" s="18">
        <v>43954</v>
      </c>
      <c r="B72" s="17" t="s">
        <v>35</v>
      </c>
      <c r="C72" s="17">
        <v>627</v>
      </c>
      <c r="D72" s="17">
        <v>68</v>
      </c>
      <c r="E72" s="17">
        <v>695</v>
      </c>
      <c r="F72" s="17">
        <v>2856</v>
      </c>
      <c r="G72" s="17">
        <v>3551</v>
      </c>
      <c r="H72" s="17">
        <v>-47</v>
      </c>
      <c r="I72" s="17">
        <v>47</v>
      </c>
      <c r="J72" s="17">
        <v>3599</v>
      </c>
      <c r="K72" s="17">
        <v>1209</v>
      </c>
      <c r="L72" s="17">
        <v>8359</v>
      </c>
      <c r="M72" s="17">
        <v>54492</v>
      </c>
      <c r="N72" s="17">
        <v>34613</v>
      </c>
      <c r="O72" s="17"/>
    </row>
    <row r="73" spans="1:15">
      <c r="A73" s="18">
        <v>43955</v>
      </c>
      <c r="B73" s="17" t="s">
        <v>35</v>
      </c>
      <c r="C73">
        <v>606</v>
      </c>
      <c r="D73">
        <v>72</v>
      </c>
      <c r="E73">
        <v>678</v>
      </c>
      <c r="F73">
        <v>2830</v>
      </c>
      <c r="G73">
        <v>3508</v>
      </c>
      <c r="H73">
        <v>-43</v>
      </c>
      <c r="I73">
        <v>53</v>
      </c>
      <c r="J73">
        <v>3683</v>
      </c>
      <c r="K73">
        <v>1221</v>
      </c>
      <c r="L73">
        <v>8412</v>
      </c>
      <c r="M73">
        <v>56092</v>
      </c>
      <c r="N73">
        <v>35443</v>
      </c>
    </row>
    <row r="74" spans="1:15">
      <c r="A74" s="18">
        <v>43956</v>
      </c>
      <c r="B74" s="17" t="s">
        <v>35</v>
      </c>
      <c r="C74" s="17">
        <v>583</v>
      </c>
      <c r="D74" s="17">
        <v>68</v>
      </c>
      <c r="E74" s="17">
        <v>651</v>
      </c>
      <c r="F74" s="17">
        <v>2776</v>
      </c>
      <c r="G74" s="17">
        <v>3427</v>
      </c>
      <c r="H74" s="17">
        <v>-81</v>
      </c>
      <c r="I74" s="17">
        <v>63</v>
      </c>
      <c r="J74" s="17">
        <v>3816</v>
      </c>
      <c r="K74" s="17">
        <v>1232</v>
      </c>
      <c r="L74" s="17">
        <v>8475</v>
      </c>
      <c r="M74" s="17">
        <v>57622</v>
      </c>
      <c r="N74" s="17">
        <v>36150</v>
      </c>
    </row>
    <row r="75" spans="1:15">
      <c r="A75" s="18">
        <v>43957</v>
      </c>
      <c r="B75" s="17" t="s">
        <v>35</v>
      </c>
      <c r="C75" s="17">
        <v>548</v>
      </c>
      <c r="D75" s="17">
        <v>59</v>
      </c>
      <c r="E75" s="17">
        <v>607</v>
      </c>
      <c r="F75" s="17">
        <v>2699</v>
      </c>
      <c r="G75" s="17">
        <v>3306</v>
      </c>
      <c r="H75" s="17">
        <v>-121</v>
      </c>
      <c r="I75" s="17">
        <v>76</v>
      </c>
      <c r="J75" s="17">
        <v>4002</v>
      </c>
      <c r="K75" s="17">
        <v>1243</v>
      </c>
      <c r="L75" s="17">
        <v>8551</v>
      </c>
      <c r="M75" s="17">
        <v>59693</v>
      </c>
      <c r="N75" s="17">
        <v>37177</v>
      </c>
    </row>
    <row r="76" spans="1:15">
      <c r="A76" s="18">
        <v>43958</v>
      </c>
      <c r="B76" s="17" t="s">
        <v>35</v>
      </c>
      <c r="C76" s="17">
        <v>525</v>
      </c>
      <c r="D76" s="17">
        <v>57</v>
      </c>
      <c r="E76" s="17">
        <v>582</v>
      </c>
      <c r="F76" s="17">
        <v>2666</v>
      </c>
      <c r="G76" s="17">
        <v>3248</v>
      </c>
      <c r="H76" s="17">
        <v>-58</v>
      </c>
      <c r="I76" s="17">
        <v>94</v>
      </c>
      <c r="J76" s="17">
        <v>4143</v>
      </c>
      <c r="K76" s="17">
        <v>1254</v>
      </c>
      <c r="L76" s="17">
        <v>8645</v>
      </c>
      <c r="M76" s="17">
        <v>61446</v>
      </c>
      <c r="N76" s="17">
        <v>38071</v>
      </c>
    </row>
    <row r="77" spans="1:15">
      <c r="A77" s="18">
        <v>43959</v>
      </c>
      <c r="B77" s="17" t="s">
        <v>35</v>
      </c>
      <c r="C77" s="17">
        <v>517</v>
      </c>
      <c r="D77" s="17">
        <v>46</v>
      </c>
      <c r="E77" s="17">
        <v>563</v>
      </c>
      <c r="F77" s="17">
        <v>2613</v>
      </c>
      <c r="G77" s="17">
        <v>3176</v>
      </c>
      <c r="H77" s="17">
        <v>-72</v>
      </c>
      <c r="I77" s="17">
        <v>78</v>
      </c>
      <c r="J77" s="17">
        <v>4282</v>
      </c>
      <c r="K77" s="17">
        <v>1265</v>
      </c>
      <c r="L77" s="17">
        <v>8723</v>
      </c>
      <c r="M77" s="17">
        <v>63531</v>
      </c>
      <c r="N77" s="17">
        <v>39145</v>
      </c>
    </row>
    <row r="78" spans="1:15">
      <c r="A78" s="18">
        <v>43960</v>
      </c>
      <c r="B78" s="17" t="s">
        <v>35</v>
      </c>
      <c r="C78" s="17">
        <v>501</v>
      </c>
      <c r="D78" s="17">
        <v>42</v>
      </c>
      <c r="E78" s="17">
        <v>543</v>
      </c>
      <c r="F78" s="17">
        <v>2439</v>
      </c>
      <c r="G78" s="17">
        <v>2982</v>
      </c>
      <c r="H78" s="17">
        <v>-194</v>
      </c>
      <c r="I78" s="17">
        <v>15</v>
      </c>
      <c r="J78" s="17">
        <v>4480</v>
      </c>
      <c r="K78" s="17">
        <v>1276</v>
      </c>
      <c r="L78" s="17">
        <v>8738</v>
      </c>
      <c r="M78" s="17">
        <v>64926</v>
      </c>
      <c r="N78" s="17">
        <v>39600</v>
      </c>
    </row>
    <row r="79" spans="1:15">
      <c r="A79" s="18">
        <v>43961</v>
      </c>
      <c r="B79" s="17" t="s">
        <v>35</v>
      </c>
      <c r="C79">
        <v>481</v>
      </c>
      <c r="D79">
        <v>41</v>
      </c>
      <c r="E79">
        <v>522</v>
      </c>
      <c r="F79">
        <v>2378</v>
      </c>
      <c r="G79">
        <v>2900</v>
      </c>
      <c r="H79">
        <v>-82</v>
      </c>
      <c r="I79">
        <v>50</v>
      </c>
      <c r="J79">
        <v>4607</v>
      </c>
      <c r="K79">
        <v>1281</v>
      </c>
      <c r="L79">
        <v>8788</v>
      </c>
      <c r="M79">
        <v>67322</v>
      </c>
      <c r="N79">
        <v>40751</v>
      </c>
    </row>
    <row r="80" spans="1:15">
      <c r="A80" s="18">
        <v>43962</v>
      </c>
      <c r="B80" s="17" t="s">
        <v>35</v>
      </c>
      <c r="C80">
        <v>484</v>
      </c>
      <c r="D80">
        <v>38</v>
      </c>
      <c r="E80">
        <v>522</v>
      </c>
      <c r="F80">
        <v>2322</v>
      </c>
      <c r="G80">
        <v>2844</v>
      </c>
      <c r="H80">
        <v>-56</v>
      </c>
      <c r="I80">
        <v>44</v>
      </c>
      <c r="J80">
        <v>4695</v>
      </c>
      <c r="K80">
        <v>1293</v>
      </c>
      <c r="L80">
        <v>8832</v>
      </c>
      <c r="M80">
        <v>68814</v>
      </c>
      <c r="N80">
        <v>41535</v>
      </c>
    </row>
    <row r="81" spans="1:14">
      <c r="A81" s="18">
        <v>43963</v>
      </c>
      <c r="B81" s="17" t="s">
        <v>35</v>
      </c>
      <c r="C81">
        <v>447</v>
      </c>
      <c r="D81">
        <v>35</v>
      </c>
      <c r="E81">
        <v>482</v>
      </c>
      <c r="F81">
        <v>2297</v>
      </c>
      <c r="G81">
        <v>2779</v>
      </c>
      <c r="H81">
        <v>-65</v>
      </c>
      <c r="I81">
        <v>31</v>
      </c>
      <c r="J81">
        <v>4783</v>
      </c>
      <c r="K81">
        <v>1301</v>
      </c>
      <c r="L81">
        <v>8863</v>
      </c>
      <c r="M81">
        <v>70159</v>
      </c>
      <c r="N81">
        <v>42200</v>
      </c>
    </row>
    <row r="82" spans="1:14">
      <c r="A82" s="18">
        <v>43964</v>
      </c>
      <c r="B82" s="17" t="s">
        <v>35</v>
      </c>
      <c r="C82">
        <v>430</v>
      </c>
      <c r="D82">
        <v>35</v>
      </c>
      <c r="E82">
        <v>465</v>
      </c>
      <c r="F82">
        <v>2253</v>
      </c>
      <c r="G82">
        <v>2718</v>
      </c>
      <c r="H82">
        <v>-61</v>
      </c>
      <c r="I82">
        <v>67</v>
      </c>
      <c r="J82">
        <v>4898</v>
      </c>
      <c r="K82">
        <v>1314</v>
      </c>
      <c r="L82">
        <v>8930</v>
      </c>
      <c r="M82">
        <v>72174</v>
      </c>
      <c r="N82">
        <v>43272</v>
      </c>
    </row>
    <row r="83" spans="1:14">
      <c r="A83" s="18">
        <v>43965</v>
      </c>
      <c r="B83" s="17" t="s">
        <v>35</v>
      </c>
    </row>
    <row r="84" spans="1:14">
      <c r="A84" s="18">
        <v>43966</v>
      </c>
      <c r="B84" s="17" t="s">
        <v>35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2"/>
  <sheetViews>
    <sheetView workbookViewId="0">
      <pane ySplit="1" topLeftCell="A68" activePane="bottomLeft" state="frozen"/>
      <selection pane="bottomLeft" activeCell="A82" sqref="A82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5" bestFit="1" customWidth="1"/>
    <col min="12" max="12" width="10.3984375" customWidth="1"/>
    <col min="13" max="13" width="8.796875" customWidth="1"/>
  </cols>
  <sheetData>
    <row r="1" spans="1:15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  <c r="L1" s="4" t="s">
        <v>52</v>
      </c>
    </row>
    <row r="3" spans="1:15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  <c r="L3" s="6"/>
    </row>
    <row r="4" spans="1:15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  <c r="L4" s="6"/>
    </row>
    <row r="5" spans="1:15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  <c r="L5" s="6"/>
    </row>
    <row r="6" spans="1:15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  <c r="L6" s="6"/>
    </row>
    <row r="7" spans="1:15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  <c r="L7" s="6"/>
    </row>
    <row r="8" spans="1:15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  <c r="L8" s="6"/>
    </row>
    <row r="9" spans="1:15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  <c r="L9" s="6"/>
    </row>
    <row r="10" spans="1:15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  <c r="L10" s="6"/>
    </row>
    <row r="11" spans="1:15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L11" s="6"/>
      <c r="N11" t="s">
        <v>32</v>
      </c>
      <c r="O11" s="14">
        <f>MATCH(MAX(J3:J67),J3:J67,0)</f>
        <v>30</v>
      </c>
    </row>
    <row r="12" spans="1:15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  <c r="L12" s="6">
        <f>'Nuovi positivi'!D12/D12*100</f>
        <v>16.666666666666664</v>
      </c>
    </row>
    <row r="13" spans="1:15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  <c r="L13" s="6">
        <f>'Nuovi positivi'!D13/D13*100</f>
        <v>15.384615384615385</v>
      </c>
    </row>
    <row r="14" spans="1:15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  <c r="L14" s="6">
        <f>'Nuovi positivi'!D14/D14*100</f>
        <v>4.8192771084337354</v>
      </c>
    </row>
    <row r="15" spans="1:15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  <c r="L15" s="6">
        <f>'Nuovi positivi'!D15/D15*100</f>
        <v>18.627450980392158</v>
      </c>
    </row>
    <row r="16" spans="1:15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  <c r="L16" s="6">
        <f>'Nuovi positivi'!D16/D16*100</f>
        <v>38.571428571428577</v>
      </c>
    </row>
    <row r="17" spans="1:12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  <c r="L17" s="6">
        <f>'Nuovi positivi'!D17/D17*100</f>
        <v>14.761904761904763</v>
      </c>
    </row>
    <row r="18" spans="1:12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  <c r="L18" s="6">
        <f>'Nuovi positivi'!D18/D18*100</f>
        <v>38.554216867469883</v>
      </c>
    </row>
    <row r="19" spans="1:12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  <c r="L19" s="6">
        <f>'Nuovi positivi'!D19/D19*100</f>
        <v>16.012084592145015</v>
      </c>
    </row>
    <row r="20" spans="1:12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  <c r="L20" s="6">
        <f>'Nuovi positivi'!D20/D20*100</f>
        <v>53.691275167785236</v>
      </c>
    </row>
    <row r="21" spans="1:12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  <c r="L21" s="6">
        <f>'Nuovi positivi'!D21/D21*100</f>
        <v>26.492537313432834</v>
      </c>
    </row>
    <row r="22" spans="1:12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  <c r="L22" s="6">
        <f>'Nuovi positivi'!D22/D22*100</f>
        <v>38.311688311688314</v>
      </c>
    </row>
    <row r="23" spans="1:12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  <c r="L23" s="6">
        <f>'Nuovi positivi'!D23/D23*100</f>
        <v>43.049327354260093</v>
      </c>
    </row>
    <row r="24" spans="1:12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  <c r="L24" s="6">
        <f>'Nuovi positivi'!D24/D24*100</f>
        <v>50</v>
      </c>
    </row>
    <row r="25" spans="1:12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  <c r="L25" s="6">
        <f>'Nuovi positivi'!D25/D25*100</f>
        <v>34.6875</v>
      </c>
    </row>
    <row r="26" spans="1:12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  <c r="L26" s="6">
        <f>'Nuovi positivi'!D26/D26*100</f>
        <v>27.04714640198511</v>
      </c>
    </row>
    <row r="27" spans="1:12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  <c r="L27" s="6">
        <f>'Nuovi positivi'!D27/D27*100</f>
        <v>39.449541284403672</v>
      </c>
    </row>
    <row r="28" spans="1:12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  <c r="L28" s="6">
        <f>'Nuovi positivi'!D28/D28*100</f>
        <v>36.322869955156953</v>
      </c>
    </row>
    <row r="29" spans="1:12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  <c r="L29" s="6">
        <f>'Nuovi positivi'!D29/D29*100</f>
        <v>42.156862745098039</v>
      </c>
    </row>
    <row r="30" spans="1:12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  <c r="L30" s="6">
        <f>'Nuovi positivi'!D30/D30*100</f>
        <v>33.140376266280754</v>
      </c>
    </row>
    <row r="31" spans="1:12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  <c r="L31" s="6">
        <f>'Nuovi positivi'!D31/D31*100</f>
        <v>47.697974217311234</v>
      </c>
    </row>
    <row r="32" spans="1:12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  <c r="L32" s="6">
        <f>'Nuovi positivi'!D32/D32*100</f>
        <v>42.290748898678416</v>
      </c>
    </row>
    <row r="33" spans="1:12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  <c r="L33" s="6">
        <f>'Nuovi positivi'!D33/D33*100</f>
        <v>30.983606557377048</v>
      </c>
    </row>
    <row r="34" spans="1:12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  <c r="L34" s="6">
        <f>'Nuovi positivi'!D34/D34*100</f>
        <v>37.32193732193732</v>
      </c>
    </row>
    <row r="35" spans="1:12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  <c r="L35" s="6">
        <f>'Nuovi positivi'!D35/D35*100</f>
        <v>25.8</v>
      </c>
    </row>
    <row r="36" spans="1:12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  <c r="L36" s="6">
        <f>'Nuovi positivi'!D36/D36*100</f>
        <v>33.780160857908847</v>
      </c>
    </row>
    <row r="37" spans="1:12">
      <c r="A37" s="2">
        <v>43919</v>
      </c>
      <c r="B37" s="10">
        <v>35</v>
      </c>
      <c r="C37" s="3">
        <f>Dati!M37</f>
        <v>9100</v>
      </c>
      <c r="D37">
        <f t="shared" ref="D37:E62" si="4">C37-C36</f>
        <v>923</v>
      </c>
      <c r="E37">
        <f t="shared" si="4"/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:J62" si="5">100/H37</f>
        <v>33.802197802197803</v>
      </c>
      <c r="K37" s="6">
        <f t="shared" ref="K37:K62" si="6">100/I37</f>
        <v>25.043956043956044</v>
      </c>
      <c r="L37" s="6">
        <f>'Nuovi positivi'!D37/D37*100</f>
        <v>27.518959913326114</v>
      </c>
    </row>
    <row r="38" spans="1:12">
      <c r="A38" s="2">
        <v>43920</v>
      </c>
      <c r="B38" s="10">
        <v>36</v>
      </c>
      <c r="C38" s="3">
        <f>Dati!M38</f>
        <v>9677</v>
      </c>
      <c r="D38">
        <f t="shared" si="4"/>
        <v>577</v>
      </c>
      <c r="E38">
        <f t="shared" si="4"/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si="5"/>
        <v>33.243773896868866</v>
      </c>
      <c r="K38" s="6">
        <f t="shared" si="6"/>
        <v>24.625400434018808</v>
      </c>
      <c r="L38" s="6">
        <f>'Nuovi positivi'!D38/D38*100</f>
        <v>24.436741767764296</v>
      </c>
    </row>
    <row r="39" spans="1:12">
      <c r="A39" s="2">
        <v>43921</v>
      </c>
      <c r="B39" s="10">
        <v>37</v>
      </c>
      <c r="C39" s="3">
        <f>Dati!M39</f>
        <v>10376</v>
      </c>
      <c r="D39">
        <f t="shared" si="4"/>
        <v>699</v>
      </c>
      <c r="E39">
        <f t="shared" si="4"/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si="5"/>
        <v>32.922127987663842</v>
      </c>
      <c r="K39" s="6">
        <f t="shared" si="6"/>
        <v>24.171164225134923</v>
      </c>
      <c r="L39" s="6">
        <f>'Nuovi positivi'!D39/D39*100</f>
        <v>28.469241773962807</v>
      </c>
    </row>
    <row r="40" spans="1:12">
      <c r="A40" s="2">
        <v>43922</v>
      </c>
      <c r="B40" s="10">
        <v>38</v>
      </c>
      <c r="C40" s="3">
        <f>Dati!M40</f>
        <v>11334</v>
      </c>
      <c r="D40">
        <f t="shared" si="4"/>
        <v>958</v>
      </c>
      <c r="E40">
        <f t="shared" si="4"/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si="5"/>
        <v>32.292218104817366</v>
      </c>
      <c r="K40" s="6">
        <f t="shared" si="6"/>
        <v>23.336862537497794</v>
      </c>
      <c r="L40" s="6">
        <f>'Nuovi positivi'!D40/D40*100</f>
        <v>25.469728601252612</v>
      </c>
    </row>
    <row r="41" spans="1:12">
      <c r="A41" s="2">
        <v>43923</v>
      </c>
      <c r="B41" s="10">
        <v>39</v>
      </c>
      <c r="C41" s="3">
        <f>Dati!M41</f>
        <v>12069</v>
      </c>
      <c r="D41">
        <f t="shared" si="4"/>
        <v>735</v>
      </c>
      <c r="E41">
        <f t="shared" si="4"/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si="5"/>
        <v>31.33648189576601</v>
      </c>
      <c r="K41" s="6">
        <f t="shared" si="6"/>
        <v>22.039937028751346</v>
      </c>
      <c r="L41" s="6">
        <f>'Nuovi positivi'!D41/D41*100</f>
        <v>16.598639455782312</v>
      </c>
    </row>
    <row r="42" spans="1:12">
      <c r="A42" s="2">
        <v>43924</v>
      </c>
      <c r="B42" s="10">
        <v>40</v>
      </c>
      <c r="C42" s="3">
        <f>Dati!M42</f>
        <v>12934</v>
      </c>
      <c r="D42">
        <f t="shared" si="4"/>
        <v>865</v>
      </c>
      <c r="E42">
        <f t="shared" si="4"/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si="5"/>
        <v>30.655636307406837</v>
      </c>
      <c r="K42" s="6">
        <f t="shared" si="6"/>
        <v>21.230864388433584</v>
      </c>
      <c r="L42" s="6">
        <f>'Nuovi positivi'!D42/D42*100</f>
        <v>21.156069364161851</v>
      </c>
    </row>
    <row r="43" spans="1:12">
      <c r="A43" s="2">
        <v>43925</v>
      </c>
      <c r="B43" s="10">
        <v>41</v>
      </c>
      <c r="C43" s="3">
        <f>Dati!M43</f>
        <v>14087</v>
      </c>
      <c r="D43">
        <f t="shared" si="4"/>
        <v>1153</v>
      </c>
      <c r="E43">
        <f t="shared" si="4"/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si="5"/>
        <v>29.836019024632641</v>
      </c>
      <c r="K43" s="6">
        <f t="shared" si="6"/>
        <v>20.543763753815576</v>
      </c>
      <c r="L43" s="6">
        <f>'Nuovi positivi'!D43/D43*100</f>
        <v>20.641803989592368</v>
      </c>
    </row>
    <row r="44" spans="1:12">
      <c r="A44" s="2">
        <v>43926</v>
      </c>
      <c r="B44" s="10">
        <v>42</v>
      </c>
      <c r="C44" s="3">
        <f>Dati!M44</f>
        <v>15047</v>
      </c>
      <c r="D44">
        <f t="shared" si="4"/>
        <v>960</v>
      </c>
      <c r="E44">
        <f t="shared" si="4"/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si="5"/>
        <v>29.567355619060276</v>
      </c>
      <c r="K44" s="6">
        <f t="shared" si="6"/>
        <v>20.555592476905694</v>
      </c>
      <c r="L44" s="6">
        <f>'Nuovi positivi'!D44/D44*100</f>
        <v>25.624999999999996</v>
      </c>
    </row>
    <row r="45" spans="1:12">
      <c r="A45" s="2">
        <v>43927</v>
      </c>
      <c r="B45" s="10">
        <v>43</v>
      </c>
      <c r="C45" s="3">
        <f>Dati!M45</f>
        <v>15533</v>
      </c>
      <c r="D45">
        <f t="shared" si="4"/>
        <v>486</v>
      </c>
      <c r="E45">
        <f t="shared" si="4"/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si="5"/>
        <v>29.286036181033928</v>
      </c>
      <c r="K45" s="6">
        <f t="shared" si="6"/>
        <v>20.066954226485546</v>
      </c>
      <c r="L45" s="6">
        <f>'Nuovi positivi'!D45/D45*100</f>
        <v>20.5761316872428</v>
      </c>
    </row>
    <row r="46" spans="1:12">
      <c r="A46" s="2">
        <v>43928</v>
      </c>
      <c r="B46" s="10">
        <v>44</v>
      </c>
      <c r="C46" s="3">
        <f>Dati!M46</f>
        <v>16579</v>
      </c>
      <c r="D46">
        <f t="shared" si="4"/>
        <v>1046</v>
      </c>
      <c r="E46">
        <f t="shared" si="4"/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si="5"/>
        <v>28.692924784365765</v>
      </c>
      <c r="K46" s="6">
        <f t="shared" si="6"/>
        <v>19.373906749502382</v>
      </c>
      <c r="L46" s="6">
        <f>'Nuovi positivi'!D46/D46*100</f>
        <v>19.885277246653921</v>
      </c>
    </row>
    <row r="47" spans="1:12">
      <c r="A47" s="2">
        <v>43929</v>
      </c>
      <c r="B47" s="10">
        <v>45</v>
      </c>
      <c r="C47" s="3">
        <f>Dati!M47</f>
        <v>17521</v>
      </c>
      <c r="D47">
        <f t="shared" si="4"/>
        <v>942</v>
      </c>
      <c r="E47">
        <f t="shared" si="4"/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si="5"/>
        <v>28.000684892414817</v>
      </c>
      <c r="K47" s="6">
        <f t="shared" si="6"/>
        <v>18.520632383996347</v>
      </c>
      <c r="L47" s="6">
        <f>'Nuovi positivi'!D47/D47*100</f>
        <v>15.817409766454352</v>
      </c>
    </row>
    <row r="48" spans="1:12">
      <c r="A48" s="2">
        <v>43930</v>
      </c>
      <c r="B48" s="10">
        <v>46</v>
      </c>
      <c r="C48" s="3">
        <f>Dati!M48</f>
        <v>18446</v>
      </c>
      <c r="D48">
        <f t="shared" si="4"/>
        <v>925</v>
      </c>
      <c r="E48">
        <f t="shared" si="4"/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si="5"/>
        <v>27.214572264989702</v>
      </c>
      <c r="K48" s="6">
        <f t="shared" si="6"/>
        <v>17.635259676894719</v>
      </c>
      <c r="L48" s="6">
        <f>'Nuovi positivi'!D48/D48*100</f>
        <v>12.324324324324325</v>
      </c>
    </row>
    <row r="49" spans="1:12">
      <c r="A49" s="2">
        <v>43931</v>
      </c>
      <c r="B49" s="10">
        <v>47</v>
      </c>
      <c r="C49" s="3">
        <f>Dati!M49</f>
        <v>19514</v>
      </c>
      <c r="D49">
        <f t="shared" si="4"/>
        <v>1068</v>
      </c>
      <c r="E49">
        <f t="shared" si="4"/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si="5"/>
        <v>26.601414369170854</v>
      </c>
      <c r="K49" s="6">
        <f t="shared" si="6"/>
        <v>16.916060264425539</v>
      </c>
      <c r="L49" s="6">
        <f>'Nuovi positivi'!D49/D49*100</f>
        <v>16.011235955056179</v>
      </c>
    </row>
    <row r="50" spans="1:12">
      <c r="A50" s="2">
        <v>43932</v>
      </c>
      <c r="B50" s="10">
        <v>48</v>
      </c>
      <c r="C50" s="3">
        <f>Dati!M50</f>
        <v>20888</v>
      </c>
      <c r="D50">
        <f t="shared" si="4"/>
        <v>1374</v>
      </c>
      <c r="E50">
        <f t="shared" si="4"/>
        <v>306</v>
      </c>
      <c r="H50" s="5">
        <f>C50/Casi_totali!B50</f>
        <v>3.8854166666666665</v>
      </c>
      <c r="I50" s="5">
        <f>C50/Positivi!B50</f>
        <v>6.2670267026702673</v>
      </c>
      <c r="J50" s="6">
        <f t="shared" si="5"/>
        <v>25.737265415549597</v>
      </c>
      <c r="K50" s="6">
        <f t="shared" si="6"/>
        <v>15.956530065109153</v>
      </c>
      <c r="L50" s="6">
        <f>'Nuovi positivi'!D50/D50*100</f>
        <v>13.46433770014556</v>
      </c>
    </row>
    <row r="51" spans="1:12">
      <c r="A51" s="2">
        <v>43933</v>
      </c>
      <c r="B51" s="10">
        <v>49</v>
      </c>
      <c r="C51" s="3">
        <f>Dati!M51</f>
        <v>21983</v>
      </c>
      <c r="D51">
        <f t="shared" si="4"/>
        <v>1095</v>
      </c>
      <c r="E51">
        <f t="shared" si="4"/>
        <v>-279</v>
      </c>
      <c r="H51" s="5">
        <f>C51/Casi_totali!B51</f>
        <v>4.0012741172187845</v>
      </c>
      <c r="I51" s="5">
        <f>C51/Positivi!B51</f>
        <v>6.595559555955596</v>
      </c>
      <c r="J51" s="6">
        <f t="shared" si="5"/>
        <v>24.992039303097847</v>
      </c>
      <c r="K51" s="6">
        <f t="shared" si="6"/>
        <v>15.161715871355137</v>
      </c>
      <c r="L51" s="6">
        <f>'Nuovi positivi'!D51/D51*100</f>
        <v>10.776255707762557</v>
      </c>
    </row>
    <row r="52" spans="1:12">
      <c r="A52" s="2">
        <v>43934</v>
      </c>
      <c r="B52" s="10">
        <v>50</v>
      </c>
      <c r="C52" s="3">
        <f>Dati!M52</f>
        <v>23129</v>
      </c>
      <c r="D52">
        <f t="shared" si="4"/>
        <v>1146</v>
      </c>
      <c r="E52">
        <f t="shared" si="4"/>
        <v>51</v>
      </c>
      <c r="H52" s="5">
        <f>C52/Casi_totali!B52</f>
        <v>4.1331308077197999</v>
      </c>
      <c r="I52" s="5">
        <f>C52/Positivi!B52</f>
        <v>6.8734026745913814</v>
      </c>
      <c r="J52" s="6">
        <f t="shared" si="5"/>
        <v>24.194733883868736</v>
      </c>
      <c r="K52" s="6">
        <f t="shared" si="6"/>
        <v>14.548834796143371</v>
      </c>
      <c r="L52" s="6">
        <f>'Nuovi positivi'!D52/D52*100</f>
        <v>8.9005235602094235</v>
      </c>
    </row>
    <row r="53" spans="1:12">
      <c r="A53" s="2">
        <v>43935</v>
      </c>
      <c r="B53" s="10">
        <v>51</v>
      </c>
      <c r="C53" s="3">
        <f>Dati!M53</f>
        <v>24446</v>
      </c>
      <c r="D53">
        <f t="shared" si="4"/>
        <v>1317</v>
      </c>
      <c r="E53">
        <f t="shared" si="4"/>
        <v>171</v>
      </c>
      <c r="H53" s="5">
        <f>C53/Casi_totali!B53</f>
        <v>4.2090220385674932</v>
      </c>
      <c r="I53" s="5">
        <f>C53/Positivi!B53</f>
        <v>7.0530871321407966</v>
      </c>
      <c r="J53" s="6">
        <f t="shared" si="5"/>
        <v>23.758488096212059</v>
      </c>
      <c r="K53" s="6">
        <f t="shared" si="6"/>
        <v>14.17818866072159</v>
      </c>
      <c r="L53" s="6">
        <f>'Nuovi positivi'!D53/D53*100</f>
        <v>16.097190584662112</v>
      </c>
    </row>
    <row r="54" spans="1:12">
      <c r="A54" s="2">
        <v>43936</v>
      </c>
      <c r="B54" s="10">
        <v>52</v>
      </c>
      <c r="C54" s="3">
        <f>Dati!M54</f>
        <v>25793</v>
      </c>
      <c r="D54">
        <f t="shared" si="4"/>
        <v>1347</v>
      </c>
      <c r="E54">
        <f t="shared" si="4"/>
        <v>30</v>
      </c>
      <c r="H54" s="5">
        <f>C54/Casi_totali!B54</f>
        <v>4.345181940700809</v>
      </c>
      <c r="I54" s="5">
        <f>C54/Positivi!B54</f>
        <v>7.4460161662817548</v>
      </c>
      <c r="J54" s="6">
        <f t="shared" si="5"/>
        <v>23.013996045438684</v>
      </c>
      <c r="K54" s="6">
        <f t="shared" si="6"/>
        <v>13.430000387702091</v>
      </c>
      <c r="L54" s="6">
        <f>'Nuovi positivi'!D54/D54*100</f>
        <v>9.5025983667409051</v>
      </c>
    </row>
    <row r="55" spans="1:12">
      <c r="A55" s="2">
        <v>43937</v>
      </c>
      <c r="B55" s="10">
        <v>53</v>
      </c>
      <c r="C55" s="3">
        <f>Dati!M55</f>
        <v>26945</v>
      </c>
      <c r="D55">
        <f t="shared" si="4"/>
        <v>1152</v>
      </c>
      <c r="E55">
        <f t="shared" si="4"/>
        <v>-195</v>
      </c>
      <c r="H55" s="5">
        <f>C55/Casi_totali!B55</f>
        <v>4.461831429044544</v>
      </c>
      <c r="I55" s="5">
        <f>C55/Positivi!B55</f>
        <v>7.8396857724759963</v>
      </c>
      <c r="J55" s="6">
        <f t="shared" si="5"/>
        <v>22.412321395435146</v>
      </c>
      <c r="K55" s="6">
        <f t="shared" si="6"/>
        <v>12.755613286323994</v>
      </c>
      <c r="L55" s="6">
        <f>'Nuovi positivi'!D55/D55*100</f>
        <v>8.9409722222222232</v>
      </c>
    </row>
    <row r="56" spans="1:12">
      <c r="A56" s="2">
        <v>43938</v>
      </c>
      <c r="B56" s="10">
        <v>54</v>
      </c>
      <c r="C56" s="3">
        <f>Dati!M56</f>
        <v>28181</v>
      </c>
      <c r="D56">
        <f t="shared" si="4"/>
        <v>1236</v>
      </c>
      <c r="E56">
        <f t="shared" si="4"/>
        <v>84</v>
      </c>
      <c r="H56" s="5">
        <f>C56/Casi_totali!B56</f>
        <v>4.5541370394311569</v>
      </c>
      <c r="I56" s="5">
        <f>C56/Positivi!B56</f>
        <v>8.1471523561723043</v>
      </c>
      <c r="J56" s="6">
        <f t="shared" si="5"/>
        <v>21.958056846811683</v>
      </c>
      <c r="K56" s="6">
        <f t="shared" si="6"/>
        <v>12.274227316276924</v>
      </c>
      <c r="L56" s="6">
        <f>'Nuovi positivi'!D56/D56*100</f>
        <v>12.055016181229773</v>
      </c>
    </row>
    <row r="57" spans="1:12">
      <c r="A57" s="2">
        <v>43939</v>
      </c>
      <c r="B57" s="10">
        <v>55</v>
      </c>
      <c r="C57" s="3">
        <f>Dati!M57</f>
        <v>29322</v>
      </c>
      <c r="D57">
        <f t="shared" si="4"/>
        <v>1141</v>
      </c>
      <c r="E57">
        <f t="shared" si="4"/>
        <v>-95</v>
      </c>
      <c r="H57" s="5">
        <f>C57/Casi_totali!B57</f>
        <v>4.6535470560228536</v>
      </c>
      <c r="I57" s="5">
        <f>C57/Positivi!B57</f>
        <v>8.5937866354044541</v>
      </c>
      <c r="J57" s="6">
        <f t="shared" si="5"/>
        <v>21.488984380328763</v>
      </c>
      <c r="K57" s="6">
        <f t="shared" si="6"/>
        <v>11.636314030420845</v>
      </c>
      <c r="L57" s="6">
        <f>'Nuovi positivi'!D57/D57*100</f>
        <v>9.9035933391761617</v>
      </c>
    </row>
    <row r="58" spans="1:12">
      <c r="A58" s="2">
        <v>43940</v>
      </c>
      <c r="B58" s="10">
        <v>56</v>
      </c>
      <c r="C58" s="3">
        <f>Dati!M58</f>
        <v>31551</v>
      </c>
      <c r="D58">
        <f t="shared" si="4"/>
        <v>2229</v>
      </c>
      <c r="E58">
        <f t="shared" si="4"/>
        <v>1088</v>
      </c>
      <c r="H58" s="5">
        <f>C58/Casi_totali!B58</f>
        <v>4.8331801470588234</v>
      </c>
      <c r="I58" s="5">
        <f>C58/Positivi!B58</f>
        <v>9.0404011461318046</v>
      </c>
      <c r="J58" s="6">
        <f t="shared" si="5"/>
        <v>20.690310925168774</v>
      </c>
      <c r="K58" s="6">
        <f t="shared" si="6"/>
        <v>11.061456055275587</v>
      </c>
      <c r="L58" s="6">
        <f>'Nuovi positivi'!D58/D58*100</f>
        <v>10.183938986092418</v>
      </c>
    </row>
    <row r="59" spans="1:12">
      <c r="A59" s="2">
        <v>43941</v>
      </c>
      <c r="B59" s="10">
        <v>57</v>
      </c>
      <c r="C59" s="3">
        <f>Dati!M59</f>
        <v>33007</v>
      </c>
      <c r="D59">
        <f t="shared" si="4"/>
        <v>1456</v>
      </c>
      <c r="E59">
        <f t="shared" si="4"/>
        <v>-773</v>
      </c>
      <c r="H59" s="5">
        <f>C59/Casi_totali!B59</f>
        <v>4.9493177387914233</v>
      </c>
      <c r="I59" s="5">
        <f>C59/Positivi!B59</f>
        <v>9.4413615560640736</v>
      </c>
      <c r="J59" s="6">
        <f t="shared" si="5"/>
        <v>20.204805041354863</v>
      </c>
      <c r="K59" s="6">
        <f t="shared" si="6"/>
        <v>10.591692671251552</v>
      </c>
      <c r="L59" s="6">
        <f>'Nuovi positivi'!D59/D59*100</f>
        <v>9.6840659340659343</v>
      </c>
    </row>
    <row r="60" spans="1:12">
      <c r="A60" s="2">
        <v>43942</v>
      </c>
      <c r="B60" s="10">
        <v>58</v>
      </c>
      <c r="C60" s="3">
        <f>Dati!M60</f>
        <v>34186</v>
      </c>
      <c r="D60">
        <f t="shared" si="4"/>
        <v>1179</v>
      </c>
      <c r="E60">
        <f t="shared" si="4"/>
        <v>-277</v>
      </c>
      <c r="H60" s="5">
        <f>C60/Casi_totali!B60</f>
        <v>5.0541099940863399</v>
      </c>
      <c r="I60" s="5">
        <f>C60/Positivi!B60</f>
        <v>9.8717874675137161</v>
      </c>
      <c r="J60" s="6">
        <f t="shared" si="5"/>
        <v>19.785877259696949</v>
      </c>
      <c r="K60" s="6">
        <f t="shared" si="6"/>
        <v>10.1298777277248</v>
      </c>
      <c r="L60" s="6">
        <f>'Nuovi positivi'!D60/D60*100</f>
        <v>8.0576759966072942</v>
      </c>
    </row>
    <row r="61" spans="1:12">
      <c r="A61" s="2">
        <v>43943</v>
      </c>
      <c r="B61" s="10">
        <v>59</v>
      </c>
      <c r="C61" s="3">
        <f>Dati!M61</f>
        <v>35990</v>
      </c>
      <c r="D61">
        <f t="shared" si="4"/>
        <v>1804</v>
      </c>
      <c r="E61">
        <f t="shared" si="4"/>
        <v>625</v>
      </c>
      <c r="H61" s="5">
        <f>C61/Casi_totali!B61</f>
        <v>5.2023706273489445</v>
      </c>
      <c r="I61" s="5">
        <f>C61/Positivi!B61</f>
        <v>10.35385500575374</v>
      </c>
      <c r="J61" s="6">
        <f t="shared" si="5"/>
        <v>19.222006112809115</v>
      </c>
      <c r="K61" s="6">
        <f t="shared" si="6"/>
        <v>9.6582383995554313</v>
      </c>
      <c r="L61" s="6">
        <f>'Nuovi positivi'!D61/D61*100</f>
        <v>8.536585365853659</v>
      </c>
    </row>
    <row r="62" spans="1:12">
      <c r="A62" s="2">
        <v>43944</v>
      </c>
      <c r="B62" s="10">
        <v>60</v>
      </c>
      <c r="C62" s="3">
        <f>Dati!M62</f>
        <v>37842</v>
      </c>
      <c r="D62">
        <f t="shared" si="4"/>
        <v>1852</v>
      </c>
      <c r="E62">
        <f t="shared" si="4"/>
        <v>48</v>
      </c>
      <c r="H62" s="5">
        <f>C62/Casi_totali!B62</f>
        <v>5.3684210526315788</v>
      </c>
      <c r="I62" s="5">
        <f>C62/Positivi!B62</f>
        <v>10.918061165608771</v>
      </c>
      <c r="J62" s="6">
        <f t="shared" si="5"/>
        <v>18.627450980392158</v>
      </c>
      <c r="K62" s="6">
        <f t="shared" si="6"/>
        <v>9.1591353522541095</v>
      </c>
      <c r="L62" s="6">
        <f>'Nuovi positivi'!D62/D62*100</f>
        <v>7.0734341252699782</v>
      </c>
    </row>
    <row r="63" spans="1:12">
      <c r="A63" s="2">
        <v>43945</v>
      </c>
      <c r="B63" s="10">
        <v>61</v>
      </c>
      <c r="C63" s="3">
        <f>Dati!M63</f>
        <v>39563</v>
      </c>
      <c r="D63">
        <f t="shared" ref="D63" si="7">C63-C62</f>
        <v>1721</v>
      </c>
      <c r="E63">
        <f t="shared" ref="E63" si="8">D63-D62</f>
        <v>-131</v>
      </c>
      <c r="H63" s="5">
        <f>C63/Casi_totali!B63</f>
        <v>5.5155444026209395</v>
      </c>
      <c r="I63" s="5">
        <f>C63/Positivi!B63</f>
        <v>11.510910677916788</v>
      </c>
      <c r="J63" s="6">
        <f t="shared" ref="J63" si="9">100/H63</f>
        <v>18.130576548795592</v>
      </c>
      <c r="K63" s="6">
        <f t="shared" ref="K63" si="10">100/I63</f>
        <v>8.6874099537446607</v>
      </c>
      <c r="L63" s="6">
        <f>'Nuovi positivi'!D63/D63*100</f>
        <v>7.2051133062173163</v>
      </c>
    </row>
    <row r="64" spans="1:12">
      <c r="A64" s="2">
        <v>43946</v>
      </c>
      <c r="B64" s="10">
        <v>62</v>
      </c>
      <c r="C64" s="3">
        <f>Dati!M64</f>
        <v>41125</v>
      </c>
      <c r="D64">
        <f t="shared" ref="D64" si="11">C64-C63</f>
        <v>1562</v>
      </c>
      <c r="E64">
        <f t="shared" ref="E64" si="12">D64-D63</f>
        <v>-159</v>
      </c>
      <c r="H64" s="5">
        <f>C64/Casi_totali!B64</f>
        <v>5.6327900287631829</v>
      </c>
      <c r="I64" s="5">
        <f>C64/Positivi!B64</f>
        <v>11.979318380425283</v>
      </c>
      <c r="J64" s="6">
        <f t="shared" ref="J64" si="13">100/H64</f>
        <v>17.753191489361704</v>
      </c>
      <c r="K64" s="6">
        <f t="shared" ref="K64" si="14">100/I64</f>
        <v>8.347720364741642</v>
      </c>
      <c r="L64" s="6">
        <f>'Nuovi positivi'!D64/D64*100</f>
        <v>8.1946222791293213</v>
      </c>
    </row>
    <row r="65" spans="1:12">
      <c r="A65" s="2">
        <v>43947</v>
      </c>
      <c r="B65" s="10">
        <v>63</v>
      </c>
      <c r="C65" s="3">
        <f>Dati!M65</f>
        <v>42607</v>
      </c>
      <c r="D65">
        <f t="shared" ref="D65" si="15">C65-C64</f>
        <v>1482</v>
      </c>
      <c r="E65">
        <f t="shared" ref="E65" si="16">D65-D64</f>
        <v>-80</v>
      </c>
      <c r="H65" s="5">
        <f>C65/Casi_totali!B65</f>
        <v>5.6900373931623935</v>
      </c>
      <c r="I65" s="5">
        <f>C65/Positivi!B65</f>
        <v>12.243390804597702</v>
      </c>
      <c r="J65" s="6">
        <f t="shared" ref="J65" si="17">100/H65</f>
        <v>17.574576947449948</v>
      </c>
      <c r="K65" s="6">
        <f t="shared" ref="K65" si="18">100/I65</f>
        <v>8.1676719787828294</v>
      </c>
      <c r="L65" s="6">
        <f>'Nuovi positivi'!D65/D65*100</f>
        <v>12.618083670715249</v>
      </c>
    </row>
    <row r="66" spans="1:12">
      <c r="A66" s="2">
        <v>43948</v>
      </c>
      <c r="B66" s="10">
        <v>64</v>
      </c>
      <c r="C66" s="3">
        <f>Dati!M66</f>
        <v>44039</v>
      </c>
      <c r="D66">
        <f t="shared" ref="D66" si="19">C66-C65</f>
        <v>1432</v>
      </c>
      <c r="E66">
        <f t="shared" ref="E66" si="20">D66-D65</f>
        <v>-50</v>
      </c>
      <c r="H66" s="5">
        <f>C66/Casi_totali!B66</f>
        <v>5.7627584401989012</v>
      </c>
      <c r="I66" s="5">
        <f>C66/Positivi!B66</f>
        <v>12.301396648044692</v>
      </c>
      <c r="J66" s="6">
        <f t="shared" ref="J66" si="21">100/H66</f>
        <v>17.352800926451554</v>
      </c>
      <c r="K66" s="6">
        <f t="shared" ref="K66" si="22">100/I66</f>
        <v>8.1291582461000473</v>
      </c>
      <c r="L66" s="6">
        <f>'Nuovi positivi'!D66/D66*100</f>
        <v>10.754189944134078</v>
      </c>
    </row>
    <row r="67" spans="1:12">
      <c r="A67" s="2">
        <v>43949</v>
      </c>
      <c r="B67" s="10">
        <v>65</v>
      </c>
      <c r="C67" s="3">
        <f>Dati!M67</f>
        <v>45719</v>
      </c>
      <c r="D67">
        <f t="shared" ref="D67" si="23">C67-C66</f>
        <v>1680</v>
      </c>
      <c r="E67">
        <f t="shared" ref="E67" si="24">D67-D66</f>
        <v>248</v>
      </c>
      <c r="H67" s="5">
        <f>C67/Casi_totali!B67</f>
        <v>5.8825270200720539</v>
      </c>
      <c r="I67" s="5">
        <f>C67/Positivi!B67</f>
        <v>12.802856342761132</v>
      </c>
      <c r="J67" s="6">
        <f t="shared" ref="J67" si="25">100/H67</f>
        <v>16.999496926879413</v>
      </c>
      <c r="K67" s="6">
        <f t="shared" ref="K67" si="26">100/I67</f>
        <v>7.810757015682757</v>
      </c>
      <c r="L67" s="6">
        <f>'Nuovi positivi'!D67/D67*100</f>
        <v>7.7380952380952381</v>
      </c>
    </row>
    <row r="68" spans="1:12">
      <c r="A68" s="2">
        <v>43950</v>
      </c>
      <c r="B68" s="10">
        <v>66</v>
      </c>
      <c r="C68" s="3">
        <f>Dati!M68</f>
        <v>47220</v>
      </c>
      <c r="D68">
        <f t="shared" ref="D68" si="27">C68-C67</f>
        <v>1501</v>
      </c>
      <c r="E68">
        <f t="shared" ref="E68" si="28">D68-D67</f>
        <v>-179</v>
      </c>
      <c r="H68" s="5">
        <f>C68/Casi_totali!B68</f>
        <v>5.9855494993028264</v>
      </c>
      <c r="I68" s="5">
        <f>C68/Positivi!B68</f>
        <v>13.204697986577182</v>
      </c>
      <c r="J68" s="6">
        <f t="shared" ref="J68" si="29">100/H68</f>
        <v>16.706903854299025</v>
      </c>
      <c r="K68" s="6">
        <f t="shared" ref="K68" si="30">100/I68</f>
        <v>7.5730622617534937</v>
      </c>
      <c r="L68" s="6">
        <f>'Nuovi positivi'!D68/D68*100</f>
        <v>7.7948034643570949</v>
      </c>
    </row>
    <row r="69" spans="1:12">
      <c r="A69" s="2">
        <v>43951</v>
      </c>
      <c r="B69" s="10">
        <v>67</v>
      </c>
      <c r="C69" s="3">
        <f>Dati!M69</f>
        <v>48762</v>
      </c>
      <c r="D69">
        <f t="shared" ref="D69" si="31">C69-C68</f>
        <v>1542</v>
      </c>
      <c r="E69">
        <f t="shared" ref="E69" si="32">D69-D68</f>
        <v>41</v>
      </c>
      <c r="H69" s="5">
        <f>C69/Casi_totali!B69</f>
        <v>6.1005880145126987</v>
      </c>
      <c r="I69" s="5">
        <f>C69/Positivi!B69</f>
        <v>13.7319065052098</v>
      </c>
      <c r="J69" s="6">
        <f t="shared" ref="J69" si="33">100/H69</f>
        <v>16.391862515893525</v>
      </c>
      <c r="K69" s="6">
        <f t="shared" ref="K69" si="34">100/I69</f>
        <v>7.2823099954882906</v>
      </c>
      <c r="L69" s="6">
        <f>'Nuovi positivi'!D69/D69*100</f>
        <v>6.7444876783398184</v>
      </c>
    </row>
    <row r="70" spans="1:12">
      <c r="A70" s="2">
        <v>43952</v>
      </c>
      <c r="B70" s="10">
        <v>68</v>
      </c>
      <c r="C70" s="3">
        <f>Dati!M70</f>
        <v>51199</v>
      </c>
      <c r="D70">
        <f t="shared" ref="D70" si="35">C70-C69</f>
        <v>2437</v>
      </c>
      <c r="E70">
        <f t="shared" ref="E70" si="36">D70-D69</f>
        <v>895</v>
      </c>
      <c r="H70" s="5">
        <f>C70/Casi_totali!B70</f>
        <v>6.3006399212404629</v>
      </c>
      <c r="I70" s="5">
        <f>C70/Positivi!B70</f>
        <v>14.553439454235361</v>
      </c>
      <c r="J70" s="6">
        <f t="shared" ref="J70" si="37">100/H70</f>
        <v>15.871403738354264</v>
      </c>
      <c r="K70" s="6">
        <f t="shared" ref="K70" si="38">100/I70</f>
        <v>6.8712279536709699</v>
      </c>
      <c r="L70" s="6">
        <f>'Nuovi positivi'!D70/D70*100</f>
        <v>5.4575297496922444</v>
      </c>
    </row>
    <row r="71" spans="1:12">
      <c r="A71" s="2">
        <v>43953</v>
      </c>
      <c r="B71" s="10">
        <v>69</v>
      </c>
      <c r="C71" s="3">
        <f>Dati!M71</f>
        <v>53202</v>
      </c>
      <c r="D71">
        <f t="shared" ref="D71" si="39">C71-C70</f>
        <v>2003</v>
      </c>
      <c r="E71">
        <f t="shared" ref="E71" si="40">D71-D70</f>
        <v>-434</v>
      </c>
      <c r="H71" s="5">
        <f>C71/Casi_totali!B71</f>
        <v>6.4006256015399421</v>
      </c>
      <c r="I71" s="5">
        <f>C71/Positivi!B71</f>
        <v>14.786548082267927</v>
      </c>
      <c r="J71" s="6">
        <f t="shared" ref="J71" si="41">100/H71</f>
        <v>15.623472801774369</v>
      </c>
      <c r="K71" s="6">
        <f t="shared" ref="K71" si="42">100/I71</f>
        <v>6.7629036502387123</v>
      </c>
      <c r="L71" s="6">
        <f>'Nuovi positivi'!D71/D71*100</f>
        <v>9.2860708936595113</v>
      </c>
    </row>
    <row r="72" spans="1:12">
      <c r="A72" s="2">
        <v>43954</v>
      </c>
      <c r="B72" s="10">
        <v>70</v>
      </c>
      <c r="C72" s="3">
        <f>Dati!M72</f>
        <v>54492</v>
      </c>
      <c r="D72">
        <f t="shared" ref="D72" si="43">C72-C71</f>
        <v>1290</v>
      </c>
      <c r="E72">
        <f t="shared" ref="E72" si="44">D72-D71</f>
        <v>-713</v>
      </c>
      <c r="H72" s="5">
        <f>C72/Casi_totali!B72</f>
        <v>6.5189615982773059</v>
      </c>
      <c r="I72" s="5">
        <f>C72/Positivi!B72</f>
        <v>15.345536468600395</v>
      </c>
      <c r="J72" s="6">
        <f t="shared" ref="J72" si="45">100/H72</f>
        <v>15.339866402407694</v>
      </c>
      <c r="K72" s="6">
        <f t="shared" ref="K72" si="46">100/I72</f>
        <v>6.5165528884973938</v>
      </c>
      <c r="L72" s="6">
        <f>'Nuovi positivi'!D72/D72*100</f>
        <v>3.6434108527131781</v>
      </c>
    </row>
    <row r="73" spans="1:12">
      <c r="A73" s="2">
        <v>43955</v>
      </c>
      <c r="B73" s="10">
        <v>71</v>
      </c>
      <c r="C73" s="3">
        <f>Dati!M73</f>
        <v>56092</v>
      </c>
      <c r="D73">
        <f t="shared" ref="D73" si="47">C73-C72</f>
        <v>1600</v>
      </c>
      <c r="E73">
        <f t="shared" ref="E73" si="48">D73-D72</f>
        <v>310</v>
      </c>
      <c r="H73" s="5">
        <f>C73/Casi_totali!B73</f>
        <v>6.6680932001902047</v>
      </c>
      <c r="I73" s="5">
        <f>C73/Positivi!B73</f>
        <v>15.989737742303307</v>
      </c>
      <c r="J73" s="6">
        <f t="shared" ref="J73" si="49">100/H73</f>
        <v>14.996790986236896</v>
      </c>
      <c r="K73" s="6">
        <f t="shared" ref="K73" si="50">100/I73</f>
        <v>6.2540112672038797</v>
      </c>
      <c r="L73" s="6">
        <f>'Nuovi positivi'!D73/D73*100</f>
        <v>3.3125</v>
      </c>
    </row>
    <row r="74" spans="1:12">
      <c r="A74" s="2">
        <v>43956</v>
      </c>
      <c r="B74" s="10">
        <v>72</v>
      </c>
      <c r="C74" s="3">
        <f>Dati!M74</f>
        <v>57622</v>
      </c>
      <c r="D74">
        <f t="shared" ref="D74" si="51">C74-C73</f>
        <v>1530</v>
      </c>
      <c r="E74">
        <f t="shared" ref="E74" si="52">D74-D73</f>
        <v>-70</v>
      </c>
      <c r="H74" s="5">
        <f>C74/Casi_totali!B74</f>
        <v>6.7990560471976398</v>
      </c>
      <c r="I74" s="5">
        <f>C74/Positivi!B74</f>
        <v>16.814123139772395</v>
      </c>
      <c r="J74" s="6">
        <f t="shared" ref="J74" si="53">100/H74</f>
        <v>14.707924056783868</v>
      </c>
      <c r="K74" s="6">
        <f t="shared" ref="K74" si="54">100/I74</f>
        <v>5.9473812085661732</v>
      </c>
      <c r="L74" s="6">
        <f>'Nuovi positivi'!D74/D74*100</f>
        <v>4.117647058823529</v>
      </c>
    </row>
    <row r="75" spans="1:12">
      <c r="A75" s="2">
        <v>43957</v>
      </c>
      <c r="B75" s="10">
        <v>73</v>
      </c>
      <c r="C75" s="3">
        <f>Dati!M75</f>
        <v>59693</v>
      </c>
      <c r="D75">
        <f t="shared" ref="D75:D76" si="55">C75-C74</f>
        <v>2071</v>
      </c>
      <c r="E75">
        <f t="shared" ref="E75:E76" si="56">D75-D74</f>
        <v>541</v>
      </c>
      <c r="H75" s="5">
        <f>C75/Casi_totali!B75</f>
        <v>6.980820956613262</v>
      </c>
      <c r="I75" s="5">
        <f>C75/Positivi!B75</f>
        <v>18.055958862673926</v>
      </c>
      <c r="J75" s="6">
        <f t="shared" ref="J75:J76" si="57">100/H75</f>
        <v>14.324962725947765</v>
      </c>
      <c r="K75" s="6">
        <f t="shared" ref="K75:K76" si="58">100/I75</f>
        <v>5.538337828556112</v>
      </c>
      <c r="L75" s="6">
        <f>'Nuovi positivi'!D75/D75*100</f>
        <v>3.669724770642202</v>
      </c>
    </row>
    <row r="76" spans="1:12">
      <c r="A76" s="2">
        <v>43958</v>
      </c>
      <c r="B76" s="10">
        <v>74</v>
      </c>
      <c r="C76" s="3">
        <f>Dati!M76</f>
        <v>61446</v>
      </c>
      <c r="D76">
        <f t="shared" si="55"/>
        <v>1753</v>
      </c>
      <c r="E76">
        <f t="shared" si="56"/>
        <v>-318</v>
      </c>
      <c r="H76" s="5">
        <f>C76/Casi_totali!B76</f>
        <v>7.1076923076923073</v>
      </c>
      <c r="I76" s="5">
        <f>C76/Positivi!B76</f>
        <v>18.918103448275861</v>
      </c>
      <c r="J76" s="6">
        <f t="shared" si="57"/>
        <v>14.06926406926407</v>
      </c>
      <c r="K76" s="6">
        <f t="shared" si="58"/>
        <v>5.2859421280473917</v>
      </c>
      <c r="L76" s="6">
        <f>'Nuovi positivi'!D76/D76*100</f>
        <v>5.3622361665715914</v>
      </c>
    </row>
    <row r="77" spans="1:12">
      <c r="A77" s="2">
        <v>43959</v>
      </c>
      <c r="B77" s="10">
        <v>75</v>
      </c>
      <c r="C77" s="3">
        <f>Dati!M77</f>
        <v>63531</v>
      </c>
      <c r="D77">
        <f t="shared" ref="D77:D78" si="59">C77-C76</f>
        <v>2085</v>
      </c>
      <c r="E77">
        <f t="shared" ref="E77:E78" si="60">D77-D76</f>
        <v>332</v>
      </c>
      <c r="H77" s="5">
        <f>C77/Casi_totali!B77</f>
        <v>7.2831594634873325</v>
      </c>
      <c r="I77" s="5">
        <f>C77/Positivi!B77</f>
        <v>20.003463476070529</v>
      </c>
      <c r="J77" s="6">
        <f t="shared" ref="J77:J78" si="61">100/H77</f>
        <v>13.730304890525884</v>
      </c>
      <c r="K77" s="6">
        <f t="shared" ref="K77:K78" si="62">100/I77</f>
        <v>4.9991342809022363</v>
      </c>
      <c r="L77" s="6">
        <f>'Nuovi positivi'!D77/D77*100</f>
        <v>3.7410071942446042</v>
      </c>
    </row>
    <row r="78" spans="1:12">
      <c r="A78" s="2">
        <v>43960</v>
      </c>
      <c r="B78" s="10">
        <v>76</v>
      </c>
      <c r="C78" s="3">
        <f>Dati!M78</f>
        <v>64926</v>
      </c>
      <c r="D78">
        <f t="shared" si="59"/>
        <v>1395</v>
      </c>
      <c r="E78">
        <f t="shared" si="60"/>
        <v>-690</v>
      </c>
      <c r="H78" s="5">
        <f>C78/Casi_totali!B78</f>
        <v>7.4303044174868393</v>
      </c>
      <c r="I78" s="5">
        <f>C78/Positivi!B78</f>
        <v>21.772635814889338</v>
      </c>
      <c r="J78" s="6">
        <f t="shared" si="61"/>
        <v>13.458398792471428</v>
      </c>
      <c r="K78" s="6">
        <f t="shared" si="62"/>
        <v>4.5929211717955827</v>
      </c>
      <c r="L78" s="6">
        <f>'Nuovi positivi'!D78/D78*100</f>
        <v>1.0752688172043012</v>
      </c>
    </row>
    <row r="79" spans="1:12">
      <c r="A79" s="2">
        <v>43961</v>
      </c>
      <c r="B79" s="10">
        <v>77</v>
      </c>
      <c r="C79" s="3">
        <f>Dati!M79</f>
        <v>67322</v>
      </c>
      <c r="D79">
        <f t="shared" ref="D79" si="63">C79-C78</f>
        <v>2396</v>
      </c>
      <c r="E79">
        <f t="shared" ref="E79" si="64">D79-D78</f>
        <v>1001</v>
      </c>
      <c r="H79" s="5">
        <f>C79/Casi_totali!B79</f>
        <v>7.6606736458807463</v>
      </c>
      <c r="I79" s="5">
        <f>C79/Positivi!B79</f>
        <v>23.21448275862069</v>
      </c>
      <c r="J79" s="6">
        <f t="shared" ref="J79" si="65">100/H79</f>
        <v>13.053682302961885</v>
      </c>
      <c r="K79" s="6">
        <f t="shared" ref="K79" si="66">100/I79</f>
        <v>4.3076557440361247</v>
      </c>
      <c r="L79" s="6">
        <f>'Nuovi positivi'!D79/D79*100</f>
        <v>2.0868113522537564</v>
      </c>
    </row>
    <row r="80" spans="1:12">
      <c r="A80" s="2">
        <v>43962</v>
      </c>
      <c r="B80" s="10">
        <v>78</v>
      </c>
      <c r="C80" s="3">
        <f>Dati!M80</f>
        <v>68814</v>
      </c>
      <c r="D80">
        <f t="shared" ref="D80" si="67">C80-C79</f>
        <v>1492</v>
      </c>
      <c r="E80">
        <f t="shared" ref="E80" si="68">D80-D79</f>
        <v>-904</v>
      </c>
      <c r="H80" s="5">
        <f>C80/Casi_totali!B80</f>
        <v>7.7914402173913047</v>
      </c>
      <c r="I80" s="5">
        <f>C80/Positivi!B80</f>
        <v>24.196202531645568</v>
      </c>
      <c r="J80" s="6">
        <f t="shared" ref="J80" si="69">100/H80</f>
        <v>12.83459761095126</v>
      </c>
      <c r="K80" s="6">
        <f t="shared" ref="K80" si="70">100/I80</f>
        <v>4.1328799372220768</v>
      </c>
      <c r="L80" s="6">
        <f>'Nuovi positivi'!D80/D80*100</f>
        <v>2.9490616621983912</v>
      </c>
    </row>
    <row r="81" spans="1:12">
      <c r="A81" s="2">
        <v>43963</v>
      </c>
      <c r="B81" s="10">
        <v>79</v>
      </c>
      <c r="C81" s="3">
        <f>Dati!M81</f>
        <v>70159</v>
      </c>
      <c r="D81">
        <f t="shared" ref="D81" si="71">C81-C80</f>
        <v>1345</v>
      </c>
      <c r="E81">
        <f t="shared" ref="E81" si="72">D81-D80</f>
        <v>-147</v>
      </c>
      <c r="H81" s="5">
        <f>C81/Casi_totali!B81</f>
        <v>7.9159426830644248</v>
      </c>
      <c r="I81" s="5">
        <f>C81/Positivi!B81</f>
        <v>25.246131702051098</v>
      </c>
      <c r="J81" s="6">
        <f t="shared" ref="J81" si="73">100/H81</f>
        <v>12.632734217990565</v>
      </c>
      <c r="K81" s="6">
        <f t="shared" ref="K81" si="74">100/I81</f>
        <v>3.9610028649211078</v>
      </c>
      <c r="L81" s="6">
        <f>'Nuovi positivi'!D81/D81*100</f>
        <v>2.3048327137546467</v>
      </c>
    </row>
    <row r="82" spans="1:12">
      <c r="A82" s="2">
        <v>43964</v>
      </c>
      <c r="B82" s="10">
        <v>80</v>
      </c>
      <c r="C82" s="3">
        <f>Dati!M82</f>
        <v>72174</v>
      </c>
      <c r="D82">
        <f t="shared" ref="D82" si="75">C82-C81</f>
        <v>2015</v>
      </c>
      <c r="E82">
        <f t="shared" ref="E82" si="76">D82-D81</f>
        <v>670</v>
      </c>
      <c r="H82" s="5">
        <f>C82/Casi_totali!B82</f>
        <v>8.0821948488241873</v>
      </c>
      <c r="I82" s="5">
        <f>C82/Positivi!B82</f>
        <v>26.554083885209714</v>
      </c>
      <c r="J82" s="6">
        <f t="shared" ref="J82" si="77">100/H82</f>
        <v>12.372876659184749</v>
      </c>
      <c r="K82" s="6">
        <f t="shared" ref="K82" si="78">100/I82</f>
        <v>3.7658990772300274</v>
      </c>
      <c r="L82" s="6">
        <f>'Nuovi positivi'!D82/D82*100</f>
        <v>3.3250620347394539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DEDE-357F-4A7F-88A5-E586A09B65E3}">
  <dimension ref="A1:L149"/>
  <sheetViews>
    <sheetView zoomScaleNormal="100" workbookViewId="0">
      <pane ySplit="1" topLeftCell="A71" activePane="bottomLeft" state="frozen"/>
      <selection pane="bottomLeft" activeCell="C82" sqref="C8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 t="s">
        <v>39</v>
      </c>
      <c r="J1" s="8"/>
    </row>
    <row r="3" spans="1:12">
      <c r="A3" s="2">
        <v>43885.75</v>
      </c>
      <c r="B3" s="10">
        <v>1</v>
      </c>
      <c r="C3" s="3">
        <f>'Nuovi positivi'!C3</f>
        <v>1</v>
      </c>
      <c r="E3" s="11">
        <f>E2+G3</f>
        <v>0</v>
      </c>
      <c r="F3" s="11"/>
      <c r="H3" s="11">
        <f>C3-E3</f>
        <v>1</v>
      </c>
      <c r="I3" s="11"/>
    </row>
    <row r="4" spans="1:12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>E3+G4</f>
        <v>1.6221777714654024E-4</v>
      </c>
      <c r="F4" s="11">
        <f t="shared" ref="F4:F60" si="0">(E4-E3)*10</f>
        <v>1.6221777714654024E-3</v>
      </c>
      <c r="G4" s="11">
        <f t="shared" ref="G4:G35" si="1">$L$5*B4^$L$6*EXP(-B4/$L$7)</f>
        <v>1.6221777714654024E-4</v>
      </c>
      <c r="H4" s="11">
        <f t="shared" ref="H4:H52" si="2">C4-E4</f>
        <v>0.99983778222285347</v>
      </c>
      <c r="I4" s="11">
        <f>D4-G4</f>
        <v>-1.6221777714654024E-4</v>
      </c>
    </row>
    <row r="5" spans="1:12">
      <c r="A5" s="2">
        <v>43887</v>
      </c>
      <c r="B5" s="10">
        <v>3</v>
      </c>
      <c r="C5" s="3">
        <f>'Nuovi positivi'!C5</f>
        <v>11</v>
      </c>
      <c r="D5">
        <f t="shared" ref="D5:D52" si="3">C5-C4</f>
        <v>10</v>
      </c>
      <c r="E5" s="11">
        <f t="shared" ref="E5:E60" si="4">E4+G5</f>
        <v>2.4878725383701292E-3</v>
      </c>
      <c r="F5" s="11">
        <f t="shared" si="0"/>
        <v>2.3256547612235889E-2</v>
      </c>
      <c r="G5" s="11">
        <f t="shared" si="1"/>
        <v>2.3256547612235889E-3</v>
      </c>
      <c r="H5" s="11">
        <f t="shared" si="2"/>
        <v>10.997512127461629</v>
      </c>
      <c r="I5" s="11">
        <f t="shared" ref="I5:I52" si="5">D5-G5</f>
        <v>9.9976743452387762</v>
      </c>
      <c r="K5" s="4" t="s">
        <v>22</v>
      </c>
      <c r="L5" s="20">
        <f>0.0000018</f>
        <v>1.7999999999999999E-6</v>
      </c>
    </row>
    <row r="6" spans="1:12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4"/>
        <v>1.7107098773017124E-2</v>
      </c>
      <c r="F6" s="11">
        <f t="shared" si="0"/>
        <v>0.14619226234646995</v>
      </c>
      <c r="G6" s="11">
        <f t="shared" si="1"/>
        <v>1.4619226234646995E-2</v>
      </c>
      <c r="H6" s="11">
        <f t="shared" si="2"/>
        <v>18.982892901226982</v>
      </c>
      <c r="I6" s="11">
        <f t="shared" si="5"/>
        <v>7.9853807737653533</v>
      </c>
      <c r="K6" s="4" t="s">
        <v>40</v>
      </c>
      <c r="L6" s="9">
        <v>7</v>
      </c>
    </row>
    <row r="7" spans="1:12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4"/>
        <v>7.5599905836748249E-2</v>
      </c>
      <c r="F7" s="11">
        <f t="shared" si="0"/>
        <v>0.58492807063731123</v>
      </c>
      <c r="G7" s="11">
        <f t="shared" si="1"/>
        <v>5.8492807063731125E-2</v>
      </c>
      <c r="H7" s="11">
        <f t="shared" si="2"/>
        <v>18.924400094163254</v>
      </c>
      <c r="I7" s="11">
        <f t="shared" si="5"/>
        <v>-5.8492807063731125E-2</v>
      </c>
      <c r="K7" s="4" t="s">
        <v>41</v>
      </c>
      <c r="L7" s="9">
        <v>5.7</v>
      </c>
    </row>
    <row r="8" spans="1:12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4"/>
        <v>0.25146480670436222</v>
      </c>
      <c r="F8" s="11">
        <f t="shared" si="0"/>
        <v>1.7586490086761397</v>
      </c>
      <c r="G8" s="11">
        <f t="shared" si="1"/>
        <v>0.175864900867614</v>
      </c>
      <c r="H8" s="11">
        <f t="shared" si="2"/>
        <v>41.748535193295638</v>
      </c>
      <c r="I8" s="11">
        <f t="shared" si="5"/>
        <v>22.824135099132388</v>
      </c>
    </row>
    <row r="9" spans="1:12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4"/>
        <v>0.68558969504931078</v>
      </c>
      <c r="F9" s="11">
        <f t="shared" si="0"/>
        <v>4.3412488834494853</v>
      </c>
      <c r="G9" s="11">
        <f t="shared" si="1"/>
        <v>0.43412488834494861</v>
      </c>
      <c r="H9" s="11">
        <f t="shared" si="2"/>
        <v>24.314410304950691</v>
      </c>
      <c r="I9" s="11">
        <f t="shared" si="5"/>
        <v>-17.43412488834495</v>
      </c>
    </row>
    <row r="10" spans="1:12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4"/>
        <v>1.6132015687463204</v>
      </c>
      <c r="F10" s="11">
        <f t="shared" si="0"/>
        <v>9.2761187369700959</v>
      </c>
      <c r="G10" s="11">
        <f t="shared" si="1"/>
        <v>0.92761187369700948</v>
      </c>
      <c r="H10" s="11">
        <f t="shared" si="2"/>
        <v>20.386798431253681</v>
      </c>
      <c r="I10" s="11">
        <f t="shared" si="5"/>
        <v>-3.9276118736970096</v>
      </c>
    </row>
    <row r="11" spans="1:12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4"/>
        <v>3.3883797112588239</v>
      </c>
      <c r="F11" s="11">
        <f t="shared" si="0"/>
        <v>17.751781425125035</v>
      </c>
      <c r="G11" s="11">
        <f t="shared" si="1"/>
        <v>1.7751781425125033</v>
      </c>
      <c r="H11" s="11">
        <f t="shared" si="2"/>
        <v>20.611620288741175</v>
      </c>
      <c r="I11" s="11">
        <f t="shared" si="5"/>
        <v>0.22482185748749672</v>
      </c>
      <c r="K11" s="4" t="s">
        <v>30</v>
      </c>
      <c r="L11" s="11">
        <f>AVERAGE(G3:G36)</f>
        <v>80.647126294625878</v>
      </c>
    </row>
    <row r="12" spans="1:12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4"/>
        <v>6.5026217394113139</v>
      </c>
      <c r="F12" s="11">
        <f t="shared" si="0"/>
        <v>31.142420281524899</v>
      </c>
      <c r="G12" s="11">
        <f t="shared" si="1"/>
        <v>3.1142420281524896</v>
      </c>
      <c r="H12" s="11">
        <f t="shared" si="2"/>
        <v>19.497378260588686</v>
      </c>
      <c r="I12" s="11">
        <f t="shared" si="5"/>
        <v>-1.1142420281524896</v>
      </c>
      <c r="K12" s="4" t="s">
        <v>31</v>
      </c>
      <c r="L12" s="6">
        <f>STDEVP(G3:G36)</f>
        <v>83.727559988456719</v>
      </c>
    </row>
    <row r="13" spans="1:12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4"/>
        <v>11.59486501260859</v>
      </c>
      <c r="F13" s="11">
        <f t="shared" si="0"/>
        <v>50.922432731972762</v>
      </c>
      <c r="G13" s="11">
        <f t="shared" si="1"/>
        <v>5.0922432731972762</v>
      </c>
      <c r="H13" s="11">
        <f t="shared" si="2"/>
        <v>16.40513498739141</v>
      </c>
      <c r="I13" s="11">
        <f t="shared" si="5"/>
        <v>-3.0922432731972762</v>
      </c>
    </row>
    <row r="14" spans="1:12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4"/>
        <v>19.451508653612425</v>
      </c>
      <c r="F14" s="11">
        <f t="shared" si="0"/>
        <v>78.566436410038349</v>
      </c>
      <c r="G14" s="11">
        <f t="shared" si="1"/>
        <v>7.8566436410038341</v>
      </c>
      <c r="H14" s="11">
        <f t="shared" si="2"/>
        <v>12.548491346387575</v>
      </c>
      <c r="I14" s="11">
        <f t="shared" si="5"/>
        <v>-3.8566436410038341</v>
      </c>
      <c r="K14" s="4" t="s">
        <v>42</v>
      </c>
      <c r="L14" s="11">
        <f>AVERAGE(H4:H39)</f>
        <v>127.52701847160971</v>
      </c>
    </row>
    <row r="15" spans="1:12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4"/>
        <v>30.996132431007617</v>
      </c>
      <c r="F15" s="11">
        <f t="shared" si="0"/>
        <v>115.44623777395191</v>
      </c>
      <c r="G15" s="11">
        <f t="shared" si="1"/>
        <v>11.54462377739519</v>
      </c>
      <c r="H15" s="11">
        <f t="shared" si="2"/>
        <v>20.003867568992383</v>
      </c>
      <c r="I15" s="11">
        <f t="shared" si="5"/>
        <v>7.4553762226048104</v>
      </c>
      <c r="K15" s="4" t="s">
        <v>31</v>
      </c>
      <c r="L15" s="5">
        <f>STDEVP(H4:H39)</f>
        <v>122.80501803786342</v>
      </c>
    </row>
    <row r="16" spans="1:12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4"/>
        <v>47.269616896640869</v>
      </c>
      <c r="F16" s="11">
        <f t="shared" si="0"/>
        <v>162.73484465633254</v>
      </c>
      <c r="G16" s="11">
        <f t="shared" si="1"/>
        <v>16.273484465633253</v>
      </c>
      <c r="H16" s="11">
        <f t="shared" si="2"/>
        <v>30.730383103359131</v>
      </c>
      <c r="I16" s="11">
        <f t="shared" si="5"/>
        <v>10.726515534366747</v>
      </c>
    </row>
    <row r="17" spans="1:12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4"/>
        <v>69.402149006092955</v>
      </c>
      <c r="F17" s="11">
        <f t="shared" si="0"/>
        <v>221.32532109452086</v>
      </c>
      <c r="G17" s="11">
        <f t="shared" si="1"/>
        <v>22.132532109452086</v>
      </c>
      <c r="H17" s="11">
        <f t="shared" si="2"/>
        <v>39.597850993907045</v>
      </c>
      <c r="I17" s="11">
        <f t="shared" si="5"/>
        <v>8.8674678905479141</v>
      </c>
    </row>
    <row r="18" spans="1:12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4"/>
        <v>98.579116651481286</v>
      </c>
      <c r="F18" s="11">
        <f t="shared" si="0"/>
        <v>291.76967645388333</v>
      </c>
      <c r="G18" s="11">
        <f t="shared" si="1"/>
        <v>29.176967645388338</v>
      </c>
      <c r="H18" s="11">
        <f t="shared" si="2"/>
        <v>42.420883348518714</v>
      </c>
      <c r="I18" s="11">
        <f t="shared" si="5"/>
        <v>2.8230323546116622</v>
      </c>
      <c r="K18" t="s">
        <v>32</v>
      </c>
      <c r="L18" s="13">
        <f>MATCH(MAX(G3:G67),G3:G67,0)</f>
        <v>40</v>
      </c>
    </row>
    <row r="19" spans="1:12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4"/>
        <v>136.00316025565579</v>
      </c>
      <c r="F19" s="11">
        <f t="shared" si="0"/>
        <v>374.240436041745</v>
      </c>
      <c r="G19" s="11">
        <f t="shared" si="1"/>
        <v>37.424043604174507</v>
      </c>
      <c r="H19" s="11">
        <f t="shared" si="2"/>
        <v>57.996839744344214</v>
      </c>
      <c r="I19" s="11">
        <f t="shared" si="5"/>
        <v>15.575956395825493</v>
      </c>
      <c r="L19" s="11"/>
    </row>
    <row r="20" spans="1:12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4"/>
        <v>182.85469071482015</v>
      </c>
      <c r="F20" s="11">
        <f t="shared" si="0"/>
        <v>468.51530459164366</v>
      </c>
      <c r="G20" s="11">
        <f t="shared" si="1"/>
        <v>46.85153045916438</v>
      </c>
      <c r="H20" s="11">
        <f t="shared" si="2"/>
        <v>91.145309285179849</v>
      </c>
      <c r="I20" s="11">
        <f t="shared" si="5"/>
        <v>33.14846954083562</v>
      </c>
    </row>
    <row r="21" spans="1:12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4"/>
        <v>240.25304476150944</v>
      </c>
      <c r="F21" s="11">
        <f t="shared" si="0"/>
        <v>573.98354046689292</v>
      </c>
      <c r="G21" s="11">
        <f t="shared" si="1"/>
        <v>57.398354046689292</v>
      </c>
      <c r="H21" s="11">
        <f t="shared" si="2"/>
        <v>104.74695523849056</v>
      </c>
      <c r="I21" s="11">
        <f t="shared" si="5"/>
        <v>13.601645953310708</v>
      </c>
    </row>
    <row r="22" spans="1:12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4"/>
        <v>309.22018012087892</v>
      </c>
      <c r="F22" s="11">
        <f t="shared" si="0"/>
        <v>689.67135359369479</v>
      </c>
      <c r="G22" s="11">
        <f t="shared" si="1"/>
        <v>68.967135359369479</v>
      </c>
      <c r="H22" s="11">
        <f t="shared" si="2"/>
        <v>153.77981987912108</v>
      </c>
      <c r="I22" s="11">
        <f t="shared" si="5"/>
        <v>49.032864640630521</v>
      </c>
    </row>
    <row r="23" spans="1:12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4"/>
        <v>390.64846108714818</v>
      </c>
      <c r="F23" s="11">
        <f t="shared" si="0"/>
        <v>814.28280966269256</v>
      </c>
      <c r="G23" s="11">
        <f t="shared" si="1"/>
        <v>81.428280966269242</v>
      </c>
      <c r="H23" s="11">
        <f t="shared" si="2"/>
        <v>168.35153891285182</v>
      </c>
      <c r="I23" s="11">
        <f t="shared" si="5"/>
        <v>14.571719033730758</v>
      </c>
      <c r="K23" t="s">
        <v>43</v>
      </c>
      <c r="L23" s="11">
        <f>MAX(E3:E115)</f>
        <v>10075.78990564882</v>
      </c>
    </row>
    <row r="24" spans="1:12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4"/>
        <v>485.27369252896108</v>
      </c>
      <c r="F24" s="11">
        <f t="shared" si="0"/>
        <v>946.252314418129</v>
      </c>
      <c r="G24" s="11">
        <f t="shared" si="1"/>
        <v>94.625231441812929</v>
      </c>
      <c r="H24" s="11">
        <f t="shared" si="2"/>
        <v>181.72630747103892</v>
      </c>
      <c r="I24" s="11">
        <f t="shared" si="5"/>
        <v>13.374768558187071</v>
      </c>
    </row>
    <row r="25" spans="1:12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4"/>
        <v>593.65416170761205</v>
      </c>
      <c r="F25" s="11">
        <f t="shared" si="0"/>
        <v>1083.8046917865097</v>
      </c>
      <c r="G25" s="11">
        <f t="shared" si="1"/>
        <v>108.380469178651</v>
      </c>
      <c r="H25" s="11">
        <f t="shared" si="2"/>
        <v>184.34583829238795</v>
      </c>
      <c r="I25" s="11">
        <f t="shared" si="5"/>
        <v>2.6195308213490023</v>
      </c>
    </row>
    <row r="26" spans="1:12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4"/>
        <v>716.15606948837058</v>
      </c>
      <c r="F26" s="11">
        <f t="shared" si="0"/>
        <v>1225.0190778075853</v>
      </c>
      <c r="G26" s="11">
        <f t="shared" si="1"/>
        <v>122.50190778075859</v>
      </c>
      <c r="H26" s="11">
        <f t="shared" si="2"/>
        <v>170.84393051162942</v>
      </c>
      <c r="I26" s="11">
        <f t="shared" si="5"/>
        <v>-13.501907780758586</v>
      </c>
    </row>
    <row r="27" spans="1:12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4"/>
        <v>852.94539451800074</v>
      </c>
      <c r="F27" s="11">
        <f t="shared" si="0"/>
        <v>1367.8932502963016</v>
      </c>
      <c r="G27" s="11">
        <f t="shared" si="1"/>
        <v>136.78932502963016</v>
      </c>
      <c r="H27" s="11">
        <f t="shared" si="2"/>
        <v>206.05460548199926</v>
      </c>
      <c r="I27" s="11">
        <f t="shared" si="5"/>
        <v>35.210674970369837</v>
      </c>
    </row>
    <row r="28" spans="1:12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4"/>
        <v>1003.9859476152741</v>
      </c>
      <c r="F28" s="11">
        <f t="shared" si="0"/>
        <v>1510.4055309727335</v>
      </c>
      <c r="G28" s="11">
        <f t="shared" si="1"/>
        <v>151.04055309727337</v>
      </c>
      <c r="H28" s="11">
        <f t="shared" si="2"/>
        <v>217.01405238472591</v>
      </c>
      <c r="I28" s="11">
        <f t="shared" si="5"/>
        <v>10.959446902726626</v>
      </c>
    </row>
    <row r="29" spans="1:12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4"/>
        <v>1169.0431448444174</v>
      </c>
      <c r="F29" s="11">
        <f t="shared" si="0"/>
        <v>1650.571972291433</v>
      </c>
      <c r="G29" s="11">
        <f t="shared" si="1"/>
        <v>165.05719722914336</v>
      </c>
      <c r="H29" s="11">
        <f t="shared" si="2"/>
        <v>266.95685515558262</v>
      </c>
      <c r="I29" s="11">
        <f t="shared" si="5"/>
        <v>49.942802770856645</v>
      </c>
    </row>
    <row r="30" spans="1:12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4"/>
        <v>1347.6928575648128</v>
      </c>
      <c r="F30" s="11">
        <f t="shared" si="0"/>
        <v>1786.4971272039543</v>
      </c>
      <c r="G30" s="11">
        <f t="shared" si="1"/>
        <v>178.64971272039548</v>
      </c>
      <c r="H30" s="11">
        <f t="shared" si="2"/>
        <v>317.30714243518719</v>
      </c>
      <c r="I30" s="11">
        <f t="shared" si="5"/>
        <v>50.350287279604515</v>
      </c>
    </row>
    <row r="31" spans="1:12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4"/>
        <v>1539.3345835940804</v>
      </c>
      <c r="F31" s="11">
        <f t="shared" si="0"/>
        <v>1916.417260292676</v>
      </c>
      <c r="G31" s="11">
        <f t="shared" si="1"/>
        <v>191.6417260292676</v>
      </c>
      <c r="H31" s="11">
        <f t="shared" si="2"/>
        <v>384.66541640591959</v>
      </c>
      <c r="I31" s="11">
        <f t="shared" si="5"/>
        <v>67.358273970732398</v>
      </c>
    </row>
    <row r="32" spans="1:12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4"/>
        <v>1743.2081203670316</v>
      </c>
      <c r="F32" s="11">
        <f t="shared" si="0"/>
        <v>2038.7353677295118</v>
      </c>
      <c r="G32" s="11">
        <f t="shared" si="1"/>
        <v>203.87353677295127</v>
      </c>
      <c r="H32" s="11">
        <f t="shared" si="2"/>
        <v>372.7918796329684</v>
      </c>
      <c r="I32" s="11">
        <f t="shared" si="5"/>
        <v>-11.873536772951269</v>
      </c>
    </row>
    <row r="33" spans="1:9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4"/>
        <v>1958.4129019098216</v>
      </c>
      <c r="F33" s="11">
        <f t="shared" si="0"/>
        <v>2152.0478154278999</v>
      </c>
      <c r="G33" s="11">
        <f t="shared" si="1"/>
        <v>215.2047815427899</v>
      </c>
      <c r="H33" s="11">
        <f t="shared" si="2"/>
        <v>346.58709809017842</v>
      </c>
      <c r="I33" s="11">
        <f t="shared" si="5"/>
        <v>-26.204781542789902</v>
      </c>
    </row>
    <row r="34" spans="1:9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4"/>
        <v>2183.9291790588204</v>
      </c>
      <c r="F34" s="11">
        <f t="shared" si="0"/>
        <v>2255.1627714899882</v>
      </c>
      <c r="G34" s="11">
        <f t="shared" si="1"/>
        <v>225.5162771489986</v>
      </c>
      <c r="H34" s="11">
        <f t="shared" si="2"/>
        <v>383.07082094117959</v>
      </c>
      <c r="I34" s="11">
        <f t="shared" si="5"/>
        <v>36.483722851001403</v>
      </c>
    </row>
    <row r="35" spans="1:9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4"/>
        <v>2418.6402689276665</v>
      </c>
      <c r="F35" s="11">
        <f t="shared" si="0"/>
        <v>2347.110898688461</v>
      </c>
      <c r="G35" s="11">
        <f t="shared" si="1"/>
        <v>234.7110898688461</v>
      </c>
      <c r="H35" s="11">
        <f t="shared" si="2"/>
        <v>277.35973107233349</v>
      </c>
      <c r="I35" s="11">
        <f t="shared" si="5"/>
        <v>-105.7110898688461</v>
      </c>
    </row>
    <row r="36" spans="1:9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4"/>
        <v>2661.3551677226537</v>
      </c>
      <c r="F36" s="11">
        <f t="shared" si="0"/>
        <v>2427.1489879498722</v>
      </c>
      <c r="G36" s="11">
        <f t="shared" ref="G36:G60" si="6">$L$5*B36^$L$6*EXP(-B36/$L$7)</f>
        <v>242.71489879498714</v>
      </c>
      <c r="H36" s="11">
        <f t="shared" si="2"/>
        <v>160.64483227734627</v>
      </c>
      <c r="I36" s="11">
        <f t="shared" si="5"/>
        <v>-116.71489879498714</v>
      </c>
    </row>
    <row r="37" spans="1:9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4"/>
        <v>2910.830903774875</v>
      </c>
      <c r="F37" s="11">
        <f t="shared" si="0"/>
        <v>2494.7573605222124</v>
      </c>
      <c r="G37" s="11">
        <f t="shared" si="6"/>
        <v>249.47573605222124</v>
      </c>
      <c r="H37" s="11">
        <f t="shared" si="2"/>
        <v>165.16909622512503</v>
      </c>
      <c r="I37" s="11">
        <f t="shared" si="5"/>
        <v>4.5242639477787634</v>
      </c>
    </row>
    <row r="38" spans="1:9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4"/>
        <v>3165.794099039621</v>
      </c>
      <c r="F38" s="11">
        <f t="shared" si="0"/>
        <v>2549.6319526474599</v>
      </c>
      <c r="G38" s="11">
        <f t="shared" si="6"/>
        <v>254.96319526474593</v>
      </c>
      <c r="H38" s="11">
        <f t="shared" si="2"/>
        <v>51.20590096037904</v>
      </c>
      <c r="I38" s="11">
        <f t="shared" si="5"/>
        <v>-113.96319526474593</v>
      </c>
    </row>
    <row r="39" spans="1:9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4"/>
        <v>3424.9613021524788</v>
      </c>
      <c r="F39" s="11">
        <f t="shared" si="0"/>
        <v>2591.6720311285781</v>
      </c>
      <c r="G39" s="11">
        <f t="shared" si="6"/>
        <v>259.16720311285775</v>
      </c>
      <c r="H39" s="11">
        <f t="shared" si="2"/>
        <v>-8.9613021524787655</v>
      </c>
      <c r="I39" s="11">
        <f t="shared" si="5"/>
        <v>-60.167203112857749</v>
      </c>
    </row>
    <row r="40" spans="1:9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4"/>
        <v>3687.057750204297</v>
      </c>
      <c r="F40" s="11">
        <f t="shared" si="0"/>
        <v>2620.9644805181824</v>
      </c>
      <c r="G40" s="11">
        <f t="shared" si="6"/>
        <v>262.09644805181847</v>
      </c>
      <c r="H40" s="11">
        <f t="shared" si="2"/>
        <v>-27.057750204297008</v>
      </c>
      <c r="I40" s="11">
        <f t="shared" si="5"/>
        <v>-18.09644805181847</v>
      </c>
    </row>
    <row r="41" spans="1:9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4"/>
        <v>3950.8343063915245</v>
      </c>
      <c r="F41" s="11">
        <f t="shared" si="0"/>
        <v>2637.7655618722747</v>
      </c>
      <c r="G41" s="11">
        <f t="shared" si="6"/>
        <v>263.77655618722747</v>
      </c>
      <c r="H41" s="11">
        <f t="shared" si="2"/>
        <v>-168.83430639152448</v>
      </c>
      <c r="I41" s="11">
        <f t="shared" si="5"/>
        <v>-141.77655618722747</v>
      </c>
    </row>
    <row r="42" spans="1:9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4"/>
        <v>4215.0824041513906</v>
      </c>
      <c r="F42" s="11">
        <f t="shared" si="0"/>
        <v>2642.4809775986614</v>
      </c>
      <c r="G42" s="11">
        <f t="shared" si="6"/>
        <v>264.2480977598662</v>
      </c>
      <c r="H42" s="11">
        <f t="shared" si="2"/>
        <v>-250.08240415139062</v>
      </c>
      <c r="I42" s="11">
        <f t="shared" si="5"/>
        <v>-81.248097759866198</v>
      </c>
    </row>
    <row r="43" spans="1:9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4"/>
        <v>4478.6469036023127</v>
      </c>
      <c r="F43" s="11">
        <f t="shared" si="0"/>
        <v>2635.6449945092209</v>
      </c>
      <c r="G43" s="11">
        <f t="shared" si="6"/>
        <v>263.56449945092214</v>
      </c>
      <c r="H43" s="11">
        <f t="shared" si="2"/>
        <v>-275.6469036023127</v>
      </c>
      <c r="I43" s="11">
        <f t="shared" si="5"/>
        <v>-25.564499450922142</v>
      </c>
    </row>
    <row r="44" spans="1:9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4"/>
        <v>4740.4368320395633</v>
      </c>
      <c r="F44" s="11">
        <f t="shared" si="0"/>
        <v>2617.8992843725064</v>
      </c>
      <c r="G44" s="11">
        <f t="shared" si="6"/>
        <v>261.78992843725064</v>
      </c>
      <c r="H44" s="11">
        <f t="shared" si="2"/>
        <v>-291.43683203956334</v>
      </c>
      <c r="I44" s="11">
        <f t="shared" si="5"/>
        <v>-15.789928437250637</v>
      </c>
    </row>
    <row r="45" spans="1:9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4"/>
        <v>4999.434036400995</v>
      </c>
      <c r="F45" s="11">
        <f t="shared" si="0"/>
        <v>2589.9720436143161</v>
      </c>
      <c r="G45" s="11">
        <f t="shared" si="6"/>
        <v>258.9972043614315</v>
      </c>
      <c r="H45" s="11">
        <f t="shared" si="2"/>
        <v>-450.43403640099496</v>
      </c>
      <c r="I45" s="11">
        <f t="shared" si="5"/>
        <v>-158.9972043614315</v>
      </c>
    </row>
    <row r="46" spans="1:9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4"/>
        <v>5254.6998219847701</v>
      </c>
      <c r="F46" s="11">
        <f t="shared" si="0"/>
        <v>2552.6578558377514</v>
      </c>
      <c r="G46" s="11">
        <f t="shared" si="6"/>
        <v>255.26578558377548</v>
      </c>
      <c r="H46" s="11">
        <f t="shared" si="2"/>
        <v>-497.6998219847701</v>
      </c>
      <c r="I46" s="11">
        <f t="shared" si="5"/>
        <v>-47.265785583775482</v>
      </c>
    </row>
    <row r="47" spans="1:9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4"/>
        <v>5505.3796885900429</v>
      </c>
      <c r="F47" s="11">
        <f t="shared" si="0"/>
        <v>2506.7986660527276</v>
      </c>
      <c r="G47" s="11">
        <f t="shared" si="6"/>
        <v>250.67986660527237</v>
      </c>
      <c r="H47" s="11">
        <f t="shared" si="2"/>
        <v>-599.37968859004286</v>
      </c>
      <c r="I47" s="11">
        <f t="shared" si="5"/>
        <v>-101.67986660527237</v>
      </c>
    </row>
    <row r="48" spans="1:9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4"/>
        <v>5750.7063032441529</v>
      </c>
      <c r="F48" s="11">
        <f t="shared" si="0"/>
        <v>2453.2661465411002</v>
      </c>
      <c r="G48" s="11">
        <f t="shared" si="6"/>
        <v>245.32661465411007</v>
      </c>
      <c r="H48" s="11">
        <f t="shared" si="2"/>
        <v>-730.70630324415288</v>
      </c>
      <c r="I48" s="11">
        <f t="shared" si="5"/>
        <v>-131.32661465411007</v>
      </c>
    </row>
    <row r="49" spans="1:9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4"/>
        <v>5990.0008685411231</v>
      </c>
      <c r="F49" s="11">
        <f t="shared" si="0"/>
        <v>2392.9456529697018</v>
      </c>
      <c r="G49" s="11">
        <f t="shared" si="6"/>
        <v>239.29456529696989</v>
      </c>
      <c r="H49" s="11">
        <f t="shared" si="2"/>
        <v>-799.00086854112305</v>
      </c>
      <c r="I49" s="11">
        <f t="shared" si="5"/>
        <v>-68.294565296969893</v>
      </c>
    </row>
    <row r="50" spans="1:9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4"/>
        <v>6222.6730582262317</v>
      </c>
      <c r="F50" s="11">
        <f t="shared" si="0"/>
        <v>2326.7218968510861</v>
      </c>
      <c r="G50" s="11">
        <f t="shared" si="6"/>
        <v>232.67218968510824</v>
      </c>
      <c r="H50" s="11">
        <f t="shared" si="2"/>
        <v>-846.67305822623166</v>
      </c>
      <c r="I50" s="11">
        <f t="shared" si="5"/>
        <v>-47.672189685108236</v>
      </c>
    </row>
    <row r="51" spans="1:9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4"/>
        <v>6448.2196979594673</v>
      </c>
      <c r="F51" s="11">
        <f t="shared" si="0"/>
        <v>2255.4663973323568</v>
      </c>
      <c r="G51" s="11">
        <f t="shared" si="6"/>
        <v>225.54663973323588</v>
      </c>
      <c r="H51" s="11">
        <f t="shared" si="2"/>
        <v>-954.21969795946734</v>
      </c>
      <c r="I51" s="11">
        <f t="shared" si="5"/>
        <v>-107.54663973323588</v>
      </c>
    </row>
    <row r="52" spans="1:9">
      <c r="A52" s="2">
        <v>43934</v>
      </c>
      <c r="B52" s="10">
        <v>50</v>
      </c>
      <c r="C52" s="3">
        <f>'Nuovi positivi'!C52</f>
        <v>5596</v>
      </c>
      <c r="D52">
        <f t="shared" si="3"/>
        <v>102</v>
      </c>
      <c r="E52" s="11">
        <f t="shared" si="4"/>
        <v>6666.2223701292387</v>
      </c>
      <c r="F52" s="11">
        <f t="shared" si="0"/>
        <v>2180.0267216977136</v>
      </c>
      <c r="G52" s="11">
        <f t="shared" si="6"/>
        <v>218.0026721697711</v>
      </c>
      <c r="H52" s="11">
        <f t="shared" si="2"/>
        <v>-1070.2223701292387</v>
      </c>
      <c r="I52" s="11">
        <f t="shared" si="5"/>
        <v>-116.0026721697711</v>
      </c>
    </row>
    <row r="53" spans="1:9">
      <c r="A53" s="2">
        <v>43935</v>
      </c>
      <c r="B53" s="10">
        <v>51</v>
      </c>
      <c r="C53" s="3">
        <f>'Nuovi positivi'!C53</f>
        <v>5808</v>
      </c>
      <c r="D53">
        <f t="shared" ref="D53:D62" si="7">C53-C52</f>
        <v>212</v>
      </c>
      <c r="E53" s="11">
        <f t="shared" si="4"/>
        <v>6876.3441180974178</v>
      </c>
      <c r="F53" s="11">
        <f t="shared" si="0"/>
        <v>2101.2174796817908</v>
      </c>
      <c r="G53" s="11">
        <f t="shared" si="6"/>
        <v>210.12174796817877</v>
      </c>
      <c r="H53" s="11">
        <f t="shared" ref="H53:H62" si="8">C53-E53</f>
        <v>-1068.3441180974178</v>
      </c>
      <c r="I53" s="11">
        <f t="shared" ref="I53:I62" si="9">D53-G53</f>
        <v>1.8782520318212335</v>
      </c>
    </row>
    <row r="54" spans="1:9">
      <c r="A54" s="2">
        <v>43936</v>
      </c>
      <c r="B54" s="10">
        <v>52</v>
      </c>
      <c r="C54" s="3">
        <f>'Nuovi positivi'!C54</f>
        <v>5936</v>
      </c>
      <c r="D54">
        <f t="shared" si="7"/>
        <v>128</v>
      </c>
      <c r="E54" s="11">
        <f t="shared" si="4"/>
        <v>7078.3254182197088</v>
      </c>
      <c r="F54" s="11">
        <f t="shared" si="0"/>
        <v>2019.8130012229103</v>
      </c>
      <c r="G54" s="11">
        <f t="shared" si="6"/>
        <v>201.98130012229134</v>
      </c>
      <c r="H54" s="11">
        <f t="shared" si="8"/>
        <v>-1142.3254182197088</v>
      </c>
      <c r="I54" s="11">
        <f t="shared" si="9"/>
        <v>-73.981300122291344</v>
      </c>
    </row>
    <row r="55" spans="1:9">
      <c r="A55" s="2">
        <v>43937</v>
      </c>
      <c r="B55" s="10">
        <v>53</v>
      </c>
      <c r="C55" s="3">
        <f>'Nuovi positivi'!C55</f>
        <v>6039</v>
      </c>
      <c r="D55">
        <f t="shared" si="7"/>
        <v>103</v>
      </c>
      <c r="E55" s="11">
        <f t="shared" si="4"/>
        <v>7271.9795782162873</v>
      </c>
      <c r="F55" s="11">
        <f t="shared" si="0"/>
        <v>1936.5415999657853</v>
      </c>
      <c r="G55" s="11">
        <f t="shared" si="6"/>
        <v>193.65415999657833</v>
      </c>
      <c r="H55" s="11">
        <f t="shared" si="8"/>
        <v>-1232.9795782162873</v>
      </c>
      <c r="I55" s="11">
        <f t="shared" si="9"/>
        <v>-90.654159996578329</v>
      </c>
    </row>
    <row r="56" spans="1:9">
      <c r="A56" s="2">
        <v>43938</v>
      </c>
      <c r="B56" s="10">
        <v>54</v>
      </c>
      <c r="C56" s="3">
        <f>'Nuovi positivi'!C56</f>
        <v>6188</v>
      </c>
      <c r="D56">
        <f t="shared" si="7"/>
        <v>149</v>
      </c>
      <c r="E56" s="11">
        <f t="shared" si="4"/>
        <v>7457.1877087024141</v>
      </c>
      <c r="F56" s="11">
        <f t="shared" si="0"/>
        <v>1852.0813048612672</v>
      </c>
      <c r="G56" s="11">
        <f t="shared" si="6"/>
        <v>185.20813048612706</v>
      </c>
      <c r="H56" s="11">
        <f t="shared" si="8"/>
        <v>-1269.1877087024141</v>
      </c>
      <c r="I56" s="11">
        <f t="shared" si="9"/>
        <v>-36.208130486127061</v>
      </c>
    </row>
    <row r="57" spans="1:9">
      <c r="A57" s="2">
        <v>43939</v>
      </c>
      <c r="B57" s="10">
        <v>55</v>
      </c>
      <c r="C57" s="3">
        <f>'Nuovi positivi'!C57</f>
        <v>6301</v>
      </c>
      <c r="D57">
        <f t="shared" si="7"/>
        <v>113</v>
      </c>
      <c r="E57" s="11">
        <f t="shared" si="4"/>
        <v>7633.8934015772356</v>
      </c>
      <c r="F57" s="11">
        <f t="shared" si="0"/>
        <v>1767.0569287482158</v>
      </c>
      <c r="G57" s="11">
        <f t="shared" si="6"/>
        <v>176.70569287482198</v>
      </c>
      <c r="H57" s="11">
        <f t="shared" si="8"/>
        <v>-1332.8934015772356</v>
      </c>
      <c r="I57" s="11">
        <f t="shared" si="9"/>
        <v>-63.705692874821978</v>
      </c>
    </row>
    <row r="58" spans="1:9">
      <c r="A58" s="2">
        <v>43940</v>
      </c>
      <c r="B58" s="10">
        <v>56</v>
      </c>
      <c r="C58" s="3">
        <f>'Nuovi positivi'!C58</f>
        <v>6528</v>
      </c>
      <c r="D58">
        <f t="shared" si="7"/>
        <v>227</v>
      </c>
      <c r="E58" s="11">
        <f t="shared" si="4"/>
        <v>7802.0972350732209</v>
      </c>
      <c r="F58" s="11">
        <f t="shared" si="0"/>
        <v>1682.0383349598524</v>
      </c>
      <c r="G58" s="11">
        <f t="shared" si="6"/>
        <v>168.20383349598504</v>
      </c>
      <c r="H58" s="11">
        <f t="shared" si="8"/>
        <v>-1274.0972350732209</v>
      </c>
      <c r="I58" s="11">
        <f t="shared" si="9"/>
        <v>58.796166504014963</v>
      </c>
    </row>
    <row r="59" spans="1:9">
      <c r="A59" s="2">
        <v>43941</v>
      </c>
      <c r="B59" s="10">
        <v>57</v>
      </c>
      <c r="C59" s="3">
        <f>'Nuovi positivi'!C59</f>
        <v>6669</v>
      </c>
      <c r="D59">
        <f t="shared" si="7"/>
        <v>141</v>
      </c>
      <c r="E59" s="11">
        <f t="shared" si="4"/>
        <v>7961.8512110640968</v>
      </c>
      <c r="F59" s="11">
        <f t="shared" si="0"/>
        <v>1597.5397599087592</v>
      </c>
      <c r="G59" s="11">
        <f t="shared" si="6"/>
        <v>159.75397599087586</v>
      </c>
      <c r="H59" s="11">
        <f t="shared" si="8"/>
        <v>-1292.8512110640968</v>
      </c>
      <c r="I59" s="11">
        <f t="shared" si="9"/>
        <v>-18.753975990875858</v>
      </c>
    </row>
    <row r="60" spans="1:9">
      <c r="A60" s="2">
        <v>43942</v>
      </c>
      <c r="B60" s="10">
        <v>58</v>
      </c>
      <c r="C60" s="3">
        <f>'Nuovi positivi'!C60</f>
        <v>6764</v>
      </c>
      <c r="D60">
        <f t="shared" si="7"/>
        <v>95</v>
      </c>
      <c r="E60" s="11">
        <f t="shared" si="4"/>
        <v>8113.2532161081799</v>
      </c>
      <c r="F60" s="11">
        <f t="shared" si="0"/>
        <v>1514.0200504408313</v>
      </c>
      <c r="G60" s="11">
        <f t="shared" si="6"/>
        <v>151.40200504408273</v>
      </c>
      <c r="H60" s="11">
        <f t="shared" si="8"/>
        <v>-1349.2532161081799</v>
      </c>
      <c r="I60" s="11">
        <f t="shared" si="9"/>
        <v>-56.402005044082728</v>
      </c>
    </row>
    <row r="61" spans="1:9">
      <c r="A61" s="2">
        <v>43943</v>
      </c>
      <c r="B61" s="10">
        <v>59</v>
      </c>
      <c r="C61" s="3">
        <f>'Nuovi positivi'!C61</f>
        <v>6918</v>
      </c>
      <c r="D61">
        <f t="shared" si="7"/>
        <v>154</v>
      </c>
      <c r="E61" s="11">
        <f t="shared" ref="E61:E66" si="10">E60+G61</f>
        <v>8256.4415839819467</v>
      </c>
      <c r="F61" s="11">
        <f t="shared" ref="F61:F67" si="11">(E61-E60)*10</f>
        <v>1431.8836787376677</v>
      </c>
      <c r="G61" s="11">
        <f t="shared" ref="G61:G66" si="12">$L$5*B61^$L$6*EXP(-B61/$L$7)</f>
        <v>143.18836787376765</v>
      </c>
      <c r="H61" s="11">
        <f t="shared" si="8"/>
        <v>-1338.4415839819467</v>
      </c>
      <c r="I61" s="11">
        <f t="shared" si="9"/>
        <v>10.811632126232354</v>
      </c>
    </row>
    <row r="62" spans="1:9">
      <c r="A62" s="2">
        <v>43944</v>
      </c>
      <c r="B62" s="10">
        <v>60</v>
      </c>
      <c r="C62" s="3">
        <f>'Nuovi positivi'!C62</f>
        <v>7049</v>
      </c>
      <c r="D62">
        <f t="shared" si="7"/>
        <v>131</v>
      </c>
      <c r="E62" s="11">
        <f t="shared" si="10"/>
        <v>8391.5898243804604</v>
      </c>
      <c r="F62" s="11">
        <f t="shared" si="11"/>
        <v>1351.4824039851374</v>
      </c>
      <c r="G62" s="11">
        <f t="shared" si="12"/>
        <v>135.14824039851456</v>
      </c>
      <c r="H62" s="11">
        <f t="shared" si="8"/>
        <v>-1342.5898243804604</v>
      </c>
      <c r="I62" s="11">
        <f t="shared" si="9"/>
        <v>-4.1482403985145595</v>
      </c>
    </row>
    <row r="63" spans="1:9">
      <c r="A63" s="2">
        <v>43945</v>
      </c>
      <c r="B63" s="10">
        <v>61</v>
      </c>
      <c r="C63" s="3">
        <f>'Nuovi positivi'!C63</f>
        <v>7173</v>
      </c>
      <c r="D63">
        <f t="shared" ref="D63" si="13">C63-C62</f>
        <v>124</v>
      </c>
      <c r="E63" s="11">
        <f t="shared" si="10"/>
        <v>8518.9015702087909</v>
      </c>
      <c r="F63" s="11">
        <f t="shared" si="11"/>
        <v>1273.1174582833046</v>
      </c>
      <c r="G63" s="11">
        <f t="shared" si="12"/>
        <v>127.31174582832996</v>
      </c>
      <c r="H63" s="11">
        <f t="shared" ref="H63" si="14">C63-E63</f>
        <v>-1345.9015702087909</v>
      </c>
      <c r="I63" s="11">
        <f t="shared" ref="I63" si="15">D63-G63</f>
        <v>-3.3117458283299612</v>
      </c>
    </row>
    <row r="64" spans="1:9">
      <c r="A64" s="2">
        <v>43946</v>
      </c>
      <c r="B64" s="10">
        <v>62</v>
      </c>
      <c r="C64" s="3">
        <f>'Nuovi positivi'!C64</f>
        <v>7301</v>
      </c>
      <c r="D64">
        <f t="shared" ref="D64" si="16">C64-C63</f>
        <v>128</v>
      </c>
      <c r="E64" s="11">
        <f t="shared" si="10"/>
        <v>8638.605784588819</v>
      </c>
      <c r="F64" s="11">
        <f t="shared" si="11"/>
        <v>1197.0421438002813</v>
      </c>
      <c r="G64" s="11">
        <f t="shared" si="12"/>
        <v>119.70421438002802</v>
      </c>
      <c r="H64" s="11">
        <f t="shared" ref="H64" si="17">C64-E64</f>
        <v>-1337.605784588819</v>
      </c>
      <c r="I64" s="11">
        <f t="shared" ref="I64" si="18">D64-G64</f>
        <v>8.2957856199719799</v>
      </c>
    </row>
    <row r="65" spans="1:9">
      <c r="A65" s="2">
        <v>43947</v>
      </c>
      <c r="B65" s="10">
        <v>63</v>
      </c>
      <c r="C65" s="3">
        <f>'Nuovi positivi'!C65</f>
        <v>7488</v>
      </c>
      <c r="D65">
        <f t="shared" ref="D65" si="19">C65-C64</f>
        <v>187</v>
      </c>
      <c r="E65" s="11">
        <f t="shared" si="10"/>
        <v>8750.9522584382757</v>
      </c>
      <c r="F65" s="11">
        <f t="shared" si="11"/>
        <v>1123.4647384945674</v>
      </c>
      <c r="G65" s="11">
        <f t="shared" si="12"/>
        <v>112.34647384945609</v>
      </c>
      <c r="H65" s="11">
        <f t="shared" ref="H65" si="20">C65-E65</f>
        <v>-1262.9522584382757</v>
      </c>
      <c r="I65" s="11">
        <f t="shared" ref="I65" si="21">D65-G65</f>
        <v>74.653526150543911</v>
      </c>
    </row>
    <row r="66" spans="1:9">
      <c r="A66" s="2">
        <v>43948</v>
      </c>
      <c r="B66" s="10">
        <v>64</v>
      </c>
      <c r="C66" s="3">
        <f>'Nuovi positivi'!C66</f>
        <v>7642</v>
      </c>
      <c r="D66">
        <f t="shared" ref="D66" si="22">C66-C65</f>
        <v>154</v>
      </c>
      <c r="E66" s="11">
        <f t="shared" si="10"/>
        <v>8856.2074202831809</v>
      </c>
      <c r="F66" s="11">
        <f t="shared" si="11"/>
        <v>1052.5516184490516</v>
      </c>
      <c r="G66" s="11">
        <f t="shared" si="12"/>
        <v>105.25516184490579</v>
      </c>
      <c r="H66" s="11">
        <f t="shared" ref="H66" si="23">C66-E66</f>
        <v>-1214.2074202831809</v>
      </c>
      <c r="I66" s="11">
        <f t="shared" ref="I66" si="24">D66-G66</f>
        <v>48.744838155094214</v>
      </c>
    </row>
    <row r="67" spans="1:9">
      <c r="A67" s="2">
        <v>43949</v>
      </c>
      <c r="B67" s="10">
        <v>65</v>
      </c>
      <c r="C67" s="3">
        <f>'Nuovi positivi'!C67</f>
        <v>7772</v>
      </c>
      <c r="D67">
        <f t="shared" ref="D67" si="25">C67-C66</f>
        <v>130</v>
      </c>
      <c r="E67" s="11">
        <f t="shared" ref="E67" si="26">E66+G67</f>
        <v>8954.6504718478827</v>
      </c>
      <c r="F67" s="11">
        <f t="shared" si="11"/>
        <v>984.43051564701818</v>
      </c>
      <c r="G67" s="11">
        <f t="shared" ref="G67" si="27">$L$5*B67^$L$6*EXP(-B67/$L$7)</f>
        <v>98.443051564702486</v>
      </c>
      <c r="H67" s="11">
        <f t="shared" ref="H67" si="28">C67-E67</f>
        <v>-1182.6504718478827</v>
      </c>
      <c r="I67" s="11">
        <f t="shared" ref="I67" si="29">D67-G67</f>
        <v>31.556948435297514</v>
      </c>
    </row>
    <row r="68" spans="1:9">
      <c r="A68" s="2">
        <v>43950</v>
      </c>
      <c r="B68" s="10">
        <v>66</v>
      </c>
      <c r="C68" s="3">
        <f>'Nuovi positivi'!C68</f>
        <v>7889</v>
      </c>
      <c r="D68">
        <f t="shared" ref="D68" si="30">C68-C67</f>
        <v>117</v>
      </c>
      <c r="E68" s="11">
        <f t="shared" ref="E68" si="31">E67+G68</f>
        <v>9046.5698559088505</v>
      </c>
      <c r="F68" s="11">
        <f t="shared" ref="F68" si="32">(E68-E67)*10</f>
        <v>919.19384060967786</v>
      </c>
      <c r="G68" s="11">
        <f t="shared" ref="G68" si="33">$L$5*B68^$L$6*EXP(-B68/$L$7)</f>
        <v>91.91938406096763</v>
      </c>
      <c r="H68" s="11">
        <f t="shared" ref="H68" si="34">C68-E68</f>
        <v>-1157.5698559088505</v>
      </c>
      <c r="I68" s="11">
        <f t="shared" ref="I68" si="35">D68-G68</f>
        <v>25.08061593903237</v>
      </c>
    </row>
    <row r="69" spans="1:9">
      <c r="A69" s="2">
        <v>43951</v>
      </c>
      <c r="B69" s="10">
        <v>67</v>
      </c>
      <c r="C69" s="3">
        <f>'Nuovi positivi'!C69</f>
        <v>7993</v>
      </c>
      <c r="D69">
        <f t="shared" ref="D69" si="36">C69-C68</f>
        <v>104</v>
      </c>
      <c r="E69" s="11">
        <f t="shared" ref="E69" si="37">E68+G69</f>
        <v>9132.2600568591024</v>
      </c>
      <c r="F69" s="11">
        <f t="shared" ref="F69" si="38">(E69-E68)*10</f>
        <v>856.90200950251892</v>
      </c>
      <c r="G69" s="11">
        <f t="shared" ref="G69" si="39">$L$5*B69^$L$6*EXP(-B69/$L$7)</f>
        <v>85.69020095025212</v>
      </c>
      <c r="H69" s="11">
        <f t="shared" ref="H69" si="40">C69-E69</f>
        <v>-1139.2600568591024</v>
      </c>
      <c r="I69" s="11">
        <f t="shared" ref="I69" si="41">D69-G69</f>
        <v>18.30979904974788</v>
      </c>
    </row>
    <row r="70" spans="1:9">
      <c r="A70" s="2">
        <v>43952</v>
      </c>
      <c r="B70" s="10">
        <v>68</v>
      </c>
      <c r="C70" s="3">
        <f>'Nuovi positivi'!C70</f>
        <v>8126</v>
      </c>
      <c r="D70">
        <f t="shared" ref="D70" si="42">C70-C69</f>
        <v>133</v>
      </c>
      <c r="E70" s="11">
        <f t="shared" ref="E70" si="43">E69+G70</f>
        <v>9212.018729353762</v>
      </c>
      <c r="F70" s="11">
        <f t="shared" ref="F70" si="44">(E70-E69)*10</f>
        <v>797.5867249465955</v>
      </c>
      <c r="G70" s="11">
        <f t="shared" ref="G70" si="45">$L$5*B70^$L$6*EXP(-B70/$L$7)</f>
        <v>79.758672494660232</v>
      </c>
      <c r="H70" s="11">
        <f t="shared" ref="H70" si="46">C70-E70</f>
        <v>-1086.018729353762</v>
      </c>
      <c r="I70" s="11">
        <f t="shared" ref="I70" si="47">D70-G70</f>
        <v>53.241327505339768</v>
      </c>
    </row>
    <row r="71" spans="1:9">
      <c r="A71" s="2">
        <v>43953</v>
      </c>
      <c r="B71" s="10">
        <v>69</v>
      </c>
      <c r="C71" s="3">
        <f>'Nuovi positivi'!C71</f>
        <v>8312</v>
      </c>
      <c r="D71">
        <f t="shared" ref="D71" si="48">C71-C70</f>
        <v>186</v>
      </c>
      <c r="E71" s="11">
        <f t="shared" ref="E71" si="49">E70+G71</f>
        <v>9286.1441462269686</v>
      </c>
      <c r="F71" s="11">
        <f t="shared" ref="F71" si="50">(E71-E70)*10</f>
        <v>741.25416873206632</v>
      </c>
      <c r="G71" s="11">
        <f t="shared" ref="G71" si="51">$L$5*B71^$L$6*EXP(-B71/$L$7)</f>
        <v>74.125416873207058</v>
      </c>
      <c r="H71" s="11">
        <f t="shared" ref="H71" si="52">C71-E71</f>
        <v>-974.14414622696859</v>
      </c>
      <c r="I71" s="11">
        <f t="shared" ref="I71" si="53">D71-G71</f>
        <v>111.87458312679294</v>
      </c>
    </row>
    <row r="72" spans="1:9">
      <c r="A72" s="2">
        <v>43954</v>
      </c>
      <c r="B72" s="10">
        <v>70</v>
      </c>
      <c r="C72" s="3">
        <f>'Nuovi positivi'!C72</f>
        <v>8359</v>
      </c>
      <c r="D72">
        <f t="shared" ref="D72" si="54">C72-C71</f>
        <v>47</v>
      </c>
      <c r="E72" s="11">
        <f t="shared" ref="E72" si="55">E71+G72</f>
        <v>9354.932953512227</v>
      </c>
      <c r="F72" s="11">
        <f t="shared" ref="F72" si="56">(E72-E71)*10</f>
        <v>687.88807285258372</v>
      </c>
      <c r="G72" s="11">
        <f t="shared" ref="G72" si="57">$L$5*B72^$L$6*EXP(-B72/$L$7)</f>
        <v>68.788807285258073</v>
      </c>
      <c r="H72" s="11">
        <f t="shared" ref="H72" si="58">C72-E72</f>
        <v>-995.93295351222696</v>
      </c>
      <c r="I72" s="11">
        <f t="shared" ref="I72" si="59">D72-G72</f>
        <v>-21.788807285258073</v>
      </c>
    </row>
    <row r="73" spans="1:9">
      <c r="A73" s="2">
        <v>43955</v>
      </c>
      <c r="B73" s="10">
        <v>71</v>
      </c>
      <c r="C73" s="3">
        <f>'Nuovi positivi'!C73</f>
        <v>8412</v>
      </c>
      <c r="D73">
        <f t="shared" ref="D73" si="60">C73-C72</f>
        <v>53</v>
      </c>
      <c r="E73" s="11">
        <f t="shared" ref="E73" si="61">E72+G73</f>
        <v>9418.6782177842324</v>
      </c>
      <c r="F73" s="11">
        <f t="shared" ref="F73" si="62">(E73-E72)*10</f>
        <v>637.45264272005443</v>
      </c>
      <c r="G73" s="11">
        <f t="shared" ref="G73" si="63">$L$5*B73^$L$6*EXP(-B73/$L$7)</f>
        <v>63.745264272004697</v>
      </c>
      <c r="H73" s="11">
        <f t="shared" ref="H73" si="64">C73-E73</f>
        <v>-1006.6782177842324</v>
      </c>
      <c r="I73" s="11">
        <f t="shared" ref="I73" si="65">D73-G73</f>
        <v>-10.745264272004697</v>
      </c>
    </row>
    <row r="74" spans="1:9">
      <c r="A74" s="2">
        <v>43956</v>
      </c>
      <c r="B74" s="10">
        <v>72</v>
      </c>
      <c r="C74" s="3">
        <f>'Nuovi positivi'!C74</f>
        <v>8475</v>
      </c>
      <c r="D74">
        <f t="shared" ref="D74" si="66">C74-C73</f>
        <v>63</v>
      </c>
      <c r="E74" s="11">
        <f t="shared" ref="E74" si="67">E73+G74</f>
        <v>9477.6677490908896</v>
      </c>
      <c r="F74" s="11">
        <f t="shared" ref="F74" si="68">(E74-E73)*10</f>
        <v>589.89531306657227</v>
      </c>
      <c r="G74" s="11">
        <f t="shared" ref="G74" si="69">$L$5*B74^$L$6*EXP(-B74/$L$7)</f>
        <v>58.98953130665808</v>
      </c>
      <c r="H74" s="11">
        <f t="shared" ref="H74" si="70">C74-E74</f>
        <v>-1002.6677490908896</v>
      </c>
      <c r="I74" s="11">
        <f t="shared" ref="I74" si="71">D74-G74</f>
        <v>4.0104686933419202</v>
      </c>
    </row>
    <row r="75" spans="1:9">
      <c r="A75" s="2">
        <v>43957</v>
      </c>
      <c r="B75" s="10">
        <v>73</v>
      </c>
      <c r="C75" s="3">
        <f>'Nuovi positivi'!C75</f>
        <v>8551</v>
      </c>
      <c r="D75">
        <f t="shared" ref="D75:D76" si="72">C75-C74</f>
        <v>76</v>
      </c>
      <c r="E75" s="11">
        <f t="shared" ref="E75:E76" si="73">E74+G75</f>
        <v>9532.1826813810439</v>
      </c>
      <c r="F75" s="11">
        <f t="shared" ref="F75:F76" si="74">(E75-E74)*10</f>
        <v>545.1493229015432</v>
      </c>
      <c r="G75" s="11">
        <f t="shared" ref="G75:G76" si="75">$L$5*B75^$L$6*EXP(-B75/$L$7)</f>
        <v>54.514932290154512</v>
      </c>
      <c r="H75" s="11">
        <f t="shared" ref="H75:H76" si="76">C75-E75</f>
        <v>-981.18268138104395</v>
      </c>
      <c r="I75" s="11">
        <f t="shared" ref="I75:I76" si="77">D75-G75</f>
        <v>21.485067709845488</v>
      </c>
    </row>
    <row r="76" spans="1:9">
      <c r="A76" s="2">
        <v>43958</v>
      </c>
      <c r="B76" s="10">
        <v>74</v>
      </c>
      <c r="C76" s="3">
        <f>'Nuovi positivi'!C76</f>
        <v>8645</v>
      </c>
      <c r="D76">
        <f t="shared" si="72"/>
        <v>94</v>
      </c>
      <c r="E76" s="11">
        <f t="shared" si="73"/>
        <v>9582.496291480109</v>
      </c>
      <c r="F76" s="11">
        <f t="shared" si="74"/>
        <v>503.13610099065045</v>
      </c>
      <c r="G76" s="11">
        <f t="shared" si="75"/>
        <v>50.31361009906437</v>
      </c>
      <c r="H76" s="11">
        <f t="shared" si="76"/>
        <v>-937.49629148010899</v>
      </c>
      <c r="I76" s="11">
        <f t="shared" si="77"/>
        <v>43.68638990093563</v>
      </c>
    </row>
    <row r="77" spans="1:9">
      <c r="A77" s="2">
        <v>43959</v>
      </c>
      <c r="B77" s="10">
        <v>75</v>
      </c>
      <c r="C77" s="3">
        <f>'Nuovi positivi'!C77</f>
        <v>8723</v>
      </c>
      <c r="D77">
        <f t="shared" ref="D77:D78" si="78">C77-C76</f>
        <v>78</v>
      </c>
      <c r="E77" s="11">
        <f t="shared" ref="E77:E78" si="79">E76+G77</f>
        <v>9628.8730372498649</v>
      </c>
      <c r="F77" s="11">
        <f t="shared" ref="F77:F78" si="80">(E77-E76)*10</f>
        <v>463.76745769755871</v>
      </c>
      <c r="G77" s="11">
        <f t="shared" ref="G77:G78" si="81">$L$5*B77^$L$6*EXP(-B77/$L$7)</f>
        <v>46.376745769755935</v>
      </c>
      <c r="H77" s="11">
        <f t="shared" ref="H77:H78" si="82">C77-E77</f>
        <v>-905.87303724986486</v>
      </c>
      <c r="I77" s="11">
        <f t="shared" ref="I77:I78" si="83">D77-G77</f>
        <v>31.623254230244065</v>
      </c>
    </row>
    <row r="78" spans="1:9">
      <c r="A78" s="2">
        <v>43960</v>
      </c>
      <c r="B78" s="10">
        <v>76</v>
      </c>
      <c r="C78" s="3">
        <f>'Nuovi positivi'!C78</f>
        <v>8738</v>
      </c>
      <c r="D78">
        <f t="shared" si="78"/>
        <v>15</v>
      </c>
      <c r="E78" s="11">
        <f t="shared" si="79"/>
        <v>9671.5677955221017</v>
      </c>
      <c r="F78" s="11">
        <f t="shared" si="80"/>
        <v>426.94758272236868</v>
      </c>
      <c r="G78" s="11">
        <f t="shared" si="81"/>
        <v>42.694758272236491</v>
      </c>
      <c r="H78" s="11">
        <f t="shared" si="82"/>
        <v>-933.56779552210173</v>
      </c>
      <c r="I78" s="11">
        <f t="shared" si="83"/>
        <v>-27.694758272236491</v>
      </c>
    </row>
    <row r="79" spans="1:9">
      <c r="A79" s="2">
        <v>43961</v>
      </c>
      <c r="B79" s="10">
        <v>77</v>
      </c>
      <c r="C79" s="3">
        <f>'Nuovi positivi'!C79</f>
        <v>8788</v>
      </c>
      <c r="D79">
        <f t="shared" ref="D79" si="84">C79-C78</f>
        <v>50</v>
      </c>
      <c r="E79" s="11">
        <f t="shared" ref="E79" si="85">E78+G79</f>
        <v>9710.8252806557648</v>
      </c>
      <c r="F79" s="11">
        <f t="shared" ref="F79" si="86">(E79-E78)*10</f>
        <v>392.57485133663067</v>
      </c>
      <c r="G79" s="11">
        <f t="shared" ref="G79" si="87">$L$5*B79^$L$6*EXP(-B79/$L$7)</f>
        <v>39.257485133662513</v>
      </c>
      <c r="H79" s="11">
        <f t="shared" ref="H79" si="88">C79-E79</f>
        <v>-922.8252806557648</v>
      </c>
      <c r="I79" s="11">
        <f t="shared" ref="I79" si="89">D79-G79</f>
        <v>10.742514866337487</v>
      </c>
    </row>
    <row r="80" spans="1:9">
      <c r="A80" s="2">
        <v>43962</v>
      </c>
      <c r="B80" s="10">
        <v>78</v>
      </c>
      <c r="C80" s="3">
        <f>'Nuovi positivi'!C80</f>
        <v>8832</v>
      </c>
      <c r="D80">
        <f t="shared" ref="D80" si="90">C80-C79</f>
        <v>44</v>
      </c>
      <c r="E80" s="11">
        <f t="shared" ref="E80" si="91">E79+G80</f>
        <v>9746.8796250765608</v>
      </c>
      <c r="F80" s="11">
        <f t="shared" ref="F80" si="92">(E80-E79)*10</f>
        <v>360.54344420796042</v>
      </c>
      <c r="G80" s="11">
        <f t="shared" ref="G80" si="93">$L$5*B80^$L$6*EXP(-B80/$L$7)</f>
        <v>36.05434442079671</v>
      </c>
      <c r="H80" s="11">
        <f t="shared" ref="H80" si="94">C80-E80</f>
        <v>-914.87962507656084</v>
      </c>
      <c r="I80" s="11">
        <f t="shared" ref="I80" si="95">D80-G80</f>
        <v>7.9456555792032901</v>
      </c>
    </row>
    <row r="81" spans="1:9">
      <c r="A81" s="2">
        <v>43963</v>
      </c>
      <c r="B81" s="10">
        <v>79</v>
      </c>
      <c r="C81" s="3">
        <f>'Nuovi positivi'!C81</f>
        <v>8863</v>
      </c>
      <c r="D81">
        <f t="shared" ref="D81" si="96">C81-C80</f>
        <v>31</v>
      </c>
      <c r="E81" s="11">
        <f t="shared" ref="E81" si="97">E80+G81</f>
        <v>9779.9541038649386</v>
      </c>
      <c r="F81" s="11">
        <f t="shared" ref="F81" si="98">(E81-E80)*10</f>
        <v>330.74478788377746</v>
      </c>
      <c r="G81" s="11">
        <f t="shared" ref="G81" si="99">$L$5*B81^$L$6*EXP(-B81/$L$7)</f>
        <v>33.074478788377363</v>
      </c>
      <c r="H81" s="11">
        <f t="shared" ref="H81" si="100">C81-E81</f>
        <v>-916.95410386493859</v>
      </c>
      <c r="I81" s="11">
        <f t="shared" ref="I81" si="101">D81-G81</f>
        <v>-2.0744787883773625</v>
      </c>
    </row>
    <row r="82" spans="1:9">
      <c r="A82" s="2">
        <v>43964</v>
      </c>
      <c r="B82" s="10">
        <v>80</v>
      </c>
      <c r="C82" s="3">
        <f>'Nuovi positivi'!C82</f>
        <v>8930</v>
      </c>
      <c r="D82">
        <f t="shared" ref="D82" si="102">C82-C81</f>
        <v>67</v>
      </c>
      <c r="E82" s="11">
        <f t="shared" ref="E82" si="103">E81+G82</f>
        <v>9810.2609863170692</v>
      </c>
      <c r="F82" s="11">
        <f t="shared" ref="F82" si="104">(E82-E81)*10</f>
        <v>303.06882452130594</v>
      </c>
      <c r="G82" s="11">
        <f t="shared" ref="G82" si="105">$L$5*B82^$L$6*EXP(-B82/$L$7)</f>
        <v>30.306882452130125</v>
      </c>
      <c r="H82" s="11">
        <f t="shared" ref="H82" si="106">C82-E82</f>
        <v>-880.26098631706918</v>
      </c>
      <c r="I82" s="11">
        <f t="shared" ref="I82" si="107">D82-G82</f>
        <v>36.693117547869875</v>
      </c>
    </row>
    <row r="83" spans="1:9">
      <c r="A83" s="2">
        <v>43965</v>
      </c>
      <c r="B83" s="10">
        <v>81</v>
      </c>
      <c r="E83" s="11">
        <f t="shared" ref="E82:E96" si="108">E82+G83</f>
        <v>9838.0014983735891</v>
      </c>
      <c r="F83" s="11">
        <f t="shared" ref="F82:F96" si="109">(E83-E82)*10</f>
        <v>277.40512056519947</v>
      </c>
      <c r="G83" s="11">
        <f t="shared" ref="G82:G96" si="110">$L$5*B83^$L$6*EXP(-B83/$L$7)</f>
        <v>27.740512056519353</v>
      </c>
      <c r="I83" s="11"/>
    </row>
    <row r="84" spans="1:9">
      <c r="A84" s="2">
        <v>43966</v>
      </c>
      <c r="B84" s="10">
        <v>82</v>
      </c>
      <c r="E84" s="11">
        <f t="shared" si="108"/>
        <v>9863.3658808572</v>
      </c>
      <c r="F84" s="11">
        <f t="shared" si="109"/>
        <v>253.64382483610825</v>
      </c>
      <c r="G84" s="11">
        <f t="shared" si="110"/>
        <v>25.364382483611653</v>
      </c>
      <c r="I84" s="11"/>
    </row>
    <row r="85" spans="1:9">
      <c r="A85" s="2">
        <v>43967</v>
      </c>
      <c r="B85" s="10">
        <v>83</v>
      </c>
      <c r="E85" s="11">
        <f t="shared" si="108"/>
        <v>9886.5335295527948</v>
      </c>
      <c r="F85" s="11">
        <f t="shared" si="109"/>
        <v>231.67648695594835</v>
      </c>
      <c r="G85" s="11">
        <f t="shared" si="110"/>
        <v>23.167648695594298</v>
      </c>
      <c r="I85" s="11"/>
    </row>
    <row r="86" spans="1:9">
      <c r="A86" s="2">
        <v>43968</v>
      </c>
      <c r="B86" s="10">
        <v>84</v>
      </c>
      <c r="E86" s="11">
        <f t="shared" si="108"/>
        <v>9907.6732042769872</v>
      </c>
      <c r="F86" s="11">
        <f t="shared" si="109"/>
        <v>211.39674724192446</v>
      </c>
      <c r="G86" s="11">
        <f t="shared" si="110"/>
        <v>21.139674724193117</v>
      </c>
      <c r="I86" s="11"/>
    </row>
    <row r="87" spans="1:9">
      <c r="A87" s="2">
        <v>43969</v>
      </c>
      <c r="B87" s="10">
        <v>85</v>
      </c>
      <c r="E87" s="11">
        <f t="shared" si="108"/>
        <v>9926.9432951967119</v>
      </c>
      <c r="F87" s="11">
        <f t="shared" si="109"/>
        <v>192.7009091972468</v>
      </c>
      <c r="G87" s="11">
        <f t="shared" si="110"/>
        <v>19.270090919724222</v>
      </c>
      <c r="I87" s="11"/>
    </row>
    <row r="88" spans="1:9">
      <c r="A88" s="2">
        <v>43970</v>
      </c>
      <c r="B88" s="10">
        <v>86</v>
      </c>
      <c r="E88" s="11">
        <f t="shared" si="108"/>
        <v>9944.4921357513522</v>
      </c>
      <c r="F88" s="11">
        <f t="shared" si="109"/>
        <v>175.48840554640265</v>
      </c>
      <c r="G88" s="11">
        <f t="shared" si="110"/>
        <v>17.548840554639913</v>
      </c>
      <c r="I88" s="11"/>
    </row>
    <row r="89" spans="1:9">
      <c r="A89" s="2">
        <v>43971</v>
      </c>
      <c r="B89" s="10">
        <v>87</v>
      </c>
      <c r="E89" s="11">
        <f t="shared" si="108"/>
        <v>9960.4583525960043</v>
      </c>
      <c r="F89" s="11">
        <f t="shared" si="109"/>
        <v>159.66216844652081</v>
      </c>
      <c r="G89" s="11">
        <f t="shared" si="110"/>
        <v>15.966216844651219</v>
      </c>
      <c r="I89" s="11"/>
    </row>
    <row r="90" spans="1:9">
      <c r="A90" s="2">
        <v>43972</v>
      </c>
      <c r="B90" s="10">
        <v>88</v>
      </c>
      <c r="E90" s="11">
        <f t="shared" si="108"/>
        <v>9974.9712440038893</v>
      </c>
      <c r="F90" s="11">
        <f t="shared" si="109"/>
        <v>145.12891407885036</v>
      </c>
      <c r="G90" s="11">
        <f t="shared" si="110"/>
        <v>14.51289140788508</v>
      </c>
      <c r="I90" s="11"/>
    </row>
    <row r="91" spans="1:9">
      <c r="A91" s="2">
        <v>43973</v>
      </c>
      <c r="B91" s="10">
        <v>89</v>
      </c>
      <c r="E91" s="11">
        <f t="shared" si="108"/>
        <v>9988.151179135637</v>
      </c>
      <c r="F91" s="11">
        <f t="shared" si="109"/>
        <v>131.79935131747698</v>
      </c>
      <c r="G91" s="11">
        <f t="shared" si="110"/>
        <v>13.179935131747223</v>
      </c>
      <c r="I91" s="11"/>
    </row>
    <row r="92" spans="1:9">
      <c r="A92" s="2">
        <v>43974</v>
      </c>
      <c r="B92" s="10">
        <v>90</v>
      </c>
      <c r="E92" s="11">
        <f t="shared" si="108"/>
        <v>10000.110011496177</v>
      </c>
      <c r="F92" s="11">
        <f t="shared" si="109"/>
        <v>119.58832360540327</v>
      </c>
      <c r="G92" s="11">
        <f t="shared" si="110"/>
        <v>11.958832360540882</v>
      </c>
      <c r="I92" s="11"/>
    </row>
    <row r="93" spans="1:9">
      <c r="A93" s="2">
        <v>43975</v>
      </c>
      <c r="B93" s="10">
        <v>91</v>
      </c>
      <c r="E93" s="11">
        <f t="shared" si="108"/>
        <v>10010.951500752602</v>
      </c>
      <c r="F93" s="11">
        <f t="shared" si="109"/>
        <v>108.4148925642512</v>
      </c>
      <c r="G93" s="11">
        <f t="shared" si="110"/>
        <v>10.841489256424737</v>
      </c>
      <c r="I93" s="11"/>
    </row>
    <row r="94" spans="1:9">
      <c r="A94" s="2">
        <v>43976</v>
      </c>
      <c r="B94" s="10">
        <v>92</v>
      </c>
      <c r="E94" s="11">
        <f t="shared" si="108"/>
        <v>10020.771737876274</v>
      </c>
      <c r="F94" s="11">
        <f t="shared" si="109"/>
        <v>98.20237123671177</v>
      </c>
      <c r="G94" s="11">
        <f t="shared" si="110"/>
        <v>9.8202371236706458</v>
      </c>
      <c r="I94" s="11"/>
    </row>
    <row r="95" spans="1:9">
      <c r="A95" s="2">
        <v>43977</v>
      </c>
      <c r="B95" s="10">
        <v>93</v>
      </c>
      <c r="E95" s="11">
        <f t="shared" si="108"/>
        <v>10029.65956929908</v>
      </c>
      <c r="F95" s="11">
        <f t="shared" si="109"/>
        <v>88.878314228059025</v>
      </c>
      <c r="G95" s="11">
        <f t="shared" si="110"/>
        <v>8.8878314228058173</v>
      </c>
      <c r="I95" s="11"/>
    </row>
    <row r="96" spans="1:9">
      <c r="A96" s="2">
        <v>43978</v>
      </c>
      <c r="B96" s="10">
        <v>94</v>
      </c>
      <c r="E96" s="11">
        <f t="shared" si="108"/>
        <v>10037.697016437329</v>
      </c>
      <c r="F96" s="11">
        <f t="shared" si="109"/>
        <v>80.374471382492629</v>
      </c>
      <c r="G96" s="11">
        <f t="shared" si="110"/>
        <v>8.0374471382492274</v>
      </c>
      <c r="I96" s="11"/>
    </row>
    <row r="97" spans="1:7">
      <c r="A97" s="2">
        <v>43979</v>
      </c>
      <c r="B97" s="10">
        <v>95</v>
      </c>
      <c r="E97" s="11">
        <f t="shared" ref="E97:E103" si="111">E96+G97</f>
        <v>10044.959687538738</v>
      </c>
      <c r="F97" s="11">
        <f t="shared" ref="F97:F103" si="112">(E97-E96)*10</f>
        <v>72.626711014090688</v>
      </c>
      <c r="G97" s="11">
        <f t="shared" ref="G97:G103" si="113">$L$5*B97^$L$6*EXP(-B97/$L$7)</f>
        <v>7.2626711014094845</v>
      </c>
    </row>
    <row r="98" spans="1:7">
      <c r="A98" s="2">
        <v>43980</v>
      </c>
      <c r="B98" s="10">
        <v>96</v>
      </c>
      <c r="E98" s="11">
        <f t="shared" si="111"/>
        <v>10051.517179350365</v>
      </c>
      <c r="F98" s="11">
        <f t="shared" si="112"/>
        <v>65.574918116271874</v>
      </c>
      <c r="G98" s="11">
        <f t="shared" si="113"/>
        <v>6.5574918116280632</v>
      </c>
    </row>
    <row r="99" spans="1:7">
      <c r="A99" s="2">
        <v>43981</v>
      </c>
      <c r="B99" s="10">
        <v>97</v>
      </c>
      <c r="E99" s="11">
        <f t="shared" si="111"/>
        <v>10057.433466590755</v>
      </c>
      <c r="F99" s="11">
        <f t="shared" si="112"/>
        <v>59.162872403903748</v>
      </c>
      <c r="G99" s="11">
        <f t="shared" si="113"/>
        <v>5.9162872403911093</v>
      </c>
    </row>
    <row r="100" spans="1:7">
      <c r="A100" s="2">
        <v>43982</v>
      </c>
      <c r="B100" s="10">
        <v>98</v>
      </c>
      <c r="E100" s="11">
        <f t="shared" si="111"/>
        <v>10062.767277641055</v>
      </c>
      <c r="F100" s="11">
        <f t="shared" si="112"/>
        <v>53.338110502991185</v>
      </c>
      <c r="G100" s="11">
        <f t="shared" si="113"/>
        <v>5.3338110502994853</v>
      </c>
    </row>
    <row r="101" spans="1:7">
      <c r="A101" s="2">
        <v>43983</v>
      </c>
      <c r="B101" s="10">
        <v>99</v>
      </c>
      <c r="E101" s="11">
        <f t="shared" si="111"/>
        <v>10067.572455250716</v>
      </c>
      <c r="F101" s="11">
        <f t="shared" si="112"/>
        <v>48.051776096617687</v>
      </c>
      <c r="G101" s="11">
        <f t="shared" si="113"/>
        <v>4.8051776096620591</v>
      </c>
    </row>
    <row r="102" spans="1:7">
      <c r="A102" s="2">
        <v>43984</v>
      </c>
      <c r="B102" s="10">
        <v>100</v>
      </c>
      <c r="E102" s="11">
        <f t="shared" si="111"/>
        <v>10071.898301387153</v>
      </c>
      <c r="F102" s="11">
        <f t="shared" si="112"/>
        <v>43.258461364366667</v>
      </c>
      <c r="G102" s="11">
        <f t="shared" si="113"/>
        <v>4.3258461364370264</v>
      </c>
    </row>
    <row r="103" spans="1:7">
      <c r="A103" s="2">
        <v>43985</v>
      </c>
      <c r="B103" s="10">
        <v>101</v>
      </c>
      <c r="E103" s="11">
        <f t="shared" si="111"/>
        <v>10075.78990564882</v>
      </c>
      <c r="F103" s="11">
        <f t="shared" si="112"/>
        <v>38.916042616674531</v>
      </c>
      <c r="G103" s="11">
        <f t="shared" si="113"/>
        <v>3.8916042616681641</v>
      </c>
    </row>
    <row r="104" spans="1:7">
      <c r="B104" s="10"/>
      <c r="E104" s="11"/>
      <c r="F104" s="11"/>
      <c r="G104" s="11"/>
    </row>
    <row r="105" spans="1:7">
      <c r="B105" s="10"/>
      <c r="E105" s="11"/>
      <c r="F105" s="11"/>
      <c r="G105" s="11"/>
    </row>
    <row r="106" spans="1:7">
      <c r="B106" s="10"/>
      <c r="E106" s="11"/>
      <c r="F106" s="11"/>
      <c r="G106" s="11"/>
    </row>
    <row r="107" spans="1:7">
      <c r="B107" s="10"/>
      <c r="E107" s="11"/>
      <c r="F107" s="11"/>
      <c r="G107" s="11"/>
    </row>
    <row r="108" spans="1:7">
      <c r="B108" s="10"/>
      <c r="E108" s="11"/>
      <c r="F108" s="11"/>
      <c r="G108" s="11"/>
    </row>
    <row r="109" spans="1:7">
      <c r="B109" s="10"/>
      <c r="E109" s="11"/>
      <c r="F109" s="11"/>
      <c r="G109" s="11"/>
    </row>
    <row r="110" spans="1:7">
      <c r="B110" s="10"/>
      <c r="E110" s="11"/>
      <c r="F110" s="11"/>
      <c r="G110" s="11"/>
    </row>
    <row r="111" spans="1:7">
      <c r="B111" s="10"/>
      <c r="E111" s="11"/>
      <c r="F111" s="11"/>
      <c r="G111" s="11"/>
    </row>
    <row r="112" spans="1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8C32-8919-4527-87A6-C7999517CB8C}">
  <dimension ref="A1:M101"/>
  <sheetViews>
    <sheetView workbookViewId="0">
      <pane ySplit="1" topLeftCell="A32" activePane="bottomLeft" state="frozen"/>
      <selection pane="bottomLeft" activeCell="C82" sqref="C8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9.59765625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3" spans="1:13">
      <c r="A3" s="2">
        <v>43885.75</v>
      </c>
      <c r="B3" s="10">
        <v>1</v>
      </c>
      <c r="C3" s="3">
        <f>Dati!K3</f>
        <v>0</v>
      </c>
      <c r="F3" s="11">
        <f>$M$4/(1+$M$7*EXP(-$M$6*B3))</f>
        <v>1.9000000000000001E-7</v>
      </c>
      <c r="G3" s="11"/>
      <c r="I3" s="11">
        <f>C3-F3</f>
        <v>-1.9000000000000001E-7</v>
      </c>
      <c r="J3" s="11"/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F3+H4</f>
        <v>1.7517866852018747E-5</v>
      </c>
      <c r="G4" s="11">
        <f t="shared" ref="G4:G64" si="0">(F4-F3)*10</f>
        <v>1.7327866852018747E-4</v>
      </c>
      <c r="H4" s="11">
        <f t="shared" ref="H4:H35" si="1">$M$4*B4^$M$5*EXP(-B4/$M$6)</f>
        <v>1.7327866852018747E-5</v>
      </c>
      <c r="I4" s="11">
        <f>C4-F4</f>
        <v>-1.7517866852018747E-5</v>
      </c>
      <c r="J4" s="11">
        <f>D4-H4</f>
        <v>-1.7327866852018747E-5</v>
      </c>
      <c r="K4" s="11"/>
      <c r="L4" s="4" t="s">
        <v>22</v>
      </c>
      <c r="M4" s="20">
        <f>0.00000019</f>
        <v>1.9000000000000001E-7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53" si="2">C5-C4</f>
        <v>0</v>
      </c>
      <c r="E5">
        <f t="shared" ref="E5:E53" si="3">10*(C5-C4)</f>
        <v>0</v>
      </c>
      <c r="F5" s="11">
        <f t="shared" ref="F5:F64" si="4">F4+H5</f>
        <v>2.6742271489482564E-4</v>
      </c>
      <c r="G5" s="11">
        <f t="shared" si="0"/>
        <v>2.4990484804280691E-3</v>
      </c>
      <c r="H5" s="11">
        <f t="shared" si="1"/>
        <v>2.4990484804280689E-4</v>
      </c>
      <c r="I5" s="11">
        <f t="shared" ref="I5:I53" si="5">C5-F5</f>
        <v>-2.6742271489482564E-4</v>
      </c>
      <c r="J5" s="11">
        <f t="shared" ref="J5:J53" si="6">D5-H5</f>
        <v>-2.4990484804280689E-4</v>
      </c>
      <c r="K5" s="11"/>
      <c r="L5" s="4" t="s">
        <v>40</v>
      </c>
      <c r="M5" s="9">
        <v>7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si="4"/>
        <v>1.8477120287963523E-3</v>
      </c>
      <c r="G6" s="11">
        <f t="shared" si="0"/>
        <v>1.5802893139015266E-2</v>
      </c>
      <c r="H6" s="11">
        <f t="shared" si="1"/>
        <v>1.5802893139015266E-3</v>
      </c>
      <c r="I6" s="11">
        <f t="shared" si="5"/>
        <v>-1.8477120287963523E-3</v>
      </c>
      <c r="J6" s="11">
        <f t="shared" si="6"/>
        <v>-1.5802893139015266E-3</v>
      </c>
      <c r="K6" s="11"/>
      <c r="L6" s="4" t="s">
        <v>41</v>
      </c>
      <c r="M6" s="9">
        <v>5.9</v>
      </c>
    </row>
    <row r="7" spans="1:13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4"/>
        <v>8.2083028796605603E-3</v>
      </c>
      <c r="G7" s="11">
        <f t="shared" si="0"/>
        <v>6.3605908508642089E-2</v>
      </c>
      <c r="H7" s="11">
        <f t="shared" si="1"/>
        <v>6.3605908508642074E-3</v>
      </c>
      <c r="I7" s="11">
        <f t="shared" si="5"/>
        <v>-8.2083028796605603E-3</v>
      </c>
      <c r="J7" s="11">
        <f t="shared" si="6"/>
        <v>-6.3605908508642074E-3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4"/>
        <v>2.7446171225238968E-2</v>
      </c>
      <c r="G8" s="11">
        <f t="shared" si="0"/>
        <v>0.19237868345578407</v>
      </c>
      <c r="H8" s="11">
        <f t="shared" si="1"/>
        <v>1.9237868345578408E-2</v>
      </c>
      <c r="I8" s="11">
        <f t="shared" si="5"/>
        <v>-2.7446171225238968E-2</v>
      </c>
      <c r="J8" s="11">
        <f t="shared" si="6"/>
        <v>-1.9237868345578408E-2</v>
      </c>
      <c r="K8" s="11"/>
    </row>
    <row r="9" spans="1:13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4"/>
        <v>7.5218371190226452E-2</v>
      </c>
      <c r="G9" s="11">
        <f t="shared" si="0"/>
        <v>0.47772199964987483</v>
      </c>
      <c r="H9" s="11">
        <f t="shared" si="1"/>
        <v>4.777219996498748E-2</v>
      </c>
      <c r="I9" s="11">
        <f t="shared" si="5"/>
        <v>-7.5218371190226452E-2</v>
      </c>
      <c r="J9" s="11">
        <f t="shared" si="6"/>
        <v>-4.777219996498748E-2</v>
      </c>
      <c r="K9" s="11"/>
    </row>
    <row r="10" spans="1:13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4"/>
        <v>0.17790399272112109</v>
      </c>
      <c r="G10" s="11">
        <f t="shared" si="0"/>
        <v>1.0268562153089464</v>
      </c>
      <c r="H10" s="11">
        <f t="shared" si="1"/>
        <v>0.10268562153089464</v>
      </c>
      <c r="I10" s="11">
        <f t="shared" si="5"/>
        <v>-0.17790399272112109</v>
      </c>
      <c r="J10" s="11">
        <f t="shared" si="6"/>
        <v>-0.10268562153089464</v>
      </c>
      <c r="K10" s="11"/>
      <c r="L10" s="4" t="s">
        <v>30</v>
      </c>
      <c r="M10" s="11">
        <f>AVERAGE(H3:H36)</f>
        <v>10.024166186109092</v>
      </c>
    </row>
    <row r="11" spans="1:13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4"/>
        <v>0.37558641729222708</v>
      </c>
      <c r="G11" s="11">
        <f t="shared" si="0"/>
        <v>1.9768242457110599</v>
      </c>
      <c r="H11" s="11">
        <f t="shared" si="1"/>
        <v>0.19768242457110596</v>
      </c>
      <c r="I11" s="11">
        <f t="shared" si="5"/>
        <v>0.62441358270777292</v>
      </c>
      <c r="J11" s="11">
        <f t="shared" si="6"/>
        <v>0.80231757542889404</v>
      </c>
      <c r="K11" s="11"/>
      <c r="L11" s="4" t="s">
        <v>31</v>
      </c>
      <c r="M11" s="5">
        <f>STDEVP(H3:H36)</f>
        <v>10.644082883910569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4"/>
        <v>0.72445451628530333</v>
      </c>
      <c r="G12" s="11">
        <f t="shared" si="0"/>
        <v>3.4886809899307627</v>
      </c>
      <c r="H12" s="11">
        <f t="shared" si="1"/>
        <v>0.34886809899307625</v>
      </c>
      <c r="I12" s="11">
        <f t="shared" si="5"/>
        <v>0.27554548371469667</v>
      </c>
      <c r="J12" s="11">
        <f t="shared" si="6"/>
        <v>-0.34886809899307625</v>
      </c>
      <c r="K12" s="11"/>
    </row>
    <row r="13" spans="1:13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4"/>
        <v>1.2983077332957631</v>
      </c>
      <c r="G13" s="11">
        <f t="shared" si="0"/>
        <v>5.7385321701045982</v>
      </c>
      <c r="H13" s="11">
        <f t="shared" si="1"/>
        <v>0.57385321701045977</v>
      </c>
      <c r="I13" s="11">
        <f t="shared" si="5"/>
        <v>1.7016922667042369</v>
      </c>
      <c r="J13" s="11">
        <f t="shared" si="6"/>
        <v>1.4261467829895402</v>
      </c>
      <c r="K13" s="11"/>
      <c r="L13" s="4" t="s">
        <v>42</v>
      </c>
      <c r="M13" s="11">
        <f>AVERAGE(I4:I39)</f>
        <v>1.7115922208412822</v>
      </c>
    </row>
    <row r="14" spans="1:13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4"/>
        <v>2.1889668396943569</v>
      </c>
      <c r="G14" s="11">
        <f t="shared" si="0"/>
        <v>8.9065910639859389</v>
      </c>
      <c r="H14" s="11">
        <f t="shared" si="1"/>
        <v>0.89065910639859391</v>
      </c>
      <c r="I14" s="11">
        <f t="shared" si="5"/>
        <v>0.8110331603056431</v>
      </c>
      <c r="J14" s="11">
        <f t="shared" si="6"/>
        <v>-0.89065910639859391</v>
      </c>
      <c r="K14" s="11"/>
      <c r="L14" s="4" t="s">
        <v>31</v>
      </c>
      <c r="M14" s="5">
        <f>STDEVP(I4:I39)</f>
        <v>10.813810183039063</v>
      </c>
    </row>
    <row r="15" spans="1:13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4"/>
        <v>3.5055158235975981</v>
      </c>
      <c r="G15" s="11">
        <f t="shared" si="0"/>
        <v>13.165489839032411</v>
      </c>
      <c r="H15" s="11">
        <f t="shared" si="1"/>
        <v>1.3165489839032409</v>
      </c>
      <c r="I15" s="11">
        <f t="shared" si="5"/>
        <v>0.49448417640240194</v>
      </c>
      <c r="J15" s="11">
        <f t="shared" si="6"/>
        <v>-0.31654898390324093</v>
      </c>
      <c r="K15" s="11"/>
    </row>
    <row r="16" spans="1:13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4"/>
        <v>5.3724137426167369</v>
      </c>
      <c r="G16" s="11">
        <f t="shared" si="0"/>
        <v>18.668979190191386</v>
      </c>
      <c r="H16" s="11">
        <f t="shared" si="1"/>
        <v>1.8668979190191388</v>
      </c>
      <c r="I16" s="11">
        <f t="shared" si="5"/>
        <v>0.62758625738326312</v>
      </c>
      <c r="J16" s="11">
        <f t="shared" si="6"/>
        <v>0.13310208098086118</v>
      </c>
      <c r="K16" s="11"/>
    </row>
    <row r="17" spans="1:13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4"/>
        <v>7.9266078641158266</v>
      </c>
      <c r="G17" s="11">
        <f t="shared" si="0"/>
        <v>25.541941214990899</v>
      </c>
      <c r="H17" s="11">
        <f t="shared" si="1"/>
        <v>2.5541941214990893</v>
      </c>
      <c r="I17" s="11">
        <f t="shared" si="5"/>
        <v>-0.92660786411582663</v>
      </c>
      <c r="J17" s="11">
        <f t="shared" si="6"/>
        <v>-1.5541941214990893</v>
      </c>
      <c r="K17" s="11"/>
      <c r="L17" t="s">
        <v>32</v>
      </c>
      <c r="M17" s="13">
        <f>MATCH(MAX(H3:H67),H3:H67,0)</f>
        <v>41</v>
      </c>
    </row>
    <row r="18" spans="1:13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4"/>
        <v>11.313846013396939</v>
      </c>
      <c r="G18" s="11">
        <f t="shared" si="0"/>
        <v>33.872381492811115</v>
      </c>
      <c r="H18" s="11">
        <f t="shared" si="1"/>
        <v>3.3872381492811123</v>
      </c>
      <c r="I18" s="11">
        <f t="shared" si="5"/>
        <v>-3.3138460133969385</v>
      </c>
      <c r="J18" s="11">
        <f t="shared" si="6"/>
        <v>-2.3872381492811123</v>
      </c>
      <c r="K18" s="11"/>
      <c r="L18" t="s">
        <v>33</v>
      </c>
      <c r="M18" s="11">
        <f>M17-'Analisi-pos'!$K$12</f>
        <v>9</v>
      </c>
    </row>
    <row r="19" spans="1:13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4"/>
        <v>15.684425960912847</v>
      </c>
      <c r="G19" s="11">
        <f t="shared" si="0"/>
        <v>43.705799475159083</v>
      </c>
      <c r="H19" s="11">
        <f t="shared" si="1"/>
        <v>4.3705799475159077</v>
      </c>
      <c r="I19" s="11">
        <f t="shared" si="5"/>
        <v>-7.6844259609128471</v>
      </c>
      <c r="J19" s="11">
        <f t="shared" si="6"/>
        <v>-4.3705799475159077</v>
      </c>
      <c r="K19" s="11"/>
    </row>
    <row r="20" spans="1:13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4"/>
        <v>21.188635019071853</v>
      </c>
      <c r="G20" s="11">
        <f t="shared" si="0"/>
        <v>55.04209058159006</v>
      </c>
      <c r="H20" s="11">
        <f t="shared" si="1"/>
        <v>5.504209058159006</v>
      </c>
      <c r="I20" s="11">
        <f t="shared" si="5"/>
        <v>-10.188635019071853</v>
      </c>
      <c r="J20" s="11">
        <f t="shared" si="6"/>
        <v>-2.504209058159006</v>
      </c>
      <c r="K20" s="11"/>
    </row>
    <row r="21" spans="1:13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4"/>
        <v>27.97212764802358</v>
      </c>
      <c r="G21" s="11">
        <f t="shared" si="0"/>
        <v>67.83492628951727</v>
      </c>
      <c r="H21" s="11">
        <f t="shared" si="1"/>
        <v>6.7834926289517261</v>
      </c>
      <c r="I21" s="11">
        <f t="shared" si="5"/>
        <v>-10.97212764802358</v>
      </c>
      <c r="J21" s="11">
        <f t="shared" si="6"/>
        <v>-0.78349262895172611</v>
      </c>
      <c r="K21" s="11"/>
    </row>
    <row r="22" spans="1:13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4"/>
        <v>36.171467470847517</v>
      </c>
      <c r="G22" s="11">
        <f t="shared" si="0"/>
        <v>81.993398228239371</v>
      </c>
      <c r="H22" s="11">
        <f t="shared" si="1"/>
        <v>8.1993398228239389</v>
      </c>
      <c r="I22" s="11">
        <f t="shared" si="5"/>
        <v>-9.1714674708475172</v>
      </c>
      <c r="J22" s="11">
        <f t="shared" si="6"/>
        <v>1.8006601771760611</v>
      </c>
      <c r="K22" s="11"/>
      <c r="L22" t="s">
        <v>55</v>
      </c>
      <c r="M22" s="11">
        <f>MAX(F3:F115)</f>
        <v>1397.743898958498</v>
      </c>
    </row>
    <row r="23" spans="1:13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4"/>
        <v>45.910027496146206</v>
      </c>
      <c r="G23" s="11">
        <f t="shared" si="0"/>
        <v>97.38560025298689</v>
      </c>
      <c r="H23" s="11">
        <f t="shared" si="1"/>
        <v>9.738560025298689</v>
      </c>
      <c r="I23" s="11">
        <f t="shared" si="5"/>
        <v>-12.910027496146206</v>
      </c>
      <c r="J23" s="11">
        <f t="shared" si="6"/>
        <v>-3.738560025298689</v>
      </c>
      <c r="K23" s="11"/>
    </row>
    <row r="24" spans="1:13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4"/>
        <v>57.294403044707572</v>
      </c>
      <c r="G24" s="11">
        <f t="shared" si="0"/>
        <v>113.84375548561366</v>
      </c>
      <c r="H24" s="11">
        <f t="shared" si="1"/>
        <v>11.384375548561367</v>
      </c>
      <c r="I24" s="11">
        <f t="shared" si="5"/>
        <v>-7.2944030447075718</v>
      </c>
      <c r="J24" s="11">
        <f t="shared" si="6"/>
        <v>5.6156244514386326</v>
      </c>
      <c r="K24" s="11"/>
    </row>
    <row r="25" spans="1:13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4"/>
        <v>70.411449782489711</v>
      </c>
      <c r="G25" s="11">
        <f t="shared" si="0"/>
        <v>131.17046737782141</v>
      </c>
      <c r="H25" s="11">
        <f t="shared" si="1"/>
        <v>13.117046737782143</v>
      </c>
      <c r="I25" s="11">
        <f t="shared" si="5"/>
        <v>-10.411449782489711</v>
      </c>
      <c r="J25" s="11">
        <f t="shared" si="6"/>
        <v>-3.1170467377821431</v>
      </c>
      <c r="K25" s="11"/>
    </row>
    <row r="26" spans="1:13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4"/>
        <v>85.326017544796684</v>
      </c>
      <c r="G26" s="11">
        <f t="shared" si="0"/>
        <v>149.14567762306973</v>
      </c>
      <c r="H26" s="11">
        <f t="shared" si="1"/>
        <v>14.91456776230698</v>
      </c>
      <c r="I26" s="11">
        <f t="shared" si="5"/>
        <v>-12.326017544796684</v>
      </c>
      <c r="J26" s="11">
        <f t="shared" si="6"/>
        <v>-1.9145677623069801</v>
      </c>
      <c r="K26" s="11"/>
    </row>
    <row r="27" spans="1:13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4"/>
        <v>102.07941169704422</v>
      </c>
      <c r="G27" s="11">
        <f t="shared" si="0"/>
        <v>167.53394152247537</v>
      </c>
      <c r="H27" s="11">
        <f t="shared" si="1"/>
        <v>16.753394152247541</v>
      </c>
      <c r="I27" s="11">
        <f t="shared" si="5"/>
        <v>-11.079411697044222</v>
      </c>
      <c r="J27" s="11">
        <f t="shared" si="6"/>
        <v>1.2466058477524591</v>
      </c>
      <c r="K27" s="11"/>
    </row>
    <row r="28" spans="1:13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4"/>
        <v>120.68857928465447</v>
      </c>
      <c r="G28" s="11">
        <f t="shared" si="0"/>
        <v>186.09167587610244</v>
      </c>
      <c r="H28" s="11">
        <f t="shared" si="1"/>
        <v>18.609167587610244</v>
      </c>
      <c r="I28" s="11">
        <f t="shared" si="5"/>
        <v>-1.6885792846544661</v>
      </c>
      <c r="J28" s="11">
        <f t="shared" si="6"/>
        <v>9.3908324123897557</v>
      </c>
      <c r="K28" s="11"/>
    </row>
    <row r="29" spans="1:13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4"/>
        <v>141.1459881954716</v>
      </c>
      <c r="G29" s="11">
        <f t="shared" si="0"/>
        <v>204.57408910817136</v>
      </c>
      <c r="H29" s="11">
        <f t="shared" si="1"/>
        <v>20.457408910817144</v>
      </c>
      <c r="I29" s="11">
        <f t="shared" si="5"/>
        <v>10.854011804528398</v>
      </c>
      <c r="J29" s="11">
        <f t="shared" si="6"/>
        <v>12.542591089182856</v>
      </c>
      <c r="K29" s="11"/>
    </row>
    <row r="30" spans="1:13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4"/>
        <v>163.42014446160971</v>
      </c>
      <c r="G30" s="11">
        <f t="shared" si="0"/>
        <v>222.74156266138107</v>
      </c>
      <c r="H30" s="11">
        <f t="shared" si="1"/>
        <v>22.274156266138093</v>
      </c>
      <c r="I30" s="11">
        <f t="shared" si="5"/>
        <v>7.5798555383902908</v>
      </c>
      <c r="J30" s="11">
        <f t="shared" si="6"/>
        <v>-3.2741562661380925</v>
      </c>
      <c r="K30" s="11"/>
    </row>
    <row r="31" spans="1:13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4"/>
        <v>187.45667569575897</v>
      </c>
      <c r="G31" s="11">
        <f t="shared" si="0"/>
        <v>240.36531234149265</v>
      </c>
      <c r="H31" s="11">
        <f t="shared" si="1"/>
        <v>24.036531234149265</v>
      </c>
      <c r="I31" s="11">
        <f t="shared" si="5"/>
        <v>24.543324304241025</v>
      </c>
      <c r="J31" s="11">
        <f t="shared" si="6"/>
        <v>16.963468765850735</v>
      </c>
      <c r="K31" s="11"/>
    </row>
    <row r="32" spans="1:13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4"/>
        <v>213.17989719292245</v>
      </c>
      <c r="G32" s="11">
        <f t="shared" si="0"/>
        <v>257.23221497163479</v>
      </c>
      <c r="H32" s="11">
        <f t="shared" si="1"/>
        <v>25.72322149716349</v>
      </c>
      <c r="I32" s="11">
        <f t="shared" si="5"/>
        <v>17.820102807077546</v>
      </c>
      <c r="J32" s="11">
        <f t="shared" si="6"/>
        <v>-6.7232214971634896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4"/>
        <v>240.49477090577614</v>
      </c>
      <c r="G33" s="11">
        <f t="shared" si="0"/>
        <v>273.14873712853682</v>
      </c>
      <c r="H33" s="11">
        <f t="shared" si="1"/>
        <v>27.314873712853668</v>
      </c>
      <c r="I33" s="11">
        <f t="shared" si="5"/>
        <v>13.505229094223864</v>
      </c>
      <c r="J33" s="11">
        <f t="shared" si="6"/>
        <v>-4.3148737128536681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4"/>
        <v>269.28916564970888</v>
      </c>
      <c r="G34" s="11">
        <f t="shared" si="0"/>
        <v>287.94394743932742</v>
      </c>
      <c r="H34" s="11">
        <f t="shared" si="1"/>
        <v>28.794394743932759</v>
      </c>
      <c r="I34" s="11">
        <f t="shared" si="5"/>
        <v>10.710834350291123</v>
      </c>
      <c r="J34" s="11">
        <f t="shared" si="6"/>
        <v>-2.7943947439327594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4"/>
        <v>299.43632876837574</v>
      </c>
      <c r="G35" s="11">
        <f t="shared" si="0"/>
        <v>301.47163118666867</v>
      </c>
      <c r="H35" s="11">
        <f t="shared" si="1"/>
        <v>30.147163118666889</v>
      </c>
      <c r="I35" s="11">
        <f t="shared" si="5"/>
        <v>31.563671231624255</v>
      </c>
      <c r="J35" s="11">
        <f t="shared" si="6"/>
        <v>20.852836881333111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4"/>
        <v>330.7974843316</v>
      </c>
      <c r="G36" s="11">
        <f t="shared" si="0"/>
        <v>313.61155563224258</v>
      </c>
      <c r="H36" s="11">
        <f t="shared" ref="H36:H64" si="7">$M$4*B36^$M$5*EXP(-B36/$M$6)</f>
        <v>31.36115556322428</v>
      </c>
      <c r="I36" s="11">
        <f t="shared" si="5"/>
        <v>27.202515668399997</v>
      </c>
      <c r="J36" s="11">
        <f t="shared" si="6"/>
        <v>-4.3611555632242798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si="2"/>
        <v>19</v>
      </c>
      <c r="E37">
        <f t="shared" si="3"/>
        <v>190</v>
      </c>
      <c r="F37" s="11">
        <f t="shared" si="4"/>
        <v>363.22448000931752</v>
      </c>
      <c r="G37" s="11">
        <f t="shared" si="0"/>
        <v>324.26995677717514</v>
      </c>
      <c r="H37" s="11">
        <f t="shared" si="7"/>
        <v>32.4269956777175</v>
      </c>
      <c r="I37" s="11">
        <f t="shared" si="5"/>
        <v>13.775519990682483</v>
      </c>
      <c r="J37" s="11">
        <f t="shared" si="6"/>
        <v>-13.4269956777175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2"/>
        <v>20</v>
      </c>
      <c r="E38">
        <f t="shared" si="3"/>
        <v>200</v>
      </c>
      <c r="F38" s="11">
        <f t="shared" si="4"/>
        <v>396.5624133877821</v>
      </c>
      <c r="G38" s="11">
        <f t="shared" si="0"/>
        <v>333.37933378464584</v>
      </c>
      <c r="H38" s="11">
        <f t="shared" si="7"/>
        <v>33.337933378464577</v>
      </c>
      <c r="I38" s="11">
        <f t="shared" si="5"/>
        <v>0.43758661221789907</v>
      </c>
      <c r="J38" s="11">
        <f t="shared" si="6"/>
        <v>-13.337933378464577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2"/>
        <v>31</v>
      </c>
      <c r="E39">
        <f t="shared" si="3"/>
        <v>310</v>
      </c>
      <c r="F39" s="11">
        <f t="shared" si="4"/>
        <v>430.65217806177452</v>
      </c>
      <c r="G39" s="11">
        <f t="shared" si="0"/>
        <v>340.8976467399242</v>
      </c>
      <c r="H39" s="11">
        <f t="shared" si="7"/>
        <v>34.089764673992413</v>
      </c>
      <c r="I39" s="11">
        <f t="shared" si="5"/>
        <v>-2.6521780617745208</v>
      </c>
      <c r="J39" s="11">
        <f t="shared" si="6"/>
        <v>-3.0897646739924127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2"/>
        <v>32</v>
      </c>
      <c r="E40">
        <f t="shared" si="3"/>
        <v>320</v>
      </c>
      <c r="F40" s="11">
        <f t="shared" si="4"/>
        <v>465.33287982854949</v>
      </c>
      <c r="G40" s="11">
        <f t="shared" si="0"/>
        <v>346.80701766774973</v>
      </c>
      <c r="H40" s="11">
        <f t="shared" si="7"/>
        <v>34.680701766774973</v>
      </c>
      <c r="I40" s="11">
        <f t="shared" si="5"/>
        <v>-5.3328798285494941</v>
      </c>
      <c r="J40" s="11">
        <f t="shared" si="6"/>
        <v>-2.6807017667749733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2"/>
        <v>28</v>
      </c>
      <c r="E41">
        <f t="shared" si="3"/>
        <v>280</v>
      </c>
      <c r="F41" s="11">
        <f t="shared" si="4"/>
        <v>500.4440832941346</v>
      </c>
      <c r="G41" s="11">
        <f t="shared" si="0"/>
        <v>351.11203465585106</v>
      </c>
      <c r="H41" s="11">
        <f t="shared" si="7"/>
        <v>35.111203465585128</v>
      </c>
      <c r="I41" s="11">
        <f t="shared" si="5"/>
        <v>-12.4440832941346</v>
      </c>
      <c r="J41" s="11">
        <f t="shared" si="6"/>
        <v>-7.1112034655851275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2"/>
        <v>31</v>
      </c>
      <c r="E42">
        <f t="shared" si="3"/>
        <v>310</v>
      </c>
      <c r="F42" s="11">
        <f t="shared" si="4"/>
        <v>535.82785883631698</v>
      </c>
      <c r="G42" s="11">
        <f t="shared" si="0"/>
        <v>353.83775542182377</v>
      </c>
      <c r="H42" s="11">
        <f t="shared" si="7"/>
        <v>35.383775542182356</v>
      </c>
      <c r="I42" s="11">
        <f t="shared" si="5"/>
        <v>-16.827858836316977</v>
      </c>
      <c r="J42" s="11">
        <f t="shared" si="6"/>
        <v>-4.3837755421823559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2"/>
        <v>23</v>
      </c>
      <c r="E43">
        <f t="shared" si="3"/>
        <v>230</v>
      </c>
      <c r="F43" s="11">
        <f t="shared" si="4"/>
        <v>571.33060888962393</v>
      </c>
      <c r="G43" s="11">
        <f t="shared" si="0"/>
        <v>355.02750053306954</v>
      </c>
      <c r="H43" s="11">
        <f t="shared" si="7"/>
        <v>35.502750053306968</v>
      </c>
      <c r="I43" s="11">
        <f t="shared" si="5"/>
        <v>-29.330608889623932</v>
      </c>
      <c r="J43" s="11">
        <f t="shared" si="6"/>
        <v>-12.502750053306968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2"/>
        <v>14</v>
      </c>
      <c r="E44">
        <f t="shared" si="3"/>
        <v>140</v>
      </c>
      <c r="F44" s="11">
        <f t="shared" si="4"/>
        <v>606.80466073908633</v>
      </c>
      <c r="G44" s="11">
        <f t="shared" si="0"/>
        <v>354.74051849462398</v>
      </c>
      <c r="H44" s="11">
        <f t="shared" si="7"/>
        <v>35.474051849462356</v>
      </c>
      <c r="I44" s="11">
        <f t="shared" si="5"/>
        <v>-50.80466073908633</v>
      </c>
      <c r="J44" s="11">
        <f t="shared" si="6"/>
        <v>-21.474051849462356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2"/>
        <v>39</v>
      </c>
      <c r="E45">
        <f t="shared" si="3"/>
        <v>390</v>
      </c>
      <c r="F45" s="11">
        <f t="shared" si="4"/>
        <v>642.10962031066072</v>
      </c>
      <c r="G45" s="11">
        <f t="shared" si="0"/>
        <v>353.04959571574386</v>
      </c>
      <c r="H45" s="11">
        <f t="shared" si="7"/>
        <v>35.304959571574386</v>
      </c>
      <c r="I45" s="11">
        <f t="shared" si="5"/>
        <v>-47.109620310660716</v>
      </c>
      <c r="J45" s="11">
        <f t="shared" si="6"/>
        <v>3.6950404284256138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2"/>
        <v>25</v>
      </c>
      <c r="E46">
        <f t="shared" si="3"/>
        <v>250</v>
      </c>
      <c r="F46" s="11">
        <f t="shared" si="4"/>
        <v>677.11348776211378</v>
      </c>
      <c r="G46" s="11">
        <f t="shared" si="0"/>
        <v>350.03867451453061</v>
      </c>
      <c r="H46" s="11">
        <f t="shared" si="7"/>
        <v>35.00386745145304</v>
      </c>
      <c r="I46" s="11">
        <f t="shared" si="5"/>
        <v>-57.113487762113778</v>
      </c>
      <c r="J46" s="11">
        <f t="shared" si="6"/>
        <v>-10.00386745145304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2"/>
        <v>34</v>
      </c>
      <c r="E47">
        <f t="shared" si="3"/>
        <v>340</v>
      </c>
      <c r="F47" s="11">
        <f t="shared" si="4"/>
        <v>711.69354099057375</v>
      </c>
      <c r="G47" s="11">
        <f t="shared" si="0"/>
        <v>345.80053228459974</v>
      </c>
      <c r="H47" s="11">
        <f t="shared" si="7"/>
        <v>34.580053228460002</v>
      </c>
      <c r="I47" s="11">
        <f t="shared" si="5"/>
        <v>-57.693540990573752</v>
      </c>
      <c r="J47" s="11">
        <f t="shared" si="6"/>
        <v>-0.5800532284600024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2"/>
        <v>28</v>
      </c>
      <c r="E48">
        <f t="shared" si="3"/>
        <v>280</v>
      </c>
      <c r="F48" s="11">
        <f t="shared" si="4"/>
        <v>745.73699750054641</v>
      </c>
      <c r="G48" s="11">
        <f t="shared" si="0"/>
        <v>340.43456509972657</v>
      </c>
      <c r="H48" s="11">
        <f t="shared" si="7"/>
        <v>34.043456509972671</v>
      </c>
      <c r="I48" s="11">
        <f t="shared" si="5"/>
        <v>-63.736997500546408</v>
      </c>
      <c r="J48" s="11">
        <f t="shared" si="6"/>
        <v>-6.0434565099726711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2"/>
        <v>27</v>
      </c>
      <c r="E49">
        <f t="shared" si="3"/>
        <v>270</v>
      </c>
      <c r="F49" s="11">
        <f t="shared" si="4"/>
        <v>779.14146846613585</v>
      </c>
      <c r="G49" s="11">
        <f t="shared" si="0"/>
        <v>334.04470965589439</v>
      </c>
      <c r="H49" s="11">
        <f t="shared" si="7"/>
        <v>33.404470965589482</v>
      </c>
      <c r="I49" s="11">
        <f t="shared" si="5"/>
        <v>-70.141468466135848</v>
      </c>
      <c r="J49" s="11">
        <f t="shared" si="6"/>
        <v>-6.404470965589482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2"/>
        <v>25</v>
      </c>
      <c r="E50">
        <f t="shared" si="3"/>
        <v>250</v>
      </c>
      <c r="F50" s="11">
        <f t="shared" si="4"/>
        <v>811.81522134138868</v>
      </c>
      <c r="G50" s="11">
        <f t="shared" si="0"/>
        <v>326.73752875252831</v>
      </c>
      <c r="H50" s="11">
        <f t="shared" si="7"/>
        <v>32.673752875252866</v>
      </c>
      <c r="I50" s="11">
        <f t="shared" si="5"/>
        <v>-77.815221341388678</v>
      </c>
      <c r="J50" s="11">
        <f t="shared" si="6"/>
        <v>-7.6737528752528661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2"/>
        <v>15</v>
      </c>
      <c r="E51">
        <f t="shared" si="3"/>
        <v>150</v>
      </c>
      <c r="F51" s="11">
        <f t="shared" si="4"/>
        <v>843.67726910495367</v>
      </c>
      <c r="G51" s="11">
        <f t="shared" si="0"/>
        <v>318.62047763564988</v>
      </c>
      <c r="H51" s="11">
        <f t="shared" si="7"/>
        <v>31.862047763564956</v>
      </c>
      <c r="I51" s="11">
        <f t="shared" si="5"/>
        <v>-94.677269104953666</v>
      </c>
      <c r="J51" s="11">
        <f t="shared" si="6"/>
        <v>-16.862047763564956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2"/>
        <v>11</v>
      </c>
      <c r="E52">
        <f t="shared" si="3"/>
        <v>110</v>
      </c>
      <c r="F52" s="11">
        <f t="shared" si="4"/>
        <v>874.657305259748</v>
      </c>
      <c r="G52" s="11">
        <f t="shared" si="0"/>
        <v>309.80036154794334</v>
      </c>
      <c r="H52" s="11">
        <f t="shared" si="7"/>
        <v>30.980036154794377</v>
      </c>
      <c r="I52" s="11">
        <f t="shared" si="5"/>
        <v>-114.657305259748</v>
      </c>
      <c r="J52" s="11">
        <f t="shared" si="6"/>
        <v>-19.980036154794377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2"/>
        <v>33</v>
      </c>
      <c r="E53">
        <f t="shared" si="3"/>
        <v>330</v>
      </c>
      <c r="F53" s="11">
        <f t="shared" si="4"/>
        <v>904.69550413872412</v>
      </c>
      <c r="G53" s="11">
        <f t="shared" si="0"/>
        <v>300.38198878976118</v>
      </c>
      <c r="H53" s="11">
        <f t="shared" si="7"/>
        <v>30.038198878976132</v>
      </c>
      <c r="I53" s="11">
        <f t="shared" si="5"/>
        <v>-111.69550413872412</v>
      </c>
      <c r="J53" s="11">
        <f t="shared" si="6"/>
        <v>2.9618011210238677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ref="D54:D62" si="8">C54-C53</f>
        <v>14</v>
      </c>
      <c r="E54">
        <f t="shared" ref="E54:E62" si="9">10*(C54-C53)</f>
        <v>140</v>
      </c>
      <c r="F54" s="11">
        <f t="shared" si="4"/>
        <v>933.74220598757665</v>
      </c>
      <c r="G54" s="11">
        <f t="shared" si="0"/>
        <v>290.46701848852535</v>
      </c>
      <c r="H54" s="11">
        <f t="shared" si="7"/>
        <v>29.046701848852479</v>
      </c>
      <c r="I54" s="11">
        <f t="shared" ref="I54:I62" si="10">C54-F54</f>
        <v>-126.74220598757665</v>
      </c>
      <c r="J54" s="11">
        <f t="shared" ref="J54:J62" si="11">D54-H54</f>
        <v>-15.046701848852479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8"/>
        <v>21</v>
      </c>
      <c r="E55">
        <f t="shared" si="9"/>
        <v>210</v>
      </c>
      <c r="F55" s="11">
        <f t="shared" si="4"/>
        <v>961.7575057946184</v>
      </c>
      <c r="G55" s="11">
        <f t="shared" si="0"/>
        <v>280.15299807041742</v>
      </c>
      <c r="H55" s="11">
        <f t="shared" si="7"/>
        <v>28.015299807041771</v>
      </c>
      <c r="I55" s="11">
        <f t="shared" si="10"/>
        <v>-133.7575057946184</v>
      </c>
      <c r="J55" s="11">
        <f t="shared" si="11"/>
        <v>-7.0152998070417709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8"/>
        <v>38</v>
      </c>
      <c r="E56">
        <f t="shared" si="9"/>
        <v>380</v>
      </c>
      <c r="F56" s="11">
        <f t="shared" si="4"/>
        <v>988.710764002058</v>
      </c>
      <c r="G56" s="11">
        <f t="shared" si="0"/>
        <v>269.53258207439603</v>
      </c>
      <c r="H56" s="11">
        <f t="shared" si="7"/>
        <v>26.953258207439657</v>
      </c>
      <c r="I56" s="11">
        <f t="shared" si="10"/>
        <v>-122.710764002058</v>
      </c>
      <c r="J56" s="11">
        <f t="shared" si="11"/>
        <v>11.046741792560343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8"/>
        <v>31</v>
      </c>
      <c r="E57">
        <f t="shared" si="9"/>
        <v>310</v>
      </c>
      <c r="F57" s="11">
        <f t="shared" si="4"/>
        <v>1014.5800561396857</v>
      </c>
      <c r="G57" s="11">
        <f t="shared" si="0"/>
        <v>258.69292137627667</v>
      </c>
      <c r="H57" s="11">
        <f t="shared" si="7"/>
        <v>25.869292137627625</v>
      </c>
      <c r="I57" s="11">
        <f t="shared" si="10"/>
        <v>-117.58005613968567</v>
      </c>
      <c r="J57" s="11">
        <f t="shared" si="11"/>
        <v>5.1307078623723754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8"/>
        <v>31</v>
      </c>
      <c r="E58">
        <f t="shared" si="9"/>
        <v>310</v>
      </c>
      <c r="F58" s="11">
        <f t="shared" si="4"/>
        <v>1039.3515771419134</v>
      </c>
      <c r="G58" s="11">
        <f t="shared" si="0"/>
        <v>247.71521002227701</v>
      </c>
      <c r="H58" s="11">
        <f t="shared" si="7"/>
        <v>24.771521002227718</v>
      </c>
      <c r="I58" s="11">
        <f t="shared" si="10"/>
        <v>-111.35157714191337</v>
      </c>
      <c r="J58" s="11">
        <f t="shared" si="11"/>
        <v>6.2284789977722816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8"/>
        <v>29</v>
      </c>
      <c r="E59">
        <f t="shared" si="9"/>
        <v>290</v>
      </c>
      <c r="F59" s="11">
        <f t="shared" si="4"/>
        <v>1063.0190147043493</v>
      </c>
      <c r="G59" s="11">
        <f t="shared" si="0"/>
        <v>236.67437562435907</v>
      </c>
      <c r="H59" s="11">
        <f t="shared" si="7"/>
        <v>23.667437562435847</v>
      </c>
      <c r="I59" s="11">
        <f t="shared" si="10"/>
        <v>-106.01901470434927</v>
      </c>
      <c r="J59" s="11">
        <f t="shared" si="11"/>
        <v>5.3325624375641532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8"/>
        <v>33</v>
      </c>
      <c r="E60">
        <f t="shared" si="9"/>
        <v>330</v>
      </c>
      <c r="F60" s="11">
        <f t="shared" si="4"/>
        <v>1085.5829045603703</v>
      </c>
      <c r="G60" s="11">
        <f t="shared" si="0"/>
        <v>225.63889856020978</v>
      </c>
      <c r="H60" s="11">
        <f t="shared" si="7"/>
        <v>22.563889856021014</v>
      </c>
      <c r="I60" s="11">
        <f t="shared" si="10"/>
        <v>-95.582904560370253</v>
      </c>
      <c r="J60" s="11">
        <f t="shared" si="11"/>
        <v>10.436110143978986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8"/>
        <v>32</v>
      </c>
      <c r="E61">
        <f t="shared" si="9"/>
        <v>320</v>
      </c>
      <c r="F61" s="11">
        <f>F60+H61</f>
        <v>1107.0499790570466</v>
      </c>
      <c r="G61" s="11">
        <f>(F61-F60)*10</f>
        <v>214.67074496676332</v>
      </c>
      <c r="H61" s="11">
        <f>$M$4*B61^$M$5*EXP(-B61/$M$6)</f>
        <v>21.467074496676386</v>
      </c>
      <c r="I61" s="11">
        <f t="shared" si="10"/>
        <v>-85.049979057046585</v>
      </c>
      <c r="J61" s="11">
        <f t="shared" si="11"/>
        <v>10.532925503323614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8"/>
        <v>25</v>
      </c>
      <c r="E62">
        <f t="shared" si="9"/>
        <v>250</v>
      </c>
      <c r="F62" s="11">
        <f>F61+H62</f>
        <v>1127.4325189209778</v>
      </c>
      <c r="G62" s="11">
        <f>(F62-F61)*10</f>
        <v>203.82539863931243</v>
      </c>
      <c r="H62" s="11">
        <f>$M$4*B62^$M$5*EXP(-B62/$M$6)</f>
        <v>20.382539863931157</v>
      </c>
      <c r="I62" s="11">
        <f t="shared" si="10"/>
        <v>-80.432518920977827</v>
      </c>
      <c r="J62" s="11">
        <f t="shared" si="11"/>
        <v>4.6174601360688428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" si="12">C63-C62</f>
        <v>29</v>
      </c>
      <c r="E63">
        <f t="shared" ref="E63" si="13">10*(C63-C62)</f>
        <v>290</v>
      </c>
      <c r="F63" s="11">
        <f>F62+H63</f>
        <v>1146.74771665856</v>
      </c>
      <c r="G63" s="11">
        <f>(F63-F62)*10</f>
        <v>193.15197737582139</v>
      </c>
      <c r="H63" s="11">
        <f>$M$4*B63^$M$5*EXP(-B63/$M$6)</f>
        <v>19.31519773758205</v>
      </c>
      <c r="I63" s="11">
        <f t="shared" ref="I63" si="14">C63-F63</f>
        <v>-70.747716658559966</v>
      </c>
      <c r="J63" s="11">
        <f t="shared" ref="J63" si="15">D63-H63</f>
        <v>9.6848022624179499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ref="D64" si="16">C64-C63</f>
        <v>17</v>
      </c>
      <c r="E64">
        <f t="shared" ref="E64" si="17">10*(C64-C63)</f>
        <v>170</v>
      </c>
      <c r="F64" s="11">
        <f t="shared" si="4"/>
        <v>1165.017058655689</v>
      </c>
      <c r="G64" s="11">
        <f t="shared" si="0"/>
        <v>182.69341997129004</v>
      </c>
      <c r="H64" s="11">
        <f t="shared" si="7"/>
        <v>18.269341997129036</v>
      </c>
      <c r="I64" s="11">
        <f t="shared" ref="I64" si="18">C64-F64</f>
        <v>-72.01705865568897</v>
      </c>
      <c r="J64" s="11">
        <f t="shared" ref="J64" si="19">D64-H64</f>
        <v>-1.2693419971290361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ref="D65" si="20">C65-C64</f>
        <v>21</v>
      </c>
      <c r="E65">
        <f t="shared" ref="E65" si="21">10*(C65-C64)</f>
        <v>210</v>
      </c>
      <c r="F65" s="11">
        <f t="shared" ref="F65" si="22">F64+H65</f>
        <v>1182.2657317467244</v>
      </c>
      <c r="G65" s="11">
        <f t="shared" ref="G65" si="23">(F65-F64)*10</f>
        <v>172.48673091035471</v>
      </c>
      <c r="H65" s="11">
        <f t="shared" ref="H65" si="24">$M$4*B65^$M$5*EXP(-B65/$M$6)</f>
        <v>17.248673091035503</v>
      </c>
      <c r="I65" s="11">
        <f t="shared" ref="I65" si="25">C65-F65</f>
        <v>-68.265731746724441</v>
      </c>
      <c r="J65" s="11">
        <f t="shared" ref="J65" si="26">D65-H65</f>
        <v>3.7513269089644972</v>
      </c>
      <c r="K65" s="11"/>
    </row>
    <row r="66" spans="1:11">
      <c r="A66" s="2">
        <v>43948</v>
      </c>
      <c r="B66" s="10">
        <v>64</v>
      </c>
      <c r="C66" s="3">
        <f>Dati!K66</f>
        <v>1128</v>
      </c>
      <c r="D66">
        <f t="shared" ref="D66" si="27">C66-C65</f>
        <v>14</v>
      </c>
      <c r="E66">
        <f t="shared" ref="E66" si="28">10*(C66-C65)</f>
        <v>140</v>
      </c>
      <c r="F66" s="11">
        <f t="shared" ref="F66" si="29">F65+H66</f>
        <v>1198.5220588242635</v>
      </c>
      <c r="G66" s="11">
        <f t="shared" ref="G66" si="30">(F66-F65)*10</f>
        <v>162.56327077539027</v>
      </c>
      <c r="H66" s="11">
        <f t="shared" ref="H66" si="31">$M$4*B66^$M$5*EXP(-B66/$M$6)</f>
        <v>16.256327077539002</v>
      </c>
      <c r="I66" s="11">
        <f t="shared" ref="I66" si="32">C66-F66</f>
        <v>-70.522058824263468</v>
      </c>
      <c r="J66" s="11">
        <f t="shared" ref="J66" si="33">D66-H66</f>
        <v>-2.2563270775390016</v>
      </c>
      <c r="K66" s="11"/>
    </row>
    <row r="67" spans="1:11">
      <c r="A67" s="2">
        <v>43949</v>
      </c>
      <c r="B67" s="10">
        <v>65</v>
      </c>
      <c r="C67" s="3">
        <f>Dati!K67</f>
        <v>1141</v>
      </c>
      <c r="D67">
        <f t="shared" ref="D67" si="34">C67-C66</f>
        <v>13</v>
      </c>
      <c r="E67">
        <f t="shared" ref="E67" si="35">10*(C67-C66)</f>
        <v>130</v>
      </c>
      <c r="F67" s="11">
        <f t="shared" ref="F67" si="36">F66+H67</f>
        <v>1213.8169669679435</v>
      </c>
      <c r="G67" s="11">
        <f t="shared" ref="G67" si="37">(F67-F66)*10</f>
        <v>152.94908143680004</v>
      </c>
      <c r="H67" s="11">
        <f t="shared" ref="H67" si="38">$M$4*B67^$M$5*EXP(-B67/$M$6)</f>
        <v>15.294908143680068</v>
      </c>
      <c r="I67" s="11">
        <f t="shared" ref="I67" si="39">C67-F67</f>
        <v>-72.816966967943472</v>
      </c>
      <c r="J67" s="11">
        <f t="shared" ref="J67" si="40">D67-H67</f>
        <v>-2.2949081436800682</v>
      </c>
      <c r="K67" s="11"/>
    </row>
    <row r="68" spans="1:11">
      <c r="A68" s="2">
        <v>43950</v>
      </c>
      <c r="B68" s="10">
        <v>66</v>
      </c>
      <c r="C68" s="3">
        <f>Dati!K68</f>
        <v>1152</v>
      </c>
      <c r="D68">
        <f t="shared" ref="D68" si="41">C68-C67</f>
        <v>11</v>
      </c>
      <c r="E68">
        <f t="shared" ref="E68" si="42">10*(C68-C67)</f>
        <v>110</v>
      </c>
      <c r="F68" s="11">
        <f t="shared" ref="F68" si="43">F67+H68</f>
        <v>1228.1834905862981</v>
      </c>
      <c r="G68" s="11">
        <f t="shared" ref="G68" si="44">(F68-F67)*10</f>
        <v>143.66523618354677</v>
      </c>
      <c r="H68" s="11">
        <f t="shared" ref="H68" si="45">$M$4*B68^$M$5*EXP(-B68/$M$6)</f>
        <v>14.366523618354723</v>
      </c>
      <c r="I68" s="11">
        <f t="shared" ref="I68" si="46">C68-F68</f>
        <v>-76.183490586298149</v>
      </c>
      <c r="J68" s="11">
        <f t="shared" ref="J68" si="47">D68-H68</f>
        <v>-3.3665236183547229</v>
      </c>
    </row>
    <row r="69" spans="1:11">
      <c r="A69" s="2">
        <v>43951</v>
      </c>
      <c r="B69" s="10">
        <v>67</v>
      </c>
      <c r="C69" s="3">
        <f>Dati!K69</f>
        <v>1167</v>
      </c>
      <c r="D69">
        <f t="shared" ref="D69" si="48">C69-C68</f>
        <v>15</v>
      </c>
      <c r="E69">
        <f t="shared" ref="E69" si="49">10*(C69-C68)</f>
        <v>150</v>
      </c>
      <c r="F69" s="11">
        <f t="shared" ref="F69" si="50">F68+H69</f>
        <v>1241.6563111916316</v>
      </c>
      <c r="G69" s="11">
        <f t="shared" ref="G69" si="51">(F69-F68)*10</f>
        <v>134.72820605333482</v>
      </c>
      <c r="H69" s="11">
        <f t="shared" ref="H69" si="52">$M$4*B69^$M$5*EXP(-B69/$M$6)</f>
        <v>13.472820605333586</v>
      </c>
      <c r="I69" s="11">
        <f t="shared" ref="I69" si="53">C69-F69</f>
        <v>-74.65631119163163</v>
      </c>
      <c r="J69" s="11">
        <f t="shared" ref="J69" si="54">D69-H69</f>
        <v>1.5271793946664136</v>
      </c>
    </row>
    <row r="70" spans="1:11">
      <c r="A70" s="2">
        <v>43952</v>
      </c>
      <c r="B70" s="10">
        <v>68</v>
      </c>
      <c r="C70" s="3">
        <f>Dati!K70</f>
        <v>1184</v>
      </c>
      <c r="D70">
        <f t="shared" ref="D70" si="55">C70-C69</f>
        <v>17</v>
      </c>
      <c r="E70">
        <f t="shared" ref="E70" si="56">10*(C70-C69)</f>
        <v>170</v>
      </c>
      <c r="F70" s="11">
        <f t="shared" ref="F70" si="57">F69+H70</f>
        <v>1254.2713346623686</v>
      </c>
      <c r="G70" s="11">
        <f t="shared" ref="G70" si="58">(F70-F69)*10</f>
        <v>126.15023470737015</v>
      </c>
      <c r="H70" s="11">
        <f t="shared" ref="H70" si="59">$M$4*B70^$M$5*EXP(-B70/$M$6)</f>
        <v>12.615023470736986</v>
      </c>
      <c r="I70" s="11">
        <f t="shared" ref="I70" si="60">C70-F70</f>
        <v>-70.271334662368645</v>
      </c>
      <c r="J70" s="11">
        <f t="shared" ref="J70" si="61">D70-H70</f>
        <v>4.3849765292630138</v>
      </c>
    </row>
    <row r="71" spans="1:11">
      <c r="A71" s="2">
        <v>43953</v>
      </c>
      <c r="B71" s="10">
        <v>69</v>
      </c>
      <c r="C71" s="3">
        <f>Dati!K71</f>
        <v>1195</v>
      </c>
      <c r="D71">
        <f t="shared" ref="D71" si="62">C71-C70</f>
        <v>11</v>
      </c>
      <c r="E71">
        <f t="shared" ref="E71" si="63">10*(C71-C70)</f>
        <v>110</v>
      </c>
      <c r="F71" s="11">
        <f t="shared" ref="F71" si="64">F70+H71</f>
        <v>1266.0653061867251</v>
      </c>
      <c r="G71" s="11">
        <f t="shared" ref="G71" si="65">(F71-F70)*10</f>
        <v>117.93971524356493</v>
      </c>
      <c r="H71" s="11">
        <f t="shared" ref="H71" si="66">$M$4*B71^$M$5*EXP(-B71/$M$6)</f>
        <v>11.793971524356536</v>
      </c>
      <c r="I71" s="11">
        <f t="shared" ref="I71" si="67">C71-F71</f>
        <v>-71.065306186725138</v>
      </c>
      <c r="J71" s="11">
        <f t="shared" ref="J71" si="68">D71-H71</f>
        <v>-0.79397152435653595</v>
      </c>
    </row>
    <row r="72" spans="1:11">
      <c r="A72" s="2">
        <v>43954</v>
      </c>
      <c r="B72" s="10">
        <v>70</v>
      </c>
      <c r="C72" s="3">
        <f>Dati!K72</f>
        <v>1209</v>
      </c>
      <c r="D72">
        <f t="shared" ref="D72" si="69">C72-C71</f>
        <v>14</v>
      </c>
      <c r="E72">
        <f t="shared" ref="E72" si="70">10*(C72-C71)</f>
        <v>140</v>
      </c>
      <c r="F72" s="11">
        <f t="shared" ref="F72" si="71">F71+H72</f>
        <v>1277.0754625206305</v>
      </c>
      <c r="G72" s="11">
        <f t="shared" ref="G72" si="72">(F72-F71)*10</f>
        <v>110.10156333905343</v>
      </c>
      <c r="H72" s="11">
        <f t="shared" ref="H72" si="73">$M$4*B72^$M$5*EXP(-B72/$M$6)</f>
        <v>11.010156333905364</v>
      </c>
      <c r="I72" s="11">
        <f t="shared" ref="I72" si="74">C72-F72</f>
        <v>-68.075462520630481</v>
      </c>
      <c r="J72" s="11">
        <f t="shared" ref="J72" si="75">D72-H72</f>
        <v>2.9898436660946359</v>
      </c>
    </row>
    <row r="73" spans="1:11">
      <c r="A73" s="2">
        <v>43955</v>
      </c>
      <c r="B73" s="10">
        <v>71</v>
      </c>
      <c r="C73" s="3">
        <f>Dati!K73</f>
        <v>1221</v>
      </c>
      <c r="D73">
        <f t="shared" ref="D73" si="76">C73-C72</f>
        <v>12</v>
      </c>
      <c r="E73">
        <f t="shared" ref="E73" si="77">10*(C73-C72)</f>
        <v>120</v>
      </c>
      <c r="F73" s="11">
        <f t="shared" ref="F73" si="78">F72+H73</f>
        <v>1287.3392207252464</v>
      </c>
      <c r="G73" s="11">
        <f t="shared" ref="G73" si="79">(F73-F72)*10</f>
        <v>102.63758204615897</v>
      </c>
      <c r="H73" s="11">
        <f t="shared" ref="H73" si="80">$M$4*B73^$M$5*EXP(-B73/$M$6)</f>
        <v>10.263758204615899</v>
      </c>
      <c r="I73" s="11">
        <f t="shared" ref="I73" si="81">C73-F73</f>
        <v>-66.339220725246378</v>
      </c>
      <c r="J73" s="11">
        <f t="shared" ref="J73" si="82">D73-H73</f>
        <v>1.7362417953841014</v>
      </c>
    </row>
    <row r="74" spans="1:11">
      <c r="A74" s="2">
        <v>43956</v>
      </c>
      <c r="B74" s="10">
        <v>72</v>
      </c>
      <c r="C74" s="3">
        <f>Dati!K74</f>
        <v>1232</v>
      </c>
      <c r="D74">
        <f t="shared" ref="D74" si="83">C74-C73</f>
        <v>11</v>
      </c>
      <c r="E74">
        <f t="shared" ref="E74" si="84">10*(C74-C73)</f>
        <v>110</v>
      </c>
      <c r="F74" s="11">
        <f t="shared" ref="F74" si="85">F73+H74</f>
        <v>1296.8939021680583</v>
      </c>
      <c r="G74" s="11">
        <f t="shared" ref="G74" si="86">(F74-F73)*10</f>
        <v>95.546814428118978</v>
      </c>
      <c r="H74" s="11">
        <f t="shared" ref="H74" si="87">$M$4*B74^$M$5*EXP(-B74/$M$6)</f>
        <v>9.5546814428119173</v>
      </c>
      <c r="I74" s="11">
        <f t="shared" ref="I74" si="88">C74-F74</f>
        <v>-64.893902168058275</v>
      </c>
      <c r="J74" s="11">
        <f t="shared" ref="J74" si="89">D74-H74</f>
        <v>1.4453185571880827</v>
      </c>
    </row>
    <row r="75" spans="1:11">
      <c r="A75" s="2">
        <v>43957</v>
      </c>
      <c r="B75" s="10">
        <v>73</v>
      </c>
      <c r="C75" s="3">
        <f>Dati!K75</f>
        <v>1243</v>
      </c>
      <c r="D75">
        <f t="shared" ref="D75:D76" si="90">C75-C74</f>
        <v>11</v>
      </c>
      <c r="E75">
        <f t="shared" ref="E75:E76" si="91">10*(C75-C74)</f>
        <v>110</v>
      </c>
      <c r="F75" s="11">
        <f t="shared" ref="F75:F76" si="92">F74+H75</f>
        <v>1305.7764902687504</v>
      </c>
      <c r="G75" s="11">
        <f t="shared" ref="G75:G76" si="93">(F75-F74)*10</f>
        <v>88.825881006921463</v>
      </c>
      <c r="H75" s="11">
        <f t="shared" ref="H75:H76" si="94">$M$4*B75^$M$5*EXP(-B75/$M$6)</f>
        <v>8.882588100692109</v>
      </c>
      <c r="I75" s="11">
        <f t="shared" ref="I75:I76" si="95">C75-F75</f>
        <v>-62.776490268750422</v>
      </c>
      <c r="J75" s="11">
        <f t="shared" ref="J75:J76" si="96">D75-H75</f>
        <v>2.117411899307891</v>
      </c>
    </row>
    <row r="76" spans="1:11">
      <c r="A76" s="2">
        <v>43958</v>
      </c>
      <c r="B76" s="10">
        <v>74</v>
      </c>
      <c r="C76" s="3">
        <f>Dati!K76</f>
        <v>1254</v>
      </c>
      <c r="D76">
        <f t="shared" si="90"/>
        <v>11</v>
      </c>
      <c r="E76">
        <f t="shared" si="91"/>
        <v>110</v>
      </c>
      <c r="F76" s="11">
        <f t="shared" si="92"/>
        <v>1314.0234202391205</v>
      </c>
      <c r="G76" s="11">
        <f t="shared" si="93"/>
        <v>82.469299703700472</v>
      </c>
      <c r="H76" s="11">
        <f t="shared" si="94"/>
        <v>8.2469299703699637</v>
      </c>
      <c r="I76" s="11">
        <f t="shared" si="95"/>
        <v>-60.023420239120469</v>
      </c>
      <c r="J76" s="11">
        <f t="shared" si="96"/>
        <v>2.7530700296300363</v>
      </c>
    </row>
    <row r="77" spans="1:11">
      <c r="A77" s="2">
        <v>43959</v>
      </c>
      <c r="B77" s="10">
        <v>75</v>
      </c>
      <c r="C77" s="3">
        <f>Dati!K77</f>
        <v>1265</v>
      </c>
      <c r="D77">
        <f t="shared" ref="D77:D78" si="97">C77-C76</f>
        <v>11</v>
      </c>
      <c r="E77">
        <f t="shared" ref="E77:E78" si="98">10*(C77-C76)</f>
        <v>110</v>
      </c>
      <c r="F77" s="11">
        <f t="shared" ref="F77:F78" si="99">F76+H77</f>
        <v>1321.6703988973406</v>
      </c>
      <c r="G77" s="11">
        <f t="shared" ref="G77:G78" si="100">(F77-F76)*10</f>
        <v>76.469786582201777</v>
      </c>
      <c r="H77" s="11">
        <f t="shared" ref="H77:H78" si="101">$M$4*B77^$M$5*EXP(-B77/$M$6)</f>
        <v>7.64697865822012</v>
      </c>
      <c r="I77" s="11">
        <f t="shared" ref="I77:I78" si="102">C77-F77</f>
        <v>-56.670398897340647</v>
      </c>
      <c r="J77" s="11">
        <f t="shared" ref="J77:J78" si="103">D77-H77</f>
        <v>3.35302134177988</v>
      </c>
    </row>
    <row r="78" spans="1:11">
      <c r="A78" s="2">
        <v>43960</v>
      </c>
      <c r="B78" s="10">
        <v>76</v>
      </c>
      <c r="C78" s="3">
        <f>Dati!K78</f>
        <v>1276</v>
      </c>
      <c r="D78">
        <f t="shared" si="97"/>
        <v>11</v>
      </c>
      <c r="E78">
        <f t="shared" si="98"/>
        <v>110</v>
      </c>
      <c r="F78" s="11">
        <f t="shared" si="99"/>
        <v>1328.7522525232991</v>
      </c>
      <c r="G78" s="11">
        <f t="shared" si="100"/>
        <v>70.818536259585017</v>
      </c>
      <c r="H78" s="11">
        <f t="shared" si="101"/>
        <v>7.081853625958396</v>
      </c>
      <c r="I78" s="11">
        <f t="shared" si="102"/>
        <v>-52.752252523299148</v>
      </c>
      <c r="J78" s="11">
        <f t="shared" si="103"/>
        <v>3.918146374041604</v>
      </c>
    </row>
    <row r="79" spans="1:11">
      <c r="A79" s="2">
        <v>43961</v>
      </c>
      <c r="B79" s="10">
        <v>77</v>
      </c>
      <c r="C79" s="3">
        <f>Dati!K79</f>
        <v>1281</v>
      </c>
      <c r="D79">
        <f t="shared" ref="D79" si="104">C79-C78</f>
        <v>5</v>
      </c>
      <c r="E79">
        <f t="shared" ref="E79" si="105">10*(C79-C78)</f>
        <v>50</v>
      </c>
      <c r="F79" s="11">
        <f t="shared" ref="F79" si="106">F78+H79</f>
        <v>1335.3028006562301</v>
      </c>
      <c r="G79" s="11">
        <f t="shared" ref="G79" si="107">(F79-F78)*10</f>
        <v>65.505481329309987</v>
      </c>
      <c r="H79" s="11">
        <f t="shared" ref="H79" si="108">$M$4*B79^$M$5*EXP(-B79/$M$6)</f>
        <v>6.5505481329308859</v>
      </c>
      <c r="I79" s="11">
        <f t="shared" ref="I79" si="109">C79-F79</f>
        <v>-54.302800656230147</v>
      </c>
      <c r="J79" s="11">
        <f t="shared" ref="J79" si="110">D79-H79</f>
        <v>-1.5505481329308859</v>
      </c>
    </row>
    <row r="80" spans="1:11">
      <c r="A80" s="2">
        <v>43962</v>
      </c>
      <c r="B80" s="10">
        <v>78</v>
      </c>
      <c r="C80" s="3">
        <f>Dati!K80</f>
        <v>1293</v>
      </c>
      <c r="D80">
        <f t="shared" ref="D80" si="111">C80-C79</f>
        <v>12</v>
      </c>
      <c r="E80">
        <f t="shared" ref="E80" si="112">10*(C80-C79)</f>
        <v>120</v>
      </c>
      <c r="F80" s="11">
        <f t="shared" ref="F80" si="113">F79+H80</f>
        <v>1341.3547537114371</v>
      </c>
      <c r="G80" s="11">
        <f t="shared" ref="G80" si="114">(F80-F79)*10</f>
        <v>60.519530552069227</v>
      </c>
      <c r="H80" s="11">
        <f t="shared" ref="H80" si="115">$M$4*B80^$M$5*EXP(-B80/$M$6)</f>
        <v>6.0519530552069858</v>
      </c>
      <c r="I80" s="11">
        <f t="shared" ref="I80" si="116">C80-F80</f>
        <v>-48.35475371143707</v>
      </c>
      <c r="J80" s="11">
        <f t="shared" ref="J80" si="117">D80-H80</f>
        <v>5.9480469447930142</v>
      </c>
    </row>
    <row r="81" spans="1:10">
      <c r="A81" s="2">
        <v>43963</v>
      </c>
      <c r="B81" s="10">
        <v>79</v>
      </c>
      <c r="C81" s="3">
        <f>Dati!K81</f>
        <v>1301</v>
      </c>
      <c r="D81">
        <f t="shared" ref="D81" si="118">C81-C80</f>
        <v>8</v>
      </c>
      <c r="E81">
        <f t="shared" ref="E81" si="119">10*(C81-C80)</f>
        <v>80</v>
      </c>
      <c r="F81" s="11">
        <f t="shared" ref="F81" si="120">F80+H81</f>
        <v>1346.9396323031642</v>
      </c>
      <c r="G81" s="11">
        <f t="shared" ref="G81" si="121">(F81-F80)*10</f>
        <v>55.848785917271471</v>
      </c>
      <c r="H81" s="11">
        <f t="shared" ref="H81" si="122">$M$4*B81^$M$5*EXP(-B81/$M$6)</f>
        <v>5.5848785917272279</v>
      </c>
      <c r="I81" s="11">
        <f t="shared" ref="I81" si="123">C81-F81</f>
        <v>-45.939632303164217</v>
      </c>
      <c r="J81" s="11">
        <f t="shared" ref="J81" si="124">D81-H81</f>
        <v>2.4151214082727721</v>
      </c>
    </row>
    <row r="82" spans="1:10">
      <c r="A82" s="2">
        <v>43964</v>
      </c>
      <c r="B82" s="10">
        <v>80</v>
      </c>
      <c r="C82" s="3">
        <f>Dati!K82</f>
        <v>1314</v>
      </c>
      <c r="D82">
        <f t="shared" ref="D82" si="125">C82-C81</f>
        <v>13</v>
      </c>
      <c r="E82">
        <f t="shared" ref="E82" si="126">10*(C82-C81)</f>
        <v>130</v>
      </c>
      <c r="F82" s="11">
        <f t="shared" ref="F82" si="127">F81+H82</f>
        <v>1352.0877061996262</v>
      </c>
      <c r="G82" s="11">
        <f t="shared" ref="G82" si="128">(F82-F81)*10</f>
        <v>51.480738964619377</v>
      </c>
      <c r="H82" s="11">
        <f t="shared" ref="H82" si="129">$M$4*B82^$M$5*EXP(-B82/$M$6)</f>
        <v>5.1480738964619341</v>
      </c>
      <c r="I82" s="11">
        <f t="shared" ref="I82" si="130">C82-F82</f>
        <v>-38.087706199626155</v>
      </c>
      <c r="J82" s="11">
        <f t="shared" ref="J82" si="131">D82-H82</f>
        <v>7.8519261035380659</v>
      </c>
    </row>
    <row r="83" spans="1:10">
      <c r="A83" s="2">
        <v>43965</v>
      </c>
      <c r="B83" s="10">
        <v>81</v>
      </c>
      <c r="C83" s="3"/>
      <c r="F83" s="11">
        <f t="shared" ref="F82:F84" si="132">F82+H83</f>
        <v>1356.8279508984508</v>
      </c>
      <c r="G83" s="11">
        <f t="shared" ref="G82:G84" si="133">(F83-F82)*10</f>
        <v>47.402446988246538</v>
      </c>
      <c r="H83" s="11">
        <f t="shared" ref="H82:H99" si="134">$M$4*B83^$M$5*EXP(-B83/$M$6)</f>
        <v>4.7402446988246645</v>
      </c>
    </row>
    <row r="84" spans="1:10">
      <c r="A84" s="2">
        <v>43966</v>
      </c>
      <c r="B84" s="10">
        <v>82</v>
      </c>
      <c r="C84" s="3"/>
      <c r="F84" s="11">
        <f t="shared" si="132"/>
        <v>1361.1880198914498</v>
      </c>
      <c r="G84" s="11">
        <f t="shared" si="133"/>
        <v>43.60068992999004</v>
      </c>
      <c r="H84" s="11">
        <f t="shared" si="134"/>
        <v>4.360068992999012</v>
      </c>
    </row>
    <row r="85" spans="1:10">
      <c r="A85" s="2">
        <v>43967</v>
      </c>
      <c r="B85" s="10">
        <v>83</v>
      </c>
      <c r="C85" s="3"/>
      <c r="F85" s="11">
        <f t="shared" ref="F85:F99" si="135">F84+H85</f>
        <v>1365.1942307823635</v>
      </c>
      <c r="G85" s="11">
        <f t="shared" ref="G85:G99" si="136">(F85-F84)*10</f>
        <v>40.062108909137351</v>
      </c>
      <c r="H85" s="11">
        <f t="shared" si="134"/>
        <v>4.0062108909136835</v>
      </c>
    </row>
    <row r="86" spans="1:10">
      <c r="A86" s="2">
        <v>43968</v>
      </c>
      <c r="B86" s="10">
        <v>84</v>
      </c>
      <c r="C86" s="3"/>
      <c r="F86" s="11">
        <f t="shared" si="135"/>
        <v>1368.8715635262247</v>
      </c>
      <c r="G86" s="11">
        <f t="shared" si="136"/>
        <v>36.773327438611432</v>
      </c>
      <c r="H86" s="11">
        <f t="shared" si="134"/>
        <v>3.6773327438611112</v>
      </c>
    </row>
    <row r="87" spans="1:10">
      <c r="A87" s="2">
        <v>43969</v>
      </c>
      <c r="B87" s="10">
        <v>85</v>
      </c>
      <c r="C87" s="3"/>
      <c r="F87" s="11">
        <f t="shared" si="135"/>
        <v>1372.243669170919</v>
      </c>
      <c r="G87" s="11">
        <f t="shared" si="136"/>
        <v>33.721056446943294</v>
      </c>
      <c r="H87" s="11">
        <f t="shared" si="134"/>
        <v>3.3721056446942685</v>
      </c>
    </row>
    <row r="88" spans="1:10">
      <c r="A88" s="2">
        <v>43970</v>
      </c>
      <c r="B88" s="10">
        <v>86</v>
      </c>
      <c r="C88" s="3"/>
      <c r="F88" s="11">
        <f t="shared" si="135"/>
        <v>1375.3328875975421</v>
      </c>
      <c r="G88" s="11">
        <f t="shared" si="136"/>
        <v>30.892184266231197</v>
      </c>
      <c r="H88" s="11">
        <f t="shared" si="134"/>
        <v>3.0892184266231792</v>
      </c>
    </row>
    <row r="89" spans="1:10">
      <c r="A89" s="2">
        <v>43971</v>
      </c>
      <c r="B89" s="10">
        <v>87</v>
      </c>
      <c r="C89" s="3"/>
      <c r="F89" s="11">
        <f t="shared" si="135"/>
        <v>1378.1602728738412</v>
      </c>
      <c r="G89" s="11">
        <f t="shared" si="136"/>
        <v>28.273852762990828</v>
      </c>
      <c r="H89" s="11">
        <f t="shared" si="134"/>
        <v>2.8273852762990015</v>
      </c>
    </row>
    <row r="90" spans="1:10">
      <c r="A90" s="2">
        <v>43972</v>
      </c>
      <c r="B90" s="10">
        <v>88</v>
      </c>
      <c r="C90" s="3"/>
      <c r="F90" s="11">
        <f t="shared" si="135"/>
        <v>1380.7456249523598</v>
      </c>
      <c r="G90" s="11">
        <f t="shared" si="136"/>
        <v>25.853520785185538</v>
      </c>
      <c r="H90" s="11">
        <f t="shared" si="134"/>
        <v>2.5853520785185604</v>
      </c>
    </row>
    <row r="91" spans="1:10">
      <c r="A91" s="2">
        <v>43973</v>
      </c>
      <c r="B91" s="10">
        <v>89</v>
      </c>
      <c r="C91" s="3"/>
      <c r="F91" s="11">
        <f t="shared" si="135"/>
        <v>1383.1075265602256</v>
      </c>
      <c r="G91" s="11">
        <f t="shared" si="136"/>
        <v>23.619016078657751</v>
      </c>
      <c r="H91" s="11">
        <f t="shared" si="134"/>
        <v>2.3619016078658532</v>
      </c>
    </row>
    <row r="92" spans="1:10">
      <c r="A92" s="2">
        <v>43974</v>
      </c>
      <c r="B92" s="10">
        <v>90</v>
      </c>
      <c r="C92" s="3"/>
      <c r="F92" s="11">
        <f t="shared" si="135"/>
        <v>1385.26338423948</v>
      </c>
      <c r="G92" s="11">
        <f t="shared" si="136"/>
        <v>21.558576792544955</v>
      </c>
      <c r="H92" s="11">
        <f t="shared" si="134"/>
        <v>2.155857679254384</v>
      </c>
    </row>
    <row r="93" spans="1:10">
      <c r="A93" s="2">
        <v>43975</v>
      </c>
      <c r="B93" s="10">
        <v>91</v>
      </c>
      <c r="C93" s="3"/>
      <c r="F93" s="11">
        <f t="shared" si="135"/>
        <v>1387.2294726044126</v>
      </c>
      <c r="G93" s="11">
        <f t="shared" si="136"/>
        <v>19.660883649326024</v>
      </c>
      <c r="H93" s="11">
        <f t="shared" si="134"/>
        <v>1.9660883649326248</v>
      </c>
    </row>
    <row r="94" spans="1:10">
      <c r="A94" s="2">
        <v>43976</v>
      </c>
      <c r="B94" s="10">
        <v>92</v>
      </c>
      <c r="C94" s="3"/>
      <c r="F94" s="11">
        <f t="shared" si="135"/>
        <v>1389.0209809847315</v>
      </c>
      <c r="G94" s="11">
        <f t="shared" si="136"/>
        <v>17.915083803188736</v>
      </c>
      <c r="H94" s="11">
        <f t="shared" si="134"/>
        <v>1.7915083803187877</v>
      </c>
    </row>
    <row r="95" spans="1:10">
      <c r="A95" s="2">
        <v>43977</v>
      </c>
      <c r="B95" s="10">
        <v>93</v>
      </c>
      <c r="C95" s="3"/>
      <c r="F95" s="11">
        <f t="shared" si="135"/>
        <v>1390.6520617199922</v>
      </c>
      <c r="G95" s="11">
        <f t="shared" si="136"/>
        <v>16.310807352606389</v>
      </c>
      <c r="H95" s="11">
        <f t="shared" si="134"/>
        <v>1.6310807352605661</v>
      </c>
    </row>
    <row r="96" spans="1:10">
      <c r="A96" s="2">
        <v>43978</v>
      </c>
      <c r="B96" s="10">
        <v>94</v>
      </c>
      <c r="C96" s="3"/>
      <c r="F96" s="11">
        <f t="shared" si="135"/>
        <v>1392.1358794611533</v>
      </c>
      <c r="G96" s="11">
        <f t="shared" si="136"/>
        <v>14.838177411611468</v>
      </c>
      <c r="H96" s="11">
        <f t="shared" si="134"/>
        <v>1.4838177411612163</v>
      </c>
    </row>
    <row r="97" spans="1:8">
      <c r="A97" s="2">
        <v>43979</v>
      </c>
      <c r="B97" s="10">
        <v>95</v>
      </c>
      <c r="C97" s="3"/>
      <c r="F97" s="11">
        <f t="shared" si="135"/>
        <v>1393.4846609191898</v>
      </c>
      <c r="G97" s="11">
        <f t="shared" si="136"/>
        <v>13.487814580364557</v>
      </c>
      <c r="H97" s="11">
        <f t="shared" si="134"/>
        <v>1.3487814580365034</v>
      </c>
    </row>
    <row r="98" spans="1:8">
      <c r="A98" s="2">
        <v>43980</v>
      </c>
      <c r="B98" s="10">
        <v>96</v>
      </c>
      <c r="C98" s="3"/>
      <c r="F98" s="11">
        <f t="shared" si="135"/>
        <v>1394.7097445782938</v>
      </c>
      <c r="G98" s="11">
        <f t="shared" si="136"/>
        <v>12.250836591040297</v>
      </c>
      <c r="H98" s="11">
        <f t="shared" si="134"/>
        <v>1.2250836591040259</v>
      </c>
    </row>
    <row r="99" spans="1:8">
      <c r="A99" s="2">
        <v>43981</v>
      </c>
      <c r="B99" s="10">
        <v>97</v>
      </c>
      <c r="C99" s="3"/>
      <c r="F99" s="11">
        <f t="shared" si="135"/>
        <v>1395.8216299623632</v>
      </c>
      <c r="G99" s="11">
        <f t="shared" si="136"/>
        <v>11.118853840694101</v>
      </c>
      <c r="H99" s="11">
        <f t="shared" si="134"/>
        <v>1.1118853840693732</v>
      </c>
    </row>
    <row r="100" spans="1:8">
      <c r="A100" s="2">
        <v>43982</v>
      </c>
      <c r="B100" s="10">
        <v>98</v>
      </c>
      <c r="C100" s="3"/>
      <c r="F100" s="11">
        <f t="shared" ref="F100:F101" si="137">F99+H100</f>
        <v>1396.8300261083173</v>
      </c>
      <c r="G100" s="11">
        <f t="shared" ref="G100:G101" si="138">(F100-F99)*10</f>
        <v>10.08396145954066</v>
      </c>
      <c r="H100" s="11">
        <f t="shared" ref="H100:H101" si="139">$M$4*B100^$M$5*EXP(-B100/$M$6)</f>
        <v>1.0083961459540223</v>
      </c>
    </row>
    <row r="101" spans="1:8">
      <c r="A101" s="2">
        <v>43983</v>
      </c>
      <c r="B101" s="10">
        <v>99</v>
      </c>
      <c r="C101" s="3"/>
      <c r="F101" s="11">
        <f t="shared" si="137"/>
        <v>1397.743898958498</v>
      </c>
      <c r="G101" s="11">
        <f t="shared" si="138"/>
        <v>9.1387285018072362</v>
      </c>
      <c r="H101" s="11">
        <f t="shared" si="139"/>
        <v>0.91387285018078013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CB25-4D60-4831-952D-0AF54732DF7F}">
  <dimension ref="A1:E82"/>
  <sheetViews>
    <sheetView workbookViewId="0">
      <pane ySplit="1" topLeftCell="A65" activePane="bottomLeft" state="frozen"/>
      <selection pane="bottomLeft" activeCell="A82" sqref="A82"/>
    </sheetView>
  </sheetViews>
  <sheetFormatPr defaultRowHeight="13.8"/>
  <cols>
    <col min="2" max="2" width="10.69921875" customWidth="1"/>
    <col min="3" max="3" width="18.8984375" customWidth="1"/>
    <col min="4" max="4" width="17" customWidth="1"/>
  </cols>
  <sheetData>
    <row r="1" spans="1:5">
      <c r="A1" s="1" t="s">
        <v>58</v>
      </c>
      <c r="B1" s="1" t="s">
        <v>10</v>
      </c>
      <c r="C1" s="1" t="s">
        <v>34</v>
      </c>
      <c r="D1" s="1" t="s">
        <v>54</v>
      </c>
      <c r="E1" s="1" t="s">
        <v>53</v>
      </c>
    </row>
    <row r="3" spans="1:5">
      <c r="B3" s="3"/>
      <c r="D3" s="17"/>
    </row>
    <row r="4" spans="1:5">
      <c r="A4">
        <v>1</v>
      </c>
      <c r="B4" s="3">
        <f>Dati!L4</f>
        <v>1</v>
      </c>
      <c r="C4">
        <f>B4-B3</f>
        <v>1</v>
      </c>
      <c r="D4" s="17"/>
    </row>
    <row r="5" spans="1:5">
      <c r="A5">
        <v>2</v>
      </c>
      <c r="B5" s="3">
        <f>Dati!L5</f>
        <v>11</v>
      </c>
      <c r="C5">
        <f t="shared" ref="C5:C53" si="0">B5-B4</f>
        <v>10</v>
      </c>
      <c r="D5" s="17"/>
    </row>
    <row r="6" spans="1:5">
      <c r="A6">
        <v>3</v>
      </c>
      <c r="B6" s="3">
        <f>Dati!L6</f>
        <v>19</v>
      </c>
      <c r="C6">
        <f t="shared" si="0"/>
        <v>8</v>
      </c>
      <c r="D6" s="17"/>
    </row>
    <row r="7" spans="1:5">
      <c r="A7">
        <v>4</v>
      </c>
      <c r="B7" s="3">
        <f>Dati!L7</f>
        <v>19</v>
      </c>
      <c r="C7">
        <f t="shared" si="0"/>
        <v>0</v>
      </c>
      <c r="D7" s="17"/>
      <c r="E7" s="11">
        <f>SUM(C4:C7)/4</f>
        <v>4.75</v>
      </c>
    </row>
    <row r="8" spans="1:5">
      <c r="A8">
        <v>5</v>
      </c>
      <c r="B8" s="3">
        <f>Dati!L8</f>
        <v>42</v>
      </c>
      <c r="C8">
        <f t="shared" si="0"/>
        <v>23</v>
      </c>
      <c r="D8" s="17"/>
      <c r="E8" s="11">
        <f t="shared" ref="E8:E62" si="1">SUM(C5:C8)/4</f>
        <v>10.25</v>
      </c>
    </row>
    <row r="9" spans="1:5">
      <c r="A9">
        <v>6</v>
      </c>
      <c r="B9" s="3">
        <f>Dati!L9</f>
        <v>25</v>
      </c>
      <c r="C9">
        <f t="shared" si="0"/>
        <v>-17</v>
      </c>
      <c r="D9" s="17"/>
      <c r="E9" s="11">
        <f t="shared" si="1"/>
        <v>3.5</v>
      </c>
    </row>
    <row r="10" spans="1:5">
      <c r="A10">
        <v>7</v>
      </c>
      <c r="B10" s="3">
        <f>Dati!L10</f>
        <v>22</v>
      </c>
      <c r="C10">
        <f t="shared" si="0"/>
        <v>-3</v>
      </c>
      <c r="D10" s="25">
        <f>SUM(C4:C10)/7</f>
        <v>3.1428571428571428</v>
      </c>
      <c r="E10" s="11">
        <f t="shared" si="1"/>
        <v>0.75</v>
      </c>
    </row>
    <row r="11" spans="1:5">
      <c r="A11">
        <v>8</v>
      </c>
      <c r="B11" s="3">
        <f>Dati!L11</f>
        <v>24</v>
      </c>
      <c r="C11">
        <f t="shared" si="0"/>
        <v>2</v>
      </c>
      <c r="D11" s="25">
        <f t="shared" ref="D11:D62" si="2">SUM(C5:C11)/7</f>
        <v>3.2857142857142856</v>
      </c>
      <c r="E11" s="11">
        <f t="shared" si="1"/>
        <v>1.25</v>
      </c>
    </row>
    <row r="12" spans="1:5">
      <c r="A12">
        <v>9</v>
      </c>
      <c r="B12" s="3">
        <f>Dati!L12</f>
        <v>26</v>
      </c>
      <c r="C12">
        <f t="shared" si="0"/>
        <v>2</v>
      </c>
      <c r="D12" s="25">
        <f t="shared" si="2"/>
        <v>2.1428571428571428</v>
      </c>
      <c r="E12" s="11">
        <f t="shared" si="1"/>
        <v>-4</v>
      </c>
    </row>
    <row r="13" spans="1:5">
      <c r="A13">
        <v>10</v>
      </c>
      <c r="B13" s="3">
        <f>Dati!L13</f>
        <v>28</v>
      </c>
      <c r="C13">
        <f t="shared" si="0"/>
        <v>2</v>
      </c>
      <c r="D13" s="25">
        <f t="shared" si="2"/>
        <v>1.2857142857142858</v>
      </c>
      <c r="E13" s="11">
        <f t="shared" si="1"/>
        <v>0.75</v>
      </c>
    </row>
    <row r="14" spans="1:5">
      <c r="A14">
        <v>11</v>
      </c>
      <c r="B14" s="3">
        <f>Dati!L14</f>
        <v>32</v>
      </c>
      <c r="C14">
        <f t="shared" si="0"/>
        <v>4</v>
      </c>
      <c r="D14" s="25">
        <f t="shared" si="2"/>
        <v>1.8571428571428572</v>
      </c>
      <c r="E14" s="11">
        <f t="shared" si="1"/>
        <v>2.5</v>
      </c>
    </row>
    <row r="15" spans="1:5">
      <c r="A15">
        <v>12</v>
      </c>
      <c r="B15" s="3">
        <f>Dati!L15</f>
        <v>51</v>
      </c>
      <c r="C15">
        <f t="shared" si="0"/>
        <v>19</v>
      </c>
      <c r="D15" s="25">
        <f t="shared" si="2"/>
        <v>1.2857142857142858</v>
      </c>
      <c r="E15" s="11">
        <f t="shared" si="1"/>
        <v>6.75</v>
      </c>
    </row>
    <row r="16" spans="1:5">
      <c r="A16">
        <v>13</v>
      </c>
      <c r="B16" s="3">
        <f>Dati!L16</f>
        <v>78</v>
      </c>
      <c r="C16">
        <f t="shared" si="0"/>
        <v>27</v>
      </c>
      <c r="D16" s="25">
        <f t="shared" si="2"/>
        <v>7.5714285714285712</v>
      </c>
      <c r="E16" s="11">
        <f t="shared" si="1"/>
        <v>13</v>
      </c>
    </row>
    <row r="17" spans="1:5">
      <c r="A17">
        <v>14</v>
      </c>
      <c r="B17" s="3">
        <f>Dati!L17</f>
        <v>109</v>
      </c>
      <c r="C17">
        <f t="shared" si="0"/>
        <v>31</v>
      </c>
      <c r="D17" s="25">
        <f t="shared" si="2"/>
        <v>12.428571428571429</v>
      </c>
      <c r="E17" s="11">
        <f t="shared" si="1"/>
        <v>20.25</v>
      </c>
    </row>
    <row r="18" spans="1:5">
      <c r="A18">
        <v>15</v>
      </c>
      <c r="B18" s="3">
        <f>Dati!L18</f>
        <v>141</v>
      </c>
      <c r="C18">
        <f t="shared" si="0"/>
        <v>32</v>
      </c>
      <c r="D18" s="25">
        <f t="shared" si="2"/>
        <v>16.714285714285715</v>
      </c>
      <c r="E18" s="11">
        <f t="shared" si="1"/>
        <v>27.25</v>
      </c>
    </row>
    <row r="19" spans="1:5">
      <c r="A19">
        <v>16</v>
      </c>
      <c r="B19" s="3">
        <f>Dati!L19</f>
        <v>194</v>
      </c>
      <c r="C19">
        <f t="shared" si="0"/>
        <v>53</v>
      </c>
      <c r="D19" s="25">
        <f t="shared" si="2"/>
        <v>24</v>
      </c>
      <c r="E19" s="11">
        <f t="shared" si="1"/>
        <v>35.75</v>
      </c>
    </row>
    <row r="20" spans="1:5">
      <c r="A20">
        <v>17</v>
      </c>
      <c r="B20" s="3">
        <f>Dati!L20</f>
        <v>274</v>
      </c>
      <c r="C20">
        <f t="shared" si="0"/>
        <v>80</v>
      </c>
      <c r="D20" s="25">
        <f t="shared" si="2"/>
        <v>35.142857142857146</v>
      </c>
      <c r="E20" s="11">
        <f t="shared" si="1"/>
        <v>49</v>
      </c>
    </row>
    <row r="21" spans="1:5">
      <c r="A21">
        <v>18</v>
      </c>
      <c r="B21" s="3">
        <f>Dati!L21</f>
        <v>345</v>
      </c>
      <c r="C21">
        <f t="shared" si="0"/>
        <v>71</v>
      </c>
      <c r="D21" s="25">
        <f t="shared" si="2"/>
        <v>44.714285714285715</v>
      </c>
      <c r="E21" s="11">
        <f t="shared" si="1"/>
        <v>59</v>
      </c>
    </row>
    <row r="22" spans="1:5">
      <c r="A22">
        <v>19</v>
      </c>
      <c r="B22" s="3">
        <f>Dati!L22</f>
        <v>463</v>
      </c>
      <c r="C22">
        <f t="shared" si="0"/>
        <v>118</v>
      </c>
      <c r="D22" s="25">
        <f t="shared" si="2"/>
        <v>58.857142857142854</v>
      </c>
      <c r="E22" s="11">
        <f t="shared" si="1"/>
        <v>80.5</v>
      </c>
    </row>
    <row r="23" spans="1:5">
      <c r="A23">
        <v>20</v>
      </c>
      <c r="B23" s="3">
        <f>Dati!L23</f>
        <v>559</v>
      </c>
      <c r="C23">
        <f t="shared" si="0"/>
        <v>96</v>
      </c>
      <c r="D23" s="25">
        <f t="shared" si="2"/>
        <v>68.714285714285708</v>
      </c>
      <c r="E23" s="11">
        <f t="shared" si="1"/>
        <v>91.25</v>
      </c>
    </row>
    <row r="24" spans="1:5">
      <c r="A24">
        <v>21</v>
      </c>
      <c r="B24" s="3">
        <f>Dati!L24</f>
        <v>667</v>
      </c>
      <c r="C24">
        <f t="shared" si="0"/>
        <v>108</v>
      </c>
      <c r="D24" s="25">
        <f t="shared" si="2"/>
        <v>79.714285714285708</v>
      </c>
      <c r="E24" s="11">
        <f t="shared" si="1"/>
        <v>98.25</v>
      </c>
    </row>
    <row r="25" spans="1:5">
      <c r="A25">
        <v>22</v>
      </c>
      <c r="B25" s="3">
        <f>Dati!L25</f>
        <v>778</v>
      </c>
      <c r="C25">
        <f t="shared" si="0"/>
        <v>111</v>
      </c>
      <c r="D25" s="25">
        <f t="shared" si="2"/>
        <v>91</v>
      </c>
      <c r="E25" s="11">
        <f t="shared" si="1"/>
        <v>108.25</v>
      </c>
    </row>
    <row r="26" spans="1:5">
      <c r="A26">
        <v>23</v>
      </c>
      <c r="B26" s="3">
        <f>Dati!L26</f>
        <v>887</v>
      </c>
      <c r="C26">
        <f t="shared" si="0"/>
        <v>109</v>
      </c>
      <c r="D26" s="25">
        <f t="shared" si="2"/>
        <v>99</v>
      </c>
      <c r="E26" s="11">
        <f t="shared" si="1"/>
        <v>106</v>
      </c>
    </row>
    <row r="27" spans="1:5">
      <c r="A27">
        <v>24</v>
      </c>
      <c r="B27" s="3">
        <f>Dati!L27</f>
        <v>1059</v>
      </c>
      <c r="C27">
        <f t="shared" si="0"/>
        <v>172</v>
      </c>
      <c r="D27" s="25">
        <f t="shared" si="2"/>
        <v>112.14285714285714</v>
      </c>
      <c r="E27" s="11">
        <f t="shared" si="1"/>
        <v>125</v>
      </c>
    </row>
    <row r="28" spans="1:5">
      <c r="A28">
        <v>25</v>
      </c>
      <c r="B28" s="3">
        <f>Dati!L28</f>
        <v>1221</v>
      </c>
      <c r="C28">
        <f t="shared" si="0"/>
        <v>162</v>
      </c>
      <c r="D28" s="25">
        <f t="shared" si="2"/>
        <v>125.14285714285714</v>
      </c>
      <c r="E28" s="11">
        <f t="shared" si="1"/>
        <v>138.5</v>
      </c>
    </row>
    <row r="29" spans="1:5">
      <c r="A29">
        <v>26</v>
      </c>
      <c r="B29" s="3">
        <f>Dati!L29</f>
        <v>1436</v>
      </c>
      <c r="C29">
        <f t="shared" si="0"/>
        <v>215</v>
      </c>
      <c r="D29" s="25">
        <f t="shared" si="2"/>
        <v>139</v>
      </c>
      <c r="E29" s="11">
        <f t="shared" si="1"/>
        <v>164.5</v>
      </c>
    </row>
    <row r="30" spans="1:5">
      <c r="A30">
        <v>27</v>
      </c>
      <c r="B30" s="3">
        <f>Dati!L30</f>
        <v>1665</v>
      </c>
      <c r="C30">
        <f t="shared" si="0"/>
        <v>229</v>
      </c>
      <c r="D30" s="25">
        <f t="shared" si="2"/>
        <v>158</v>
      </c>
      <c r="E30" s="11">
        <f t="shared" si="1"/>
        <v>194.5</v>
      </c>
    </row>
    <row r="31" spans="1:5">
      <c r="A31">
        <v>28</v>
      </c>
      <c r="B31" s="3">
        <f>Dati!L31</f>
        <v>1924</v>
      </c>
      <c r="C31">
        <f t="shared" si="0"/>
        <v>259</v>
      </c>
      <c r="D31" s="25">
        <f t="shared" si="2"/>
        <v>179.57142857142858</v>
      </c>
      <c r="E31" s="11">
        <f t="shared" si="1"/>
        <v>216.25</v>
      </c>
    </row>
    <row r="32" spans="1:5">
      <c r="A32">
        <v>29</v>
      </c>
      <c r="B32" s="3">
        <f>Dati!L32</f>
        <v>2116</v>
      </c>
      <c r="C32">
        <f t="shared" si="0"/>
        <v>192</v>
      </c>
      <c r="D32" s="25">
        <f t="shared" si="2"/>
        <v>191.14285714285714</v>
      </c>
      <c r="E32" s="11">
        <f t="shared" si="1"/>
        <v>223.75</v>
      </c>
    </row>
    <row r="33" spans="1:5">
      <c r="A33">
        <v>30</v>
      </c>
      <c r="B33" s="3">
        <f>Dati!L33</f>
        <v>2305</v>
      </c>
      <c r="C33">
        <f t="shared" si="0"/>
        <v>189</v>
      </c>
      <c r="D33" s="25">
        <f t="shared" si="2"/>
        <v>202.57142857142858</v>
      </c>
      <c r="E33" s="11">
        <f t="shared" si="1"/>
        <v>217.25</v>
      </c>
    </row>
    <row r="34" spans="1:5">
      <c r="A34">
        <v>31</v>
      </c>
      <c r="B34" s="3">
        <f>Dati!L34</f>
        <v>2567</v>
      </c>
      <c r="C34">
        <f t="shared" si="0"/>
        <v>262</v>
      </c>
      <c r="D34" s="25">
        <f t="shared" si="2"/>
        <v>215.42857142857142</v>
      </c>
      <c r="E34" s="11">
        <f t="shared" si="1"/>
        <v>225.5</v>
      </c>
    </row>
    <row r="35" spans="1:5">
      <c r="A35">
        <v>32</v>
      </c>
      <c r="B35" s="3">
        <f>Dati!L35</f>
        <v>2696</v>
      </c>
      <c r="C35">
        <f t="shared" si="0"/>
        <v>129</v>
      </c>
      <c r="D35" s="25">
        <f t="shared" si="2"/>
        <v>210.71428571428572</v>
      </c>
      <c r="E35" s="11">
        <f t="shared" si="1"/>
        <v>193</v>
      </c>
    </row>
    <row r="36" spans="1:5">
      <c r="A36">
        <v>33</v>
      </c>
      <c r="B36" s="3">
        <f>Dati!L36</f>
        <v>2822</v>
      </c>
      <c r="C36">
        <f t="shared" si="0"/>
        <v>126</v>
      </c>
      <c r="D36" s="25">
        <f t="shared" si="2"/>
        <v>198</v>
      </c>
      <c r="E36" s="11">
        <f t="shared" si="1"/>
        <v>176.5</v>
      </c>
    </row>
    <row r="37" spans="1:5">
      <c r="A37">
        <v>34</v>
      </c>
      <c r="B37" s="3">
        <f>Dati!L37</f>
        <v>3076</v>
      </c>
      <c r="C37">
        <f t="shared" si="0"/>
        <v>254</v>
      </c>
      <c r="D37" s="25">
        <f t="shared" si="2"/>
        <v>201.57142857142858</v>
      </c>
      <c r="E37" s="11">
        <f t="shared" si="1"/>
        <v>192.75</v>
      </c>
    </row>
    <row r="38" spans="1:5">
      <c r="A38">
        <v>35</v>
      </c>
      <c r="B38" s="3">
        <f>Dati!L38</f>
        <v>3217</v>
      </c>
      <c r="C38">
        <f t="shared" si="0"/>
        <v>141</v>
      </c>
      <c r="D38" s="25">
        <f t="shared" si="2"/>
        <v>184.71428571428572</v>
      </c>
      <c r="E38" s="11">
        <f t="shared" si="1"/>
        <v>162.5</v>
      </c>
    </row>
    <row r="39" spans="1:5">
      <c r="A39">
        <v>36</v>
      </c>
      <c r="B39" s="3">
        <f>Dati!L39</f>
        <v>3416</v>
      </c>
      <c r="C39">
        <f t="shared" si="0"/>
        <v>199</v>
      </c>
      <c r="D39" s="25">
        <f t="shared" si="2"/>
        <v>185.71428571428572</v>
      </c>
      <c r="E39" s="11">
        <f t="shared" si="1"/>
        <v>180</v>
      </c>
    </row>
    <row r="40" spans="1:5">
      <c r="A40">
        <v>37</v>
      </c>
      <c r="B40" s="3">
        <f>Dati!L40</f>
        <v>3660</v>
      </c>
      <c r="C40">
        <f t="shared" si="0"/>
        <v>244</v>
      </c>
      <c r="D40" s="25">
        <f t="shared" si="2"/>
        <v>193.57142857142858</v>
      </c>
      <c r="E40" s="11">
        <f t="shared" si="1"/>
        <v>209.5</v>
      </c>
    </row>
    <row r="41" spans="1:5">
      <c r="A41">
        <v>38</v>
      </c>
      <c r="B41" s="3">
        <f>Dati!L41</f>
        <v>3782</v>
      </c>
      <c r="C41">
        <f t="shared" si="0"/>
        <v>122</v>
      </c>
      <c r="D41" s="25">
        <f t="shared" si="2"/>
        <v>173.57142857142858</v>
      </c>
      <c r="E41" s="11">
        <f t="shared" si="1"/>
        <v>176.5</v>
      </c>
    </row>
    <row r="42" spans="1:5">
      <c r="A42">
        <v>39</v>
      </c>
      <c r="B42" s="3">
        <f>Dati!L42</f>
        <v>3965</v>
      </c>
      <c r="C42">
        <f t="shared" si="0"/>
        <v>183</v>
      </c>
      <c r="D42" s="25">
        <f t="shared" si="2"/>
        <v>181.28571428571428</v>
      </c>
      <c r="E42" s="11">
        <f t="shared" si="1"/>
        <v>187</v>
      </c>
    </row>
    <row r="43" spans="1:5">
      <c r="A43">
        <v>40</v>
      </c>
      <c r="B43" s="3">
        <f>Dati!L43</f>
        <v>4203</v>
      </c>
      <c r="C43">
        <f t="shared" si="0"/>
        <v>238</v>
      </c>
      <c r="D43" s="25">
        <f t="shared" si="2"/>
        <v>197.28571428571428</v>
      </c>
      <c r="E43" s="11">
        <f t="shared" si="1"/>
        <v>196.75</v>
      </c>
    </row>
    <row r="44" spans="1:5">
      <c r="A44">
        <v>41</v>
      </c>
      <c r="B44" s="3">
        <f>Dati!L44</f>
        <v>4449</v>
      </c>
      <c r="C44">
        <f t="shared" si="0"/>
        <v>246</v>
      </c>
      <c r="D44" s="25">
        <f t="shared" si="2"/>
        <v>196.14285714285714</v>
      </c>
      <c r="E44" s="11">
        <f t="shared" si="1"/>
        <v>197.25</v>
      </c>
    </row>
    <row r="45" spans="1:5">
      <c r="A45">
        <v>42</v>
      </c>
      <c r="B45" s="3">
        <f>Dati!L45</f>
        <v>4549</v>
      </c>
      <c r="C45">
        <f t="shared" si="0"/>
        <v>100</v>
      </c>
      <c r="D45" s="25">
        <f t="shared" si="2"/>
        <v>190.28571428571428</v>
      </c>
      <c r="E45" s="11">
        <f t="shared" si="1"/>
        <v>191.75</v>
      </c>
    </row>
    <row r="46" spans="1:5">
      <c r="A46">
        <v>43</v>
      </c>
      <c r="B46" s="3">
        <f>Dati!L46</f>
        <v>4757</v>
      </c>
      <c r="C46">
        <f t="shared" si="0"/>
        <v>208</v>
      </c>
      <c r="D46" s="25">
        <f t="shared" si="2"/>
        <v>191.57142857142858</v>
      </c>
      <c r="E46" s="11">
        <f t="shared" si="1"/>
        <v>198</v>
      </c>
    </row>
    <row r="47" spans="1:5">
      <c r="A47">
        <v>44</v>
      </c>
      <c r="B47" s="3">
        <f>Dati!L47</f>
        <v>4906</v>
      </c>
      <c r="C47">
        <f t="shared" si="0"/>
        <v>149</v>
      </c>
      <c r="D47" s="25">
        <f t="shared" si="2"/>
        <v>178</v>
      </c>
      <c r="E47" s="11">
        <f t="shared" si="1"/>
        <v>175.75</v>
      </c>
    </row>
    <row r="48" spans="1:5">
      <c r="A48">
        <v>45</v>
      </c>
      <c r="B48" s="3">
        <f>Dati!L48</f>
        <v>5020</v>
      </c>
      <c r="C48">
        <f t="shared" si="0"/>
        <v>114</v>
      </c>
      <c r="D48" s="25">
        <f t="shared" si="2"/>
        <v>176.85714285714286</v>
      </c>
      <c r="E48" s="11">
        <f t="shared" si="1"/>
        <v>142.75</v>
      </c>
    </row>
    <row r="49" spans="1:5">
      <c r="A49">
        <v>46</v>
      </c>
      <c r="B49" s="3">
        <f>Dati!L49</f>
        <v>5191</v>
      </c>
      <c r="C49">
        <f t="shared" si="0"/>
        <v>171</v>
      </c>
      <c r="D49" s="25">
        <f t="shared" si="2"/>
        <v>175.14285714285714</v>
      </c>
      <c r="E49" s="11">
        <f t="shared" si="1"/>
        <v>160.5</v>
      </c>
    </row>
    <row r="50" spans="1:5">
      <c r="A50">
        <v>47</v>
      </c>
      <c r="B50" s="3">
        <f>Dati!L50</f>
        <v>5376</v>
      </c>
      <c r="C50">
        <f t="shared" si="0"/>
        <v>185</v>
      </c>
      <c r="D50" s="25">
        <f t="shared" si="2"/>
        <v>167.57142857142858</v>
      </c>
      <c r="E50" s="11">
        <f t="shared" si="1"/>
        <v>154.75</v>
      </c>
    </row>
    <row r="51" spans="1:5">
      <c r="A51">
        <v>48</v>
      </c>
      <c r="B51" s="3">
        <f>Dati!L51</f>
        <v>5494</v>
      </c>
      <c r="C51">
        <f t="shared" si="0"/>
        <v>118</v>
      </c>
      <c r="D51" s="25">
        <f t="shared" si="2"/>
        <v>149.28571428571428</v>
      </c>
      <c r="E51" s="11">
        <f t="shared" si="1"/>
        <v>147</v>
      </c>
    </row>
    <row r="52" spans="1:5">
      <c r="A52">
        <v>49</v>
      </c>
      <c r="B52" s="3">
        <f>Dati!L52</f>
        <v>5596</v>
      </c>
      <c r="C52">
        <f t="shared" si="0"/>
        <v>102</v>
      </c>
      <c r="D52" s="25">
        <f t="shared" si="2"/>
        <v>149.57142857142858</v>
      </c>
      <c r="E52" s="11">
        <f t="shared" si="1"/>
        <v>144</v>
      </c>
    </row>
    <row r="53" spans="1:5">
      <c r="A53">
        <v>50</v>
      </c>
      <c r="B53" s="3">
        <f>Dati!L53</f>
        <v>5808</v>
      </c>
      <c r="C53">
        <f t="shared" si="0"/>
        <v>212</v>
      </c>
      <c r="D53" s="25">
        <f t="shared" si="2"/>
        <v>150.14285714285714</v>
      </c>
      <c r="E53" s="11">
        <f t="shared" si="1"/>
        <v>154.25</v>
      </c>
    </row>
    <row r="54" spans="1:5">
      <c r="A54">
        <v>51</v>
      </c>
      <c r="B54" s="3">
        <f>Dati!L54</f>
        <v>5936</v>
      </c>
      <c r="C54">
        <f t="shared" ref="C54:C62" si="3">B54-B53</f>
        <v>128</v>
      </c>
      <c r="D54" s="25">
        <f t="shared" si="2"/>
        <v>147.14285714285714</v>
      </c>
      <c r="E54" s="11">
        <f t="shared" si="1"/>
        <v>140</v>
      </c>
    </row>
    <row r="55" spans="1:5">
      <c r="A55">
        <v>52</v>
      </c>
      <c r="B55" s="3">
        <f>Dati!L55</f>
        <v>6039</v>
      </c>
      <c r="C55">
        <f t="shared" si="3"/>
        <v>103</v>
      </c>
      <c r="D55" s="25">
        <f t="shared" si="2"/>
        <v>145.57142857142858</v>
      </c>
      <c r="E55" s="11">
        <f t="shared" si="1"/>
        <v>136.25</v>
      </c>
    </row>
    <row r="56" spans="1:5">
      <c r="A56">
        <v>53</v>
      </c>
      <c r="B56" s="3">
        <f>Dati!L56</f>
        <v>6188</v>
      </c>
      <c r="C56">
        <f t="shared" si="3"/>
        <v>149</v>
      </c>
      <c r="D56" s="25">
        <f t="shared" si="2"/>
        <v>142.42857142857142</v>
      </c>
      <c r="E56" s="11">
        <f t="shared" si="1"/>
        <v>148</v>
      </c>
    </row>
    <row r="57" spans="1:5">
      <c r="A57">
        <v>54</v>
      </c>
      <c r="B57" s="3">
        <f>Dati!L57</f>
        <v>6301</v>
      </c>
      <c r="C57">
        <f t="shared" si="3"/>
        <v>113</v>
      </c>
      <c r="D57" s="25">
        <f t="shared" si="2"/>
        <v>132.14285714285714</v>
      </c>
      <c r="E57" s="11">
        <f t="shared" si="1"/>
        <v>123.25</v>
      </c>
    </row>
    <row r="58" spans="1:5">
      <c r="A58">
        <v>55</v>
      </c>
      <c r="B58" s="3">
        <f>Dati!L58</f>
        <v>6528</v>
      </c>
      <c r="C58">
        <f t="shared" si="3"/>
        <v>227</v>
      </c>
      <c r="D58" s="25">
        <f t="shared" si="2"/>
        <v>147.71428571428572</v>
      </c>
      <c r="E58" s="11">
        <f t="shared" si="1"/>
        <v>148</v>
      </c>
    </row>
    <row r="59" spans="1:5">
      <c r="A59">
        <v>56</v>
      </c>
      <c r="B59" s="3">
        <f>Dati!L59</f>
        <v>6669</v>
      </c>
      <c r="C59">
        <f t="shared" si="3"/>
        <v>141</v>
      </c>
      <c r="D59" s="25">
        <f t="shared" si="2"/>
        <v>153.28571428571428</v>
      </c>
      <c r="E59" s="11">
        <f t="shared" si="1"/>
        <v>157.5</v>
      </c>
    </row>
    <row r="60" spans="1:5">
      <c r="A60">
        <v>57</v>
      </c>
      <c r="B60" s="3">
        <f>Dati!L60</f>
        <v>6764</v>
      </c>
      <c r="C60">
        <f t="shared" si="3"/>
        <v>95</v>
      </c>
      <c r="D60" s="25">
        <f t="shared" si="2"/>
        <v>136.57142857142858</v>
      </c>
      <c r="E60" s="11">
        <f t="shared" si="1"/>
        <v>144</v>
      </c>
    </row>
    <row r="61" spans="1:5">
      <c r="A61">
        <v>58</v>
      </c>
      <c r="B61" s="3">
        <f>Dati!L61</f>
        <v>6918</v>
      </c>
      <c r="C61">
        <f t="shared" si="3"/>
        <v>154</v>
      </c>
      <c r="D61" s="25">
        <f t="shared" si="2"/>
        <v>140.28571428571428</v>
      </c>
      <c r="E61" s="11">
        <f t="shared" si="1"/>
        <v>154.25</v>
      </c>
    </row>
    <row r="62" spans="1:5">
      <c r="A62">
        <v>59</v>
      </c>
      <c r="B62" s="3">
        <f>Dati!L62</f>
        <v>7049</v>
      </c>
      <c r="C62">
        <f t="shared" si="3"/>
        <v>131</v>
      </c>
      <c r="D62" s="25">
        <f t="shared" si="2"/>
        <v>144.28571428571428</v>
      </c>
      <c r="E62" s="11">
        <f t="shared" si="1"/>
        <v>130.25</v>
      </c>
    </row>
    <row r="63" spans="1:5">
      <c r="A63">
        <v>60</v>
      </c>
      <c r="B63" s="3">
        <f>Dati!L63</f>
        <v>7173</v>
      </c>
      <c r="C63">
        <f t="shared" ref="C63" si="4">B63-B62</f>
        <v>124</v>
      </c>
      <c r="D63" s="25">
        <f t="shared" ref="D63" si="5">SUM(C57:C63)/7</f>
        <v>140.71428571428572</v>
      </c>
      <c r="E63" s="11">
        <f t="shared" ref="E63" si="6">SUM(C60:C63)/4</f>
        <v>126</v>
      </c>
    </row>
    <row r="64" spans="1:5">
      <c r="A64">
        <v>61</v>
      </c>
      <c r="B64" s="3">
        <f>Dati!L64</f>
        <v>7301</v>
      </c>
      <c r="C64">
        <f t="shared" ref="C64" si="7">B64-B63</f>
        <v>128</v>
      </c>
      <c r="D64" s="25">
        <f t="shared" ref="D64" si="8">SUM(C58:C64)/7</f>
        <v>142.85714285714286</v>
      </c>
      <c r="E64" s="11">
        <f t="shared" ref="E64" si="9">SUM(C61:C64)/4</f>
        <v>134.25</v>
      </c>
    </row>
    <row r="65" spans="1:5">
      <c r="A65">
        <v>62</v>
      </c>
      <c r="B65" s="3">
        <f>Dati!L65</f>
        <v>7488</v>
      </c>
      <c r="C65">
        <f t="shared" ref="C65" si="10">B65-B64</f>
        <v>187</v>
      </c>
      <c r="D65" s="25">
        <f t="shared" ref="D65" si="11">SUM(C59:C65)/7</f>
        <v>137.14285714285714</v>
      </c>
      <c r="E65" s="11">
        <f t="shared" ref="E65" si="12">SUM(C62:C65)/4</f>
        <v>142.5</v>
      </c>
    </row>
    <row r="66" spans="1:5">
      <c r="A66">
        <v>63</v>
      </c>
      <c r="B66" s="3">
        <f>Dati!L66</f>
        <v>7642</v>
      </c>
      <c r="C66">
        <f t="shared" ref="C66" si="13">B66-B65</f>
        <v>154</v>
      </c>
      <c r="D66" s="25">
        <f t="shared" ref="D66" si="14">SUM(C60:C66)/7</f>
        <v>139</v>
      </c>
      <c r="E66" s="11">
        <f t="shared" ref="E66" si="15">SUM(C63:C66)/4</f>
        <v>148.25</v>
      </c>
    </row>
    <row r="67" spans="1:5">
      <c r="A67">
        <v>64</v>
      </c>
      <c r="B67" s="3">
        <f>Dati!L67</f>
        <v>7772</v>
      </c>
      <c r="C67">
        <f t="shared" ref="C67" si="16">B67-B66</f>
        <v>130</v>
      </c>
      <c r="D67" s="25">
        <f t="shared" ref="D67" si="17">SUM(C61:C67)/7</f>
        <v>144</v>
      </c>
      <c r="E67" s="11">
        <f t="shared" ref="E67" si="18">SUM(C64:C67)/4</f>
        <v>149.75</v>
      </c>
    </row>
    <row r="68" spans="1:5">
      <c r="A68">
        <v>65</v>
      </c>
      <c r="B68" s="3">
        <f>Dati!L68</f>
        <v>7889</v>
      </c>
      <c r="C68">
        <f t="shared" ref="C68" si="19">B68-B67</f>
        <v>117</v>
      </c>
      <c r="D68" s="25">
        <f t="shared" ref="D68" si="20">SUM(C62:C68)/7</f>
        <v>138.71428571428572</v>
      </c>
      <c r="E68" s="11">
        <f t="shared" ref="E68" si="21">SUM(C65:C68)/4</f>
        <v>147</v>
      </c>
    </row>
    <row r="69" spans="1:5">
      <c r="A69">
        <v>66</v>
      </c>
      <c r="B69" s="3">
        <f>Dati!L69</f>
        <v>7993</v>
      </c>
      <c r="C69">
        <f t="shared" ref="C69" si="22">B69-B68</f>
        <v>104</v>
      </c>
      <c r="D69" s="25">
        <f t="shared" ref="D69" si="23">SUM(C63:C69)/7</f>
        <v>134.85714285714286</v>
      </c>
      <c r="E69" s="11">
        <f t="shared" ref="E69" si="24">SUM(C66:C69)/4</f>
        <v>126.25</v>
      </c>
    </row>
    <row r="70" spans="1:5">
      <c r="A70">
        <v>67</v>
      </c>
      <c r="B70" s="3">
        <f>Dati!L70</f>
        <v>8126</v>
      </c>
      <c r="C70">
        <f t="shared" ref="C70" si="25">B70-B69</f>
        <v>133</v>
      </c>
      <c r="D70" s="25">
        <f t="shared" ref="D70" si="26">SUM(C64:C70)/7</f>
        <v>136.14285714285714</v>
      </c>
      <c r="E70" s="11">
        <f t="shared" ref="E70" si="27">SUM(C67:C70)/4</f>
        <v>121</v>
      </c>
    </row>
    <row r="71" spans="1:5">
      <c r="A71">
        <v>68</v>
      </c>
      <c r="B71" s="3">
        <f>Dati!L71</f>
        <v>8312</v>
      </c>
      <c r="C71">
        <f t="shared" ref="C71" si="28">B71-B70</f>
        <v>186</v>
      </c>
      <c r="D71" s="25">
        <f t="shared" ref="D71" si="29">SUM(C65:C71)/7</f>
        <v>144.42857142857142</v>
      </c>
      <c r="E71" s="11">
        <f t="shared" ref="E71" si="30">SUM(C68:C71)/4</f>
        <v>135</v>
      </c>
    </row>
    <row r="72" spans="1:5">
      <c r="A72">
        <v>69</v>
      </c>
      <c r="B72" s="3">
        <f>Dati!L72</f>
        <v>8359</v>
      </c>
      <c r="C72">
        <f t="shared" ref="C72" si="31">B72-B71</f>
        <v>47</v>
      </c>
      <c r="D72" s="25">
        <f t="shared" ref="D72" si="32">SUM(C66:C72)/7</f>
        <v>124.42857142857143</v>
      </c>
      <c r="E72" s="11">
        <f t="shared" ref="E72" si="33">SUM(C69:C72)/4</f>
        <v>117.5</v>
      </c>
    </row>
    <row r="73" spans="1:5">
      <c r="A73">
        <v>70</v>
      </c>
      <c r="B73" s="3">
        <f>Dati!L73</f>
        <v>8412</v>
      </c>
      <c r="C73">
        <f t="shared" ref="C73" si="34">B73-B72</f>
        <v>53</v>
      </c>
      <c r="D73" s="25">
        <f t="shared" ref="D73" si="35">SUM(C67:C73)/7</f>
        <v>110</v>
      </c>
      <c r="E73" s="11">
        <f t="shared" ref="E73" si="36">SUM(C70:C73)/4</f>
        <v>104.75</v>
      </c>
    </row>
    <row r="74" spans="1:5">
      <c r="A74">
        <v>71</v>
      </c>
      <c r="B74" s="3">
        <f>Dati!L74</f>
        <v>8475</v>
      </c>
      <c r="C74">
        <f t="shared" ref="C74" si="37">B74-B73</f>
        <v>63</v>
      </c>
      <c r="D74" s="25">
        <f t="shared" ref="D74" si="38">SUM(C68:C74)/7</f>
        <v>100.42857142857143</v>
      </c>
      <c r="E74" s="11">
        <f t="shared" ref="E74" si="39">SUM(C71:C74)/4</f>
        <v>87.25</v>
      </c>
    </row>
    <row r="75" spans="1:5">
      <c r="A75">
        <v>72</v>
      </c>
      <c r="B75" s="3">
        <f>Dati!L75</f>
        <v>8551</v>
      </c>
      <c r="C75">
        <f t="shared" ref="C75:C76" si="40">B75-B74</f>
        <v>76</v>
      </c>
      <c r="D75" s="25">
        <f t="shared" ref="D75:D76" si="41">SUM(C69:C75)/7</f>
        <v>94.571428571428569</v>
      </c>
      <c r="E75" s="11">
        <f t="shared" ref="E75:E76" si="42">SUM(C72:C75)/4</f>
        <v>59.75</v>
      </c>
    </row>
    <row r="76" spans="1:5">
      <c r="A76">
        <v>73</v>
      </c>
      <c r="B76" s="3">
        <f>Dati!L76</f>
        <v>8645</v>
      </c>
      <c r="C76">
        <f t="shared" si="40"/>
        <v>94</v>
      </c>
      <c r="D76" s="25">
        <f t="shared" si="41"/>
        <v>93.142857142857139</v>
      </c>
      <c r="E76" s="11">
        <f t="shared" si="42"/>
        <v>71.5</v>
      </c>
    </row>
    <row r="77" spans="1:5">
      <c r="A77">
        <v>74</v>
      </c>
      <c r="B77" s="3">
        <f>Dati!L77</f>
        <v>8723</v>
      </c>
      <c r="C77">
        <f t="shared" ref="C77:C78" si="43">B77-B76</f>
        <v>78</v>
      </c>
      <c r="D77" s="25">
        <f t="shared" ref="D77:D78" si="44">SUM(C71:C77)/7</f>
        <v>85.285714285714292</v>
      </c>
      <c r="E77" s="11">
        <f t="shared" ref="E77:E78" si="45">SUM(C74:C77)/4</f>
        <v>77.75</v>
      </c>
    </row>
    <row r="78" spans="1:5">
      <c r="A78">
        <v>75</v>
      </c>
      <c r="B78" s="3">
        <f>Dati!L78</f>
        <v>8738</v>
      </c>
      <c r="C78">
        <f t="shared" si="43"/>
        <v>15</v>
      </c>
      <c r="D78" s="25">
        <f t="shared" si="44"/>
        <v>60.857142857142854</v>
      </c>
      <c r="E78" s="11">
        <f t="shared" si="45"/>
        <v>65.75</v>
      </c>
    </row>
    <row r="79" spans="1:5">
      <c r="A79">
        <v>76</v>
      </c>
      <c r="B79" s="3">
        <f>Dati!L79</f>
        <v>8788</v>
      </c>
      <c r="C79">
        <f t="shared" ref="C79" si="46">B79-B78</f>
        <v>50</v>
      </c>
      <c r="D79" s="25">
        <f t="shared" ref="D79" si="47">SUM(C73:C79)/7</f>
        <v>61.285714285714285</v>
      </c>
      <c r="E79" s="11">
        <f t="shared" ref="E79" si="48">SUM(C76:C79)/4</f>
        <v>59.25</v>
      </c>
    </row>
    <row r="80" spans="1:5">
      <c r="A80">
        <v>77</v>
      </c>
      <c r="B80" s="3">
        <f>Dati!L80</f>
        <v>8832</v>
      </c>
      <c r="C80">
        <f t="shared" ref="C80" si="49">B80-B79</f>
        <v>44</v>
      </c>
      <c r="D80" s="25">
        <f t="shared" ref="D80" si="50">SUM(C74:C80)/7</f>
        <v>60</v>
      </c>
      <c r="E80" s="11">
        <f t="shared" ref="E80" si="51">SUM(C77:C80)/4</f>
        <v>46.75</v>
      </c>
    </row>
    <row r="81" spans="1:5">
      <c r="A81">
        <v>78</v>
      </c>
      <c r="B81" s="3">
        <f>Dati!L81</f>
        <v>8863</v>
      </c>
      <c r="C81">
        <f t="shared" ref="C81" si="52">B81-B80</f>
        <v>31</v>
      </c>
      <c r="D81" s="25">
        <f t="shared" ref="D81" si="53">SUM(C75:C81)/7</f>
        <v>55.428571428571431</v>
      </c>
      <c r="E81" s="11">
        <f t="shared" ref="E81" si="54">SUM(C78:C81)/4</f>
        <v>35</v>
      </c>
    </row>
    <row r="82" spans="1:5">
      <c r="A82">
        <v>79</v>
      </c>
      <c r="B82" s="3">
        <f>Dati!L82</f>
        <v>8930</v>
      </c>
      <c r="C82">
        <f t="shared" ref="C82" si="55">B82-B81</f>
        <v>67</v>
      </c>
      <c r="D82" s="25">
        <f t="shared" ref="D82" si="56">SUM(C76:C82)/7</f>
        <v>54.142857142857146</v>
      </c>
      <c r="E82" s="11">
        <f t="shared" ref="E82" si="57">SUM(C79:C82)/4</f>
        <v>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EFBF-2422-450A-A31B-44E6D3835C57}">
  <dimension ref="A1:O124"/>
  <sheetViews>
    <sheetView workbookViewId="0">
      <pane ySplit="1" topLeftCell="A68" activePane="bottomLeft" state="frozen"/>
      <selection pane="bottomLeft" activeCell="C81" sqref="C81"/>
    </sheetView>
  </sheetViews>
  <sheetFormatPr defaultRowHeight="13.8"/>
  <cols>
    <col min="3" max="3" width="12.3984375" customWidth="1"/>
    <col min="4" max="4" width="17.69921875" customWidth="1"/>
    <col min="6" max="6" width="12.8984375" customWidth="1"/>
    <col min="7" max="7" width="8.796875" style="27"/>
    <col min="10" max="10" width="8.796875" style="27"/>
  </cols>
  <sheetData>
    <row r="1" spans="1:15">
      <c r="A1" s="1" t="s">
        <v>0</v>
      </c>
      <c r="B1" s="1" t="s">
        <v>44</v>
      </c>
      <c r="C1" s="1" t="s">
        <v>10</v>
      </c>
      <c r="D1" s="1" t="s">
        <v>6</v>
      </c>
      <c r="E1" s="1" t="s">
        <v>9</v>
      </c>
      <c r="F1" s="1" t="s">
        <v>8</v>
      </c>
      <c r="G1" s="28" t="s">
        <v>49</v>
      </c>
      <c r="H1" s="1" t="s">
        <v>50</v>
      </c>
      <c r="I1" s="1" t="s">
        <v>46</v>
      </c>
      <c r="J1" s="28" t="s">
        <v>45</v>
      </c>
      <c r="K1" s="26" t="s">
        <v>45</v>
      </c>
      <c r="L1" s="26" t="s">
        <v>56</v>
      </c>
    </row>
    <row r="2" spans="1:15">
      <c r="H2" s="21"/>
      <c r="I2" s="21"/>
      <c r="J2" s="30"/>
      <c r="N2" t="s">
        <v>49</v>
      </c>
      <c r="O2" t="s">
        <v>45</v>
      </c>
    </row>
    <row r="3" spans="1:15">
      <c r="A3" s="2">
        <v>43885.75</v>
      </c>
      <c r="B3" s="3">
        <v>1</v>
      </c>
      <c r="C3" s="3">
        <f>Dati!L3</f>
        <v>1</v>
      </c>
      <c r="D3" s="3">
        <f>Dati!G3</f>
        <v>1</v>
      </c>
      <c r="E3" s="3">
        <f>Dati!K3</f>
        <v>0</v>
      </c>
      <c r="F3" s="3">
        <f>Dati!J3</f>
        <v>0</v>
      </c>
      <c r="G3" s="29"/>
      <c r="H3" s="22"/>
      <c r="I3" s="22"/>
      <c r="J3" s="31"/>
      <c r="M3" t="s">
        <v>47</v>
      </c>
      <c r="N3" s="27">
        <v>12.5</v>
      </c>
      <c r="O3" s="27">
        <v>12.5</v>
      </c>
    </row>
    <row r="4" spans="1:15">
      <c r="A4" s="2">
        <v>43886</v>
      </c>
      <c r="B4" s="3">
        <v>2</v>
      </c>
      <c r="C4" s="3">
        <f>Dati!L4</f>
        <v>1</v>
      </c>
      <c r="D4" s="3">
        <f>Dati!G4</f>
        <v>1</v>
      </c>
      <c r="E4" s="3">
        <f>Dati!K4</f>
        <v>0</v>
      </c>
      <c r="F4" s="3">
        <f>Dati!J4</f>
        <v>0</v>
      </c>
      <c r="G4" s="29"/>
      <c r="H4" s="22"/>
      <c r="I4" s="22"/>
      <c r="J4" s="31"/>
      <c r="M4" s="23" t="s">
        <v>48</v>
      </c>
      <c r="N4" s="27">
        <v>-3.2000000000000001E-2</v>
      </c>
      <c r="O4" s="27">
        <v>-4.4999999999999998E-2</v>
      </c>
    </row>
    <row r="5" spans="1:15">
      <c r="A5" s="2">
        <v>43887</v>
      </c>
      <c r="B5" s="3">
        <v>3</v>
      </c>
      <c r="C5" s="3">
        <f>Dati!L5</f>
        <v>11</v>
      </c>
      <c r="D5" s="3">
        <f>Dati!G5</f>
        <v>11</v>
      </c>
      <c r="E5" s="3">
        <f>Dati!K5</f>
        <v>0</v>
      </c>
      <c r="F5" s="3">
        <f>Dati!J5</f>
        <v>0</v>
      </c>
      <c r="G5" s="29"/>
      <c r="H5" s="22"/>
      <c r="I5" s="22"/>
      <c r="J5" s="31"/>
    </row>
    <row r="6" spans="1:15">
      <c r="A6" s="2">
        <v>43888</v>
      </c>
      <c r="B6" s="3">
        <v>4</v>
      </c>
      <c r="C6" s="3">
        <f>Dati!L6</f>
        <v>19</v>
      </c>
      <c r="D6" s="3">
        <f>Dati!G6</f>
        <v>19</v>
      </c>
      <c r="E6" s="3">
        <f>Dati!K6</f>
        <v>0</v>
      </c>
      <c r="F6" s="3">
        <f>Dati!J6</f>
        <v>0</v>
      </c>
      <c r="G6" s="29"/>
      <c r="H6" s="22"/>
      <c r="I6" s="22"/>
      <c r="J6" s="31"/>
    </row>
    <row r="7" spans="1:15">
      <c r="A7" s="2">
        <v>43889</v>
      </c>
      <c r="B7" s="3">
        <v>5</v>
      </c>
      <c r="C7" s="3">
        <f>Dati!L7</f>
        <v>19</v>
      </c>
      <c r="D7" s="3">
        <f>Dati!G7</f>
        <v>19</v>
      </c>
      <c r="E7" s="3">
        <f>Dati!K7</f>
        <v>0</v>
      </c>
      <c r="F7" s="3">
        <f>Dati!J7</f>
        <v>0</v>
      </c>
      <c r="G7" s="29"/>
      <c r="H7" s="22"/>
      <c r="I7" s="22"/>
      <c r="J7" s="31"/>
      <c r="M7" s="4" t="s">
        <v>30</v>
      </c>
      <c r="N7" s="24">
        <f>AVERAGE(I25:I35)</f>
        <v>0.22474873130989026</v>
      </c>
      <c r="O7" s="24">
        <f>AVERAGE(L25:L35)</f>
        <v>0.48459516087005011</v>
      </c>
    </row>
    <row r="8" spans="1:15">
      <c r="A8" s="2">
        <v>43890</v>
      </c>
      <c r="B8" s="3">
        <v>6</v>
      </c>
      <c r="C8" s="3">
        <f>Dati!L8</f>
        <v>42</v>
      </c>
      <c r="D8" s="3">
        <f>Dati!G8</f>
        <v>38</v>
      </c>
      <c r="E8" s="3">
        <f>Dati!K8</f>
        <v>0</v>
      </c>
      <c r="F8" s="3">
        <f>Dati!J8</f>
        <v>4</v>
      </c>
      <c r="G8" s="29">
        <f t="shared" ref="G8:G54" si="0">C8/(E8+F8)</f>
        <v>10.5</v>
      </c>
      <c r="H8" s="22">
        <f>$N$3*EXP($N$4*B8)</f>
        <v>10.316335856146029</v>
      </c>
      <c r="I8" s="22">
        <f t="shared" ref="I8:I56" si="1">G8-H8</f>
        <v>0.18366414385397078</v>
      </c>
      <c r="J8" s="31"/>
      <c r="K8" s="22">
        <f>$O$3*EXP($O$4*B8)</f>
        <v>9.5422436792106637</v>
      </c>
      <c r="L8" s="22"/>
      <c r="M8" s="4" t="s">
        <v>31</v>
      </c>
      <c r="N8" s="24">
        <f>STDEVP(I25:I35)</f>
        <v>0.20870041381927401</v>
      </c>
      <c r="O8" s="24">
        <f>STDEVP(L25:L35)</f>
        <v>1.0165088158838338</v>
      </c>
    </row>
    <row r="9" spans="1:15">
      <c r="A9" s="2">
        <v>43891</v>
      </c>
      <c r="B9" s="3">
        <v>7</v>
      </c>
      <c r="C9" s="3">
        <f>Dati!L9</f>
        <v>25</v>
      </c>
      <c r="D9" s="3">
        <f>Dati!G9</f>
        <v>21</v>
      </c>
      <c r="E9" s="3">
        <f>Dati!K9</f>
        <v>0</v>
      </c>
      <c r="F9" s="3">
        <f>Dati!J9</f>
        <v>4</v>
      </c>
      <c r="G9" s="29">
        <f t="shared" si="0"/>
        <v>6.25</v>
      </c>
      <c r="H9" s="22">
        <f t="shared" ref="H9:H56" si="2">$N$3*EXP($N$4*B9)</f>
        <v>9.9914391796170641</v>
      </c>
      <c r="I9" s="22">
        <f t="shared" si="1"/>
        <v>-3.7414391796170641</v>
      </c>
      <c r="J9" s="31"/>
      <c r="K9" s="22">
        <f t="shared" ref="K9:K72" si="3">$O$3*EXP($O$4*B9)</f>
        <v>9.1223609283632108</v>
      </c>
      <c r="L9" s="22"/>
    </row>
    <row r="10" spans="1:15">
      <c r="A10" s="2">
        <v>43892</v>
      </c>
      <c r="B10" s="3">
        <v>8</v>
      </c>
      <c r="C10" s="3">
        <f>Dati!L10</f>
        <v>22</v>
      </c>
      <c r="D10" s="3">
        <f>Dati!G10</f>
        <v>18</v>
      </c>
      <c r="E10" s="3">
        <f>Dati!K10</f>
        <v>0</v>
      </c>
      <c r="F10" s="3">
        <f>Dati!J10</f>
        <v>4</v>
      </c>
      <c r="G10" s="29">
        <f t="shared" si="0"/>
        <v>5.5</v>
      </c>
      <c r="H10" s="22">
        <f t="shared" si="2"/>
        <v>9.6767746099031058</v>
      </c>
      <c r="I10" s="22">
        <f t="shared" si="1"/>
        <v>-4.1767746099031058</v>
      </c>
      <c r="J10" s="31"/>
      <c r="K10" s="22">
        <f t="shared" si="3"/>
        <v>8.7209540758878887</v>
      </c>
      <c r="L10" s="22"/>
    </row>
    <row r="11" spans="1:15">
      <c r="A11" s="2">
        <v>43893</v>
      </c>
      <c r="B11" s="3">
        <v>9</v>
      </c>
      <c r="C11" s="3">
        <f>Dati!L11</f>
        <v>24</v>
      </c>
      <c r="D11" s="3">
        <f>Dati!G11</f>
        <v>19</v>
      </c>
      <c r="E11" s="3">
        <f>Dati!K11</f>
        <v>1</v>
      </c>
      <c r="F11" s="3">
        <f>Dati!J11</f>
        <v>4</v>
      </c>
      <c r="G11" s="29">
        <f t="shared" si="0"/>
        <v>4.8</v>
      </c>
      <c r="H11" s="22">
        <f t="shared" si="2"/>
        <v>9.3720199029880149</v>
      </c>
      <c r="I11" s="22">
        <f t="shared" si="1"/>
        <v>-4.5720199029880151</v>
      </c>
      <c r="J11" s="31"/>
      <c r="K11" s="22">
        <f t="shared" si="3"/>
        <v>8.3372101357309294</v>
      </c>
      <c r="L11" s="22"/>
    </row>
    <row r="12" spans="1:15">
      <c r="A12" s="2">
        <v>43894</v>
      </c>
      <c r="B12" s="3">
        <v>10</v>
      </c>
      <c r="C12" s="3">
        <f>Dati!L12</f>
        <v>26</v>
      </c>
      <c r="D12" s="3">
        <f>Dati!G12</f>
        <v>21</v>
      </c>
      <c r="E12" s="3">
        <f>Dati!K12</f>
        <v>1</v>
      </c>
      <c r="F12" s="3">
        <f>Dati!J12</f>
        <v>4</v>
      </c>
      <c r="G12" s="29">
        <f t="shared" si="0"/>
        <v>5.2</v>
      </c>
      <c r="H12" s="22">
        <f t="shared" si="2"/>
        <v>9.0768629634211369</v>
      </c>
      <c r="I12" s="22">
        <f t="shared" si="1"/>
        <v>-3.8768629634211367</v>
      </c>
      <c r="J12" s="31"/>
      <c r="K12" s="22">
        <f t="shared" si="3"/>
        <v>7.9703518952721666</v>
      </c>
      <c r="L12" s="22"/>
      <c r="M12" t="s">
        <v>51</v>
      </c>
    </row>
    <row r="13" spans="1:15">
      <c r="A13" s="2">
        <v>43895</v>
      </c>
      <c r="B13" s="3">
        <v>11</v>
      </c>
      <c r="C13" s="3">
        <f>Dati!L13</f>
        <v>28</v>
      </c>
      <c r="D13" s="3">
        <f>Dati!G13</f>
        <v>21</v>
      </c>
      <c r="E13" s="3">
        <f>Dati!K13</f>
        <v>3</v>
      </c>
      <c r="F13" s="3">
        <f>Dati!J13</f>
        <v>4</v>
      </c>
      <c r="G13" s="29">
        <f t="shared" si="0"/>
        <v>4</v>
      </c>
      <c r="H13" s="22">
        <f t="shared" si="2"/>
        <v>8.7910015247042619</v>
      </c>
      <c r="I13" s="22">
        <f t="shared" si="1"/>
        <v>-4.7910015247042619</v>
      </c>
      <c r="J13" s="31"/>
      <c r="K13" s="22">
        <f t="shared" si="3"/>
        <v>7.6196363412038659</v>
      </c>
      <c r="L13" s="22"/>
      <c r="M13" t="s">
        <v>57</v>
      </c>
    </row>
    <row r="14" spans="1:15">
      <c r="A14" s="2">
        <v>43896</v>
      </c>
      <c r="B14" s="3">
        <v>12</v>
      </c>
      <c r="C14" s="3">
        <f>Dati!L14</f>
        <v>32</v>
      </c>
      <c r="D14" s="3">
        <f>Dati!G14</f>
        <v>24</v>
      </c>
      <c r="E14" s="3">
        <f>Dati!K14</f>
        <v>3</v>
      </c>
      <c r="F14" s="3">
        <f>Dati!J14</f>
        <v>5</v>
      </c>
      <c r="G14" s="29">
        <f t="shared" si="0"/>
        <v>4</v>
      </c>
      <c r="H14" s="22">
        <f t="shared" si="2"/>
        <v>8.5141428397443395</v>
      </c>
      <c r="I14" s="22">
        <f t="shared" si="1"/>
        <v>-4.5141428397443395</v>
      </c>
      <c r="J14" s="31"/>
      <c r="K14" s="22">
        <f t="shared" si="3"/>
        <v>7.2843531546748705</v>
      </c>
      <c r="L14" s="22"/>
    </row>
    <row r="15" spans="1:15">
      <c r="A15" s="2">
        <v>43897</v>
      </c>
      <c r="B15" s="3">
        <v>13</v>
      </c>
      <c r="C15" s="3">
        <f>Dati!L15</f>
        <v>51</v>
      </c>
      <c r="D15" s="3">
        <f>Dati!G15</f>
        <v>42</v>
      </c>
      <c r="E15" s="3">
        <f>Dati!K15</f>
        <v>4</v>
      </c>
      <c r="F15" s="3">
        <f>Dati!J15</f>
        <v>5</v>
      </c>
      <c r="G15" s="29">
        <f t="shared" si="0"/>
        <v>5.666666666666667</v>
      </c>
      <c r="H15" s="22">
        <f t="shared" si="2"/>
        <v>8.2460033810548623</v>
      </c>
      <c r="I15" s="22">
        <f t="shared" si="1"/>
        <v>-2.5793367143881953</v>
      </c>
      <c r="J15" s="31"/>
      <c r="K15" s="22">
        <f t="shared" si="3"/>
        <v>6.9638232726521743</v>
      </c>
      <c r="L15" s="22"/>
    </row>
    <row r="16" spans="1:15">
      <c r="A16" s="2">
        <v>43898</v>
      </c>
      <c r="B16" s="3">
        <v>14</v>
      </c>
      <c r="C16" s="3">
        <f>Dati!L16</f>
        <v>78</v>
      </c>
      <c r="D16" s="3">
        <f>Dati!G16</f>
        <v>67</v>
      </c>
      <c r="E16" s="3">
        <f>Dati!K16</f>
        <v>6</v>
      </c>
      <c r="F16" s="3">
        <f>Dati!J16</f>
        <v>5</v>
      </c>
      <c r="G16" s="29">
        <f t="shared" si="0"/>
        <v>7.0909090909090908</v>
      </c>
      <c r="H16" s="22">
        <f t="shared" si="2"/>
        <v>7.9863085503989533</v>
      </c>
      <c r="I16" s="22">
        <f t="shared" si="1"/>
        <v>-0.89539945948986244</v>
      </c>
      <c r="J16" s="31"/>
      <c r="K16" s="22">
        <f t="shared" si="3"/>
        <v>6.6573975125862148</v>
      </c>
      <c r="L16" s="22"/>
    </row>
    <row r="17" spans="1:12">
      <c r="A17" s="2">
        <v>43899</v>
      </c>
      <c r="B17" s="3">
        <v>15</v>
      </c>
      <c r="C17" s="3">
        <f>Dati!L17</f>
        <v>109</v>
      </c>
      <c r="D17" s="3">
        <f>Dati!G17</f>
        <v>97</v>
      </c>
      <c r="E17" s="3">
        <f>Dati!K17</f>
        <v>7</v>
      </c>
      <c r="F17" s="3">
        <f>Dati!J17</f>
        <v>5</v>
      </c>
      <c r="G17" s="29">
        <f t="shared" si="0"/>
        <v>9.0833333333333339</v>
      </c>
      <c r="H17" s="22">
        <f t="shared" si="2"/>
        <v>7.7347923975767605</v>
      </c>
      <c r="I17" s="22">
        <f t="shared" si="1"/>
        <v>1.3485409357565734</v>
      </c>
      <c r="J17" s="31"/>
      <c r="K17" s="22">
        <f t="shared" si="3"/>
        <v>6.3644552575943649</v>
      </c>
      <c r="L17" s="22"/>
    </row>
    <row r="18" spans="1:12">
      <c r="A18" s="2">
        <v>43900</v>
      </c>
      <c r="B18" s="3">
        <v>16</v>
      </c>
      <c r="C18" s="3">
        <f>Dati!L18</f>
        <v>141</v>
      </c>
      <c r="D18" s="3">
        <f>Dati!G18</f>
        <v>128</v>
      </c>
      <c r="E18" s="3">
        <f>Dati!K18</f>
        <v>8</v>
      </c>
      <c r="F18" s="3">
        <f>Dati!J18</f>
        <v>5</v>
      </c>
      <c r="G18" s="29">
        <f t="shared" si="0"/>
        <v>10.846153846153847</v>
      </c>
      <c r="H18" s="22">
        <f t="shared" si="2"/>
        <v>7.49119734806923</v>
      </c>
      <c r="I18" s="22">
        <f t="shared" si="1"/>
        <v>3.3549564980846167</v>
      </c>
      <c r="J18" s="31"/>
      <c r="K18" s="22">
        <f t="shared" si="3"/>
        <v>6.0844031994996461</v>
      </c>
      <c r="L18" s="22"/>
    </row>
    <row r="19" spans="1:12">
      <c r="A19" s="2">
        <v>43901</v>
      </c>
      <c r="B19" s="3">
        <v>17</v>
      </c>
      <c r="C19" s="3">
        <f>Dati!L19</f>
        <v>194</v>
      </c>
      <c r="D19" s="3">
        <f>Dati!G19</f>
        <v>181</v>
      </c>
      <c r="E19" s="3">
        <f>Dati!K19</f>
        <v>8</v>
      </c>
      <c r="F19" s="3">
        <f>Dati!J19</f>
        <v>5</v>
      </c>
      <c r="G19" s="29">
        <f t="shared" si="0"/>
        <v>14.923076923076923</v>
      </c>
      <c r="H19" s="22">
        <f t="shared" si="2"/>
        <v>7.25527393925928</v>
      </c>
      <c r="I19" s="22">
        <f t="shared" si="1"/>
        <v>7.6678029838176434</v>
      </c>
      <c r="J19" s="31"/>
      <c r="K19" s="22">
        <f t="shared" si="3"/>
        <v>5.8166741371789179</v>
      </c>
      <c r="L19" s="22"/>
    </row>
    <row r="20" spans="1:12">
      <c r="A20" s="2">
        <v>43902</v>
      </c>
      <c r="B20" s="3">
        <v>18</v>
      </c>
      <c r="C20" s="3">
        <f>Dati!L20</f>
        <v>274</v>
      </c>
      <c r="D20" s="3">
        <f>Dati!G20</f>
        <v>243</v>
      </c>
      <c r="E20" s="3">
        <f>Dati!K20</f>
        <v>11</v>
      </c>
      <c r="F20" s="3">
        <f>Dati!J20</f>
        <v>20</v>
      </c>
      <c r="G20" s="29">
        <f t="shared" si="0"/>
        <v>8.8387096774193541</v>
      </c>
      <c r="H20" s="22">
        <f t="shared" si="2"/>
        <v>7.0267805649602808</v>
      </c>
      <c r="I20" s="22">
        <f t="shared" si="1"/>
        <v>1.8119291124590733</v>
      </c>
      <c r="J20" s="31">
        <f t="shared" ref="J20:J59" si="4">(C20-C19)/(E20-E19+F20-F19)</f>
        <v>4.4444444444444446</v>
      </c>
      <c r="K20" s="22">
        <f t="shared" si="3"/>
        <v>5.5607258277867642</v>
      </c>
      <c r="L20" s="22">
        <f t="shared" ref="L20:L72" si="5">J20-K20</f>
        <v>-1.1162813833423195</v>
      </c>
    </row>
    <row r="21" spans="1:12">
      <c r="A21" s="2">
        <v>43903</v>
      </c>
      <c r="B21" s="3">
        <v>19</v>
      </c>
      <c r="C21" s="3">
        <f>Dati!L21</f>
        <v>345</v>
      </c>
      <c r="D21" s="3">
        <f>Dati!G21</f>
        <v>304</v>
      </c>
      <c r="E21" s="3">
        <f>Dati!K21</f>
        <v>17</v>
      </c>
      <c r="F21" s="3">
        <f>Dati!J21</f>
        <v>24</v>
      </c>
      <c r="G21" s="29">
        <f t="shared" si="0"/>
        <v>8.4146341463414629</v>
      </c>
      <c r="H21" s="22">
        <f t="shared" si="2"/>
        <v>6.805483227990214</v>
      </c>
      <c r="I21" s="22">
        <f t="shared" si="1"/>
        <v>1.6091509183512489</v>
      </c>
      <c r="J21" s="31">
        <f t="shared" si="4"/>
        <v>7.1</v>
      </c>
      <c r="K21" s="22">
        <f t="shared" si="3"/>
        <v>5.3160398885284268</v>
      </c>
      <c r="L21" s="22">
        <f t="shared" si="5"/>
        <v>1.7839601114715729</v>
      </c>
    </row>
    <row r="22" spans="1:12">
      <c r="A22" s="2">
        <v>43904</v>
      </c>
      <c r="B22" s="3">
        <v>20</v>
      </c>
      <c r="C22" s="3">
        <f>Dati!L22</f>
        <v>463</v>
      </c>
      <c r="D22" s="3">
        <f>Dati!G22</f>
        <v>384</v>
      </c>
      <c r="E22" s="3">
        <f>Dati!K22</f>
        <v>27</v>
      </c>
      <c r="F22" s="3">
        <f>Dati!J22</f>
        <v>52</v>
      </c>
      <c r="G22" s="29">
        <f t="shared" si="0"/>
        <v>5.8607594936708862</v>
      </c>
      <c r="H22" s="22">
        <f t="shared" si="2"/>
        <v>6.5911553005381069</v>
      </c>
      <c r="I22" s="22">
        <f t="shared" si="1"/>
        <v>-0.73039580686722072</v>
      </c>
      <c r="J22" s="31">
        <f t="shared" si="4"/>
        <v>3.1052631578947367</v>
      </c>
      <c r="K22" s="22">
        <f t="shared" si="3"/>
        <v>5.0821207467574894</v>
      </c>
      <c r="L22" s="22">
        <f t="shared" si="5"/>
        <v>-1.9768575888627526</v>
      </c>
    </row>
    <row r="23" spans="1:12">
      <c r="A23" s="2">
        <v>43905</v>
      </c>
      <c r="B23" s="3">
        <v>21</v>
      </c>
      <c r="C23" s="3">
        <f>Dati!L23</f>
        <v>559</v>
      </c>
      <c r="D23" s="3">
        <f>Dati!G23</f>
        <v>493</v>
      </c>
      <c r="E23" s="3">
        <f>Dati!K23</f>
        <v>33</v>
      </c>
      <c r="F23" s="3">
        <f>Dati!J23</f>
        <v>33</v>
      </c>
      <c r="G23" s="29">
        <f t="shared" si="0"/>
        <v>8.4696969696969688</v>
      </c>
      <c r="H23" s="22">
        <f t="shared" si="2"/>
        <v>6.3835772920773488</v>
      </c>
      <c r="I23" s="22">
        <f t="shared" si="1"/>
        <v>2.08611967761962</v>
      </c>
      <c r="J23" s="31">
        <f t="shared" si="4"/>
        <v>-7.384615384615385</v>
      </c>
      <c r="K23" s="22">
        <f t="shared" si="3"/>
        <v>4.8584946362719128</v>
      </c>
      <c r="L23" s="22">
        <f t="shared" si="5"/>
        <v>-12.243110020887297</v>
      </c>
    </row>
    <row r="24" spans="1:12">
      <c r="A24" s="2">
        <v>43906</v>
      </c>
      <c r="B24" s="3">
        <v>22</v>
      </c>
      <c r="C24" s="3">
        <f>Dati!L24</f>
        <v>667</v>
      </c>
      <c r="D24" s="3">
        <f>Dati!G24</f>
        <v>575</v>
      </c>
      <c r="E24" s="3">
        <f>Dati!K24</f>
        <v>50</v>
      </c>
      <c r="F24" s="3">
        <f>Dati!J24</f>
        <v>42</v>
      </c>
      <c r="G24" s="29">
        <f t="shared" si="0"/>
        <v>7.25</v>
      </c>
      <c r="H24" s="22">
        <f t="shared" si="2"/>
        <v>6.182536624588213</v>
      </c>
      <c r="I24" s="22">
        <f t="shared" si="1"/>
        <v>1.067463375411787</v>
      </c>
      <c r="J24" s="31">
        <f t="shared" si="4"/>
        <v>4.1538461538461542</v>
      </c>
      <c r="K24" s="22">
        <f t="shared" si="3"/>
        <v>4.6447086377755715</v>
      </c>
      <c r="L24" s="22">
        <f t="shared" si="5"/>
        <v>-0.49086248392941734</v>
      </c>
    </row>
    <row r="25" spans="1:12">
      <c r="A25" s="2">
        <v>43907</v>
      </c>
      <c r="B25" s="3">
        <v>23</v>
      </c>
      <c r="C25" s="3">
        <f>Dati!L25</f>
        <v>778</v>
      </c>
      <c r="D25" s="3">
        <f>Dati!G25</f>
        <v>661</v>
      </c>
      <c r="E25" s="3">
        <f>Dati!K25</f>
        <v>60</v>
      </c>
      <c r="F25" s="3">
        <f>Dati!J25</f>
        <v>57</v>
      </c>
      <c r="G25" s="29">
        <f t="shared" si="0"/>
        <v>6.6495726495726499</v>
      </c>
      <c r="H25" s="22">
        <f t="shared" si="2"/>
        <v>5.9878274148593889</v>
      </c>
      <c r="I25" s="22">
        <f t="shared" si="1"/>
        <v>0.66174523471326108</v>
      </c>
      <c r="J25" s="31">
        <f t="shared" si="4"/>
        <v>4.4400000000000004</v>
      </c>
      <c r="K25" s="22">
        <f t="shared" si="3"/>
        <v>4.4403297615618937</v>
      </c>
      <c r="L25" s="22">
        <f t="shared" si="5"/>
        <v>-3.2976156189334915E-4</v>
      </c>
    </row>
    <row r="26" spans="1:12">
      <c r="A26" s="2">
        <v>43908</v>
      </c>
      <c r="B26" s="3">
        <v>24</v>
      </c>
      <c r="C26" s="3">
        <f>Dati!L26</f>
        <v>887</v>
      </c>
      <c r="D26" s="3">
        <f>Dati!G26</f>
        <v>744</v>
      </c>
      <c r="E26" s="3">
        <f>Dati!K26</f>
        <v>73</v>
      </c>
      <c r="F26" s="3">
        <f>Dati!J26</f>
        <v>70</v>
      </c>
      <c r="G26" s="29">
        <f t="shared" si="0"/>
        <v>6.2027972027972025</v>
      </c>
      <c r="H26" s="22">
        <f t="shared" si="2"/>
        <v>5.7992502636455843</v>
      </c>
      <c r="I26" s="22">
        <f t="shared" si="1"/>
        <v>0.40354693915161821</v>
      </c>
      <c r="J26" s="31">
        <f t="shared" si="4"/>
        <v>4.1923076923076925</v>
      </c>
      <c r="K26" s="22">
        <f t="shared" si="3"/>
        <v>4.2449440705617389</v>
      </c>
      <c r="L26" s="22">
        <f t="shared" si="5"/>
        <v>-5.2636378254046434E-2</v>
      </c>
    </row>
    <row r="27" spans="1:12">
      <c r="A27" s="2">
        <v>43909</v>
      </c>
      <c r="B27" s="3">
        <v>25</v>
      </c>
      <c r="C27" s="3">
        <f>Dati!L27</f>
        <v>1059</v>
      </c>
      <c r="D27" s="3">
        <f>Dati!G27</f>
        <v>883</v>
      </c>
      <c r="E27" s="3">
        <f>Dati!K27</f>
        <v>91</v>
      </c>
      <c r="F27" s="3">
        <f>Dati!J27</f>
        <v>85</v>
      </c>
      <c r="G27" s="29">
        <f t="shared" si="0"/>
        <v>6.0170454545454541</v>
      </c>
      <c r="H27" s="22">
        <f t="shared" si="2"/>
        <v>5.6166120514652693</v>
      </c>
      <c r="I27" s="22">
        <f t="shared" si="1"/>
        <v>0.40043340308018482</v>
      </c>
      <c r="J27" s="31">
        <f t="shared" si="4"/>
        <v>5.2121212121212119</v>
      </c>
      <c r="K27" s="22">
        <f t="shared" si="3"/>
        <v>4.0581558419793717</v>
      </c>
      <c r="L27" s="22">
        <f t="shared" si="5"/>
        <v>1.1539653701418402</v>
      </c>
    </row>
    <row r="28" spans="1:12">
      <c r="A28" s="2">
        <v>43910</v>
      </c>
      <c r="B28" s="3">
        <v>26</v>
      </c>
      <c r="C28" s="3">
        <f>Dati!L28</f>
        <v>1221</v>
      </c>
      <c r="D28" s="3">
        <f>Dati!G28</f>
        <v>1001</v>
      </c>
      <c r="E28" s="3">
        <f>Dati!K28</f>
        <v>119</v>
      </c>
      <c r="F28" s="3">
        <f>Dati!J28</f>
        <v>101</v>
      </c>
      <c r="G28" s="29">
        <f t="shared" si="0"/>
        <v>5.55</v>
      </c>
      <c r="H28" s="22">
        <f t="shared" si="2"/>
        <v>5.4397257408294584</v>
      </c>
      <c r="I28" s="22">
        <f t="shared" si="1"/>
        <v>0.11027425917054146</v>
      </c>
      <c r="J28" s="31">
        <f t="shared" si="4"/>
        <v>3.6818181818181817</v>
      </c>
      <c r="K28" s="22">
        <f t="shared" si="3"/>
        <v>3.879586765818563</v>
      </c>
      <c r="L28" s="22">
        <f t="shared" si="5"/>
        <v>-0.19776858400038133</v>
      </c>
    </row>
    <row r="29" spans="1:12">
      <c r="A29" s="2">
        <v>43911</v>
      </c>
      <c r="B29" s="3">
        <v>27</v>
      </c>
      <c r="C29" s="3">
        <f>Dati!L29</f>
        <v>1436</v>
      </c>
      <c r="D29" s="3">
        <f>Dati!G29</f>
        <v>1159</v>
      </c>
      <c r="E29" s="3">
        <f>Dati!K29</f>
        <v>152</v>
      </c>
      <c r="F29" s="3">
        <f>Dati!J29</f>
        <v>125</v>
      </c>
      <c r="G29" s="29">
        <f t="shared" si="0"/>
        <v>5.1841155234657039</v>
      </c>
      <c r="H29" s="22">
        <f t="shared" si="2"/>
        <v>5.2684101846989702</v>
      </c>
      <c r="I29" s="22">
        <f t="shared" si="1"/>
        <v>-8.4294661233266233E-2</v>
      </c>
      <c r="J29" s="31">
        <f t="shared" si="4"/>
        <v>3.7719298245614037</v>
      </c>
      <c r="K29" s="22">
        <f t="shared" si="3"/>
        <v>3.7088751786755663</v>
      </c>
      <c r="L29" s="22">
        <f t="shared" si="5"/>
        <v>6.3054645885837424E-2</v>
      </c>
    </row>
    <row r="30" spans="1:12">
      <c r="A30" s="2">
        <v>43912</v>
      </c>
      <c r="B30" s="3">
        <v>28</v>
      </c>
      <c r="C30" s="3">
        <f>Dati!L30</f>
        <v>1665</v>
      </c>
      <c r="D30" s="3">
        <f>Dati!G30</f>
        <v>1351</v>
      </c>
      <c r="E30" s="3">
        <f>Dati!K30</f>
        <v>171</v>
      </c>
      <c r="F30" s="3">
        <f>Dati!J30</f>
        <v>143</v>
      </c>
      <c r="G30" s="29">
        <f t="shared" si="0"/>
        <v>5.3025477707006372</v>
      </c>
      <c r="H30" s="22">
        <f t="shared" si="2"/>
        <v>5.1024899409740341</v>
      </c>
      <c r="I30" s="22">
        <f t="shared" si="1"/>
        <v>0.20005782972660313</v>
      </c>
      <c r="J30" s="31">
        <f t="shared" si="4"/>
        <v>6.1891891891891895</v>
      </c>
      <c r="K30" s="22">
        <f t="shared" si="3"/>
        <v>3.5456753312471299</v>
      </c>
      <c r="L30" s="22">
        <f t="shared" si="5"/>
        <v>2.6435138579420596</v>
      </c>
    </row>
    <row r="31" spans="1:12">
      <c r="A31" s="2">
        <v>43913</v>
      </c>
      <c r="B31" s="3">
        <v>29</v>
      </c>
      <c r="C31" s="3">
        <f>Dati!L31</f>
        <v>1924</v>
      </c>
      <c r="D31" s="3">
        <f>Dati!G31</f>
        <v>1553</v>
      </c>
      <c r="E31" s="3">
        <f>Dati!K31</f>
        <v>212</v>
      </c>
      <c r="F31" s="3">
        <f>Dati!J31</f>
        <v>159</v>
      </c>
      <c r="G31" s="29">
        <f t="shared" si="0"/>
        <v>5.1859838274932617</v>
      </c>
      <c r="H31" s="22">
        <f t="shared" si="2"/>
        <v>4.941795092826248</v>
      </c>
      <c r="I31" s="22">
        <f t="shared" si="1"/>
        <v>0.24418873466701374</v>
      </c>
      <c r="J31" s="31">
        <f t="shared" si="4"/>
        <v>4.5438596491228074</v>
      </c>
      <c r="K31" s="22">
        <f t="shared" si="3"/>
        <v>3.3896566880699988</v>
      </c>
      <c r="L31" s="22">
        <f t="shared" si="5"/>
        <v>1.1542029610528086</v>
      </c>
    </row>
    <row r="32" spans="1:12">
      <c r="A32" s="2">
        <v>43914</v>
      </c>
      <c r="B32" s="3">
        <v>30</v>
      </c>
      <c r="C32" s="3">
        <f>Dati!L32</f>
        <v>2116</v>
      </c>
      <c r="D32" s="3">
        <f>Dati!G32</f>
        <v>1692</v>
      </c>
      <c r="E32" s="3">
        <f>Dati!K32</f>
        <v>231</v>
      </c>
      <c r="F32" s="3">
        <f>Dati!J32</f>
        <v>193</v>
      </c>
      <c r="G32" s="29">
        <f t="shared" si="0"/>
        <v>4.9905660377358494</v>
      </c>
      <c r="H32" s="22">
        <f t="shared" si="2"/>
        <v>4.7861610746889012</v>
      </c>
      <c r="I32" s="22">
        <f t="shared" si="1"/>
        <v>0.20440496304694822</v>
      </c>
      <c r="J32" s="31">
        <f t="shared" si="4"/>
        <v>3.6226415094339623</v>
      </c>
      <c r="K32" s="22">
        <f t="shared" si="3"/>
        <v>3.2405032580736446</v>
      </c>
      <c r="L32" s="22">
        <f t="shared" si="5"/>
        <v>0.38213825136031776</v>
      </c>
    </row>
    <row r="33" spans="1:12">
      <c r="A33" s="2">
        <v>43915</v>
      </c>
      <c r="B33" s="3">
        <v>31</v>
      </c>
      <c r="C33" s="3">
        <f>Dati!L33</f>
        <v>2305</v>
      </c>
      <c r="D33" s="3">
        <f>Dati!G33</f>
        <v>1826</v>
      </c>
      <c r="E33" s="3">
        <f>Dati!K33</f>
        <v>254</v>
      </c>
      <c r="F33" s="3">
        <f>Dati!J33</f>
        <v>225</v>
      </c>
      <c r="G33" s="29">
        <f t="shared" si="0"/>
        <v>4.8121085594989559</v>
      </c>
      <c r="H33" s="22">
        <f t="shared" si="2"/>
        <v>4.6354285037274456</v>
      </c>
      <c r="I33" s="22">
        <f t="shared" si="1"/>
        <v>0.17668005577151025</v>
      </c>
      <c r="J33" s="31">
        <f t="shared" si="4"/>
        <v>3.4363636363636365</v>
      </c>
      <c r="K33" s="22">
        <f t="shared" si="3"/>
        <v>3.0979129545903596</v>
      </c>
      <c r="L33" s="22">
        <f t="shared" si="5"/>
        <v>0.33845068177327686</v>
      </c>
    </row>
    <row r="34" spans="1:12">
      <c r="A34" s="2">
        <v>43916</v>
      </c>
      <c r="B34" s="3">
        <v>32</v>
      </c>
      <c r="C34" s="3">
        <f>Dati!L34</f>
        <v>2567</v>
      </c>
      <c r="D34" s="3">
        <f>Dati!G34</f>
        <v>2027</v>
      </c>
      <c r="E34" s="3">
        <f>Dati!K34</f>
        <v>280</v>
      </c>
      <c r="F34" s="3">
        <f>Dati!J34</f>
        <v>260</v>
      </c>
      <c r="G34" s="29">
        <f t="shared" si="0"/>
        <v>4.753703703703704</v>
      </c>
      <c r="H34" s="22">
        <f t="shared" si="2"/>
        <v>4.4894430166175576</v>
      </c>
      <c r="I34" s="22">
        <f t="shared" si="1"/>
        <v>0.26426068708614636</v>
      </c>
      <c r="J34" s="31">
        <f t="shared" si="4"/>
        <v>4.2950819672131146</v>
      </c>
      <c r="K34" s="22">
        <f t="shared" si="3"/>
        <v>2.9615969835265221</v>
      </c>
      <c r="L34" s="22">
        <f t="shared" si="5"/>
        <v>1.3334849836865925</v>
      </c>
    </row>
    <row r="35" spans="1:12">
      <c r="A35" s="2">
        <v>43917</v>
      </c>
      <c r="B35" s="3">
        <v>33</v>
      </c>
      <c r="C35" s="3">
        <f>Dati!L35</f>
        <v>2696</v>
      </c>
      <c r="D35" s="3">
        <f>Dati!G35</f>
        <v>2060</v>
      </c>
      <c r="E35" s="3">
        <f>Dati!K35</f>
        <v>331</v>
      </c>
      <c r="F35" s="3">
        <f>Dati!J35</f>
        <v>305</v>
      </c>
      <c r="G35" s="29">
        <f t="shared" si="0"/>
        <v>4.2389937106918243</v>
      </c>
      <c r="H35" s="22">
        <f t="shared" si="2"/>
        <v>4.3480551114635926</v>
      </c>
      <c r="I35" s="22">
        <f t="shared" si="1"/>
        <v>-0.10906140077176829</v>
      </c>
      <c r="J35" s="31">
        <f t="shared" si="4"/>
        <v>1.34375</v>
      </c>
      <c r="K35" s="22">
        <f t="shared" si="3"/>
        <v>2.8312792584558597</v>
      </c>
      <c r="L35" s="22">
        <f t="shared" si="5"/>
        <v>-1.4875292584558597</v>
      </c>
    </row>
    <row r="36" spans="1:12">
      <c r="A36" s="2">
        <v>43918</v>
      </c>
      <c r="B36" s="3">
        <v>34</v>
      </c>
      <c r="C36" s="3">
        <f>Dati!L36</f>
        <v>2822</v>
      </c>
      <c r="D36" s="3">
        <f>Dati!G36</f>
        <v>2086</v>
      </c>
      <c r="E36" s="3">
        <f>Dati!K36</f>
        <v>358</v>
      </c>
      <c r="F36" s="3">
        <f>Dati!J36</f>
        <v>378</v>
      </c>
      <c r="G36" s="29">
        <f t="shared" si="0"/>
        <v>3.8342391304347827</v>
      </c>
      <c r="H36" s="22">
        <f t="shared" si="2"/>
        <v>4.2111199946955882</v>
      </c>
      <c r="I36" s="22">
        <f t="shared" si="1"/>
        <v>-0.37688086426080547</v>
      </c>
      <c r="J36" s="31">
        <f t="shared" si="4"/>
        <v>1.26</v>
      </c>
      <c r="K36" s="22">
        <f t="shared" si="3"/>
        <v>2.7066958414500886</v>
      </c>
      <c r="L36" s="22">
        <f t="shared" si="5"/>
        <v>-1.4466958414500886</v>
      </c>
    </row>
    <row r="37" spans="1:12">
      <c r="A37" s="2">
        <v>43919</v>
      </c>
      <c r="B37" s="3">
        <v>35</v>
      </c>
      <c r="C37" s="3">
        <f>Dati!L37</f>
        <v>3076</v>
      </c>
      <c r="D37" s="3">
        <f>Dati!G37</f>
        <v>2279</v>
      </c>
      <c r="E37" s="3">
        <f>Dati!K37</f>
        <v>377</v>
      </c>
      <c r="F37" s="3">
        <f>Dati!J37</f>
        <v>420</v>
      </c>
      <c r="G37" s="29">
        <f t="shared" si="0"/>
        <v>3.8594730238393979</v>
      </c>
      <c r="H37" s="22">
        <f t="shared" si="2"/>
        <v>4.0784974327879935</v>
      </c>
      <c r="I37" s="22">
        <f t="shared" si="1"/>
        <v>-0.21902440894859554</v>
      </c>
      <c r="J37" s="31">
        <f t="shared" si="4"/>
        <v>4.1639344262295079</v>
      </c>
      <c r="K37" s="22">
        <f t="shared" si="3"/>
        <v>2.5875944085144083</v>
      </c>
      <c r="L37" s="22">
        <f t="shared" si="5"/>
        <v>1.5763400177150997</v>
      </c>
    </row>
    <row r="38" spans="1:12">
      <c r="A38" s="2">
        <v>43920</v>
      </c>
      <c r="B38" s="3">
        <v>36</v>
      </c>
      <c r="C38" s="3">
        <f>Dati!L38</f>
        <v>3217</v>
      </c>
      <c r="D38" s="3">
        <f>Dati!G38</f>
        <v>2383</v>
      </c>
      <c r="E38" s="3">
        <f>Dati!K38</f>
        <v>397</v>
      </c>
      <c r="F38" s="3">
        <f>Dati!J38</f>
        <v>437</v>
      </c>
      <c r="G38" s="29">
        <f t="shared" si="0"/>
        <v>3.8573141486810552</v>
      </c>
      <c r="H38" s="22">
        <f t="shared" si="2"/>
        <v>3.9500516086482804</v>
      </c>
      <c r="I38" s="22">
        <f t="shared" si="1"/>
        <v>-9.2737459967225266E-2</v>
      </c>
      <c r="J38" s="31">
        <f t="shared" si="4"/>
        <v>3.810810810810811</v>
      </c>
      <c r="K38" s="22">
        <f t="shared" si="3"/>
        <v>2.4737337385451839</v>
      </c>
      <c r="L38" s="22">
        <f t="shared" si="5"/>
        <v>1.3370770722656271</v>
      </c>
    </row>
    <row r="39" spans="1:12">
      <c r="A39" s="2">
        <v>43921</v>
      </c>
      <c r="B39" s="3">
        <v>37</v>
      </c>
      <c r="C39" s="3">
        <f>Dati!L39</f>
        <v>3416</v>
      </c>
      <c r="D39" s="3">
        <f>Dati!G39</f>
        <v>2508</v>
      </c>
      <c r="E39" s="3">
        <f>Dati!K39</f>
        <v>428</v>
      </c>
      <c r="F39" s="3">
        <f>Dati!J39</f>
        <v>480</v>
      </c>
      <c r="G39" s="29">
        <f t="shared" si="0"/>
        <v>3.7621145374449338</v>
      </c>
      <c r="H39" s="22">
        <f t="shared" si="2"/>
        <v>3.8256509825283835</v>
      </c>
      <c r="I39" s="22">
        <f t="shared" si="1"/>
        <v>-6.3536445083449689E-2</v>
      </c>
      <c r="J39" s="31">
        <f t="shared" si="4"/>
        <v>2.689189189189189</v>
      </c>
      <c r="K39" s="22">
        <f t="shared" si="3"/>
        <v>2.3648832247747755</v>
      </c>
      <c r="L39" s="22">
        <f t="shared" si="5"/>
        <v>0.32430596441441351</v>
      </c>
    </row>
    <row r="40" spans="1:12">
      <c r="A40" s="2">
        <v>43922</v>
      </c>
      <c r="B40" s="3">
        <v>38</v>
      </c>
      <c r="C40" s="3">
        <f>Dati!L40</f>
        <v>3660</v>
      </c>
      <c r="D40" s="3">
        <f>Dati!G40</f>
        <v>2645</v>
      </c>
      <c r="E40" s="3">
        <f>Dati!K40</f>
        <v>460</v>
      </c>
      <c r="F40" s="3">
        <f>Dati!J40</f>
        <v>555</v>
      </c>
      <c r="G40" s="29">
        <f t="shared" si="0"/>
        <v>3.6059113300492611</v>
      </c>
      <c r="H40" s="22">
        <f t="shared" si="2"/>
        <v>3.7051681573164887</v>
      </c>
      <c r="I40" s="22">
        <f t="shared" si="1"/>
        <v>-9.9256827267227621E-2</v>
      </c>
      <c r="J40" s="31">
        <f t="shared" si="4"/>
        <v>2.2803738317757007</v>
      </c>
      <c r="K40" s="22">
        <f t="shared" si="3"/>
        <v>2.2608224077140262</v>
      </c>
      <c r="L40" s="22">
        <f t="shared" si="5"/>
        <v>1.9551424061674538E-2</v>
      </c>
    </row>
    <row r="41" spans="1:12">
      <c r="A41" s="2">
        <v>43923</v>
      </c>
      <c r="B41" s="3">
        <v>39</v>
      </c>
      <c r="C41" s="3">
        <f>Dati!L41</f>
        <v>3782</v>
      </c>
      <c r="D41" s="3">
        <f>Dati!G41</f>
        <v>2660</v>
      </c>
      <c r="E41" s="3">
        <f>Dati!K41</f>
        <v>488</v>
      </c>
      <c r="F41" s="3">
        <f>Dati!J41</f>
        <v>634</v>
      </c>
      <c r="G41" s="29">
        <f t="shared" si="0"/>
        <v>3.3707664884135471</v>
      </c>
      <c r="H41" s="22">
        <f t="shared" si="2"/>
        <v>3.5884797480712707</v>
      </c>
      <c r="I41" s="22">
        <f t="shared" si="1"/>
        <v>-0.21771325965772359</v>
      </c>
      <c r="J41" s="31">
        <f t="shared" si="4"/>
        <v>1.1401869158878504</v>
      </c>
      <c r="K41" s="22">
        <f t="shared" si="3"/>
        <v>2.1613405286464547</v>
      </c>
      <c r="L41" s="22">
        <f t="shared" si="5"/>
        <v>-1.0211536127586043</v>
      </c>
    </row>
    <row r="42" spans="1:12">
      <c r="A42" s="2">
        <v>43924</v>
      </c>
      <c r="B42" s="3">
        <v>40</v>
      </c>
      <c r="C42" s="3">
        <f>Dati!L42</f>
        <v>3965</v>
      </c>
      <c r="D42" s="3">
        <f>Dati!G42</f>
        <v>2746</v>
      </c>
      <c r="E42" s="3">
        <f>Dati!K42</f>
        <v>519</v>
      </c>
      <c r="F42" s="3">
        <f>Dati!J42</f>
        <v>700</v>
      </c>
      <c r="G42" s="29">
        <f t="shared" si="0"/>
        <v>3.2526661197703035</v>
      </c>
      <c r="H42" s="22">
        <f t="shared" si="2"/>
        <v>3.4754662556649265</v>
      </c>
      <c r="I42" s="22">
        <f t="shared" si="1"/>
        <v>-0.222800135894623</v>
      </c>
      <c r="J42" s="31">
        <f t="shared" si="4"/>
        <v>1.8865979381443299</v>
      </c>
      <c r="K42" s="22">
        <f t="shared" si="3"/>
        <v>2.0662361027698322</v>
      </c>
      <c r="L42" s="22">
        <f t="shared" si="5"/>
        <v>-0.17963816462550231</v>
      </c>
    </row>
    <row r="43" spans="1:12">
      <c r="A43" s="2">
        <v>43925</v>
      </c>
      <c r="B43" s="3">
        <v>41</v>
      </c>
      <c r="C43" s="3">
        <f>Dati!L43</f>
        <v>4203</v>
      </c>
      <c r="D43" s="3">
        <f>Dati!G43</f>
        <v>2894</v>
      </c>
      <c r="E43" s="3">
        <f>Dati!K43</f>
        <v>542</v>
      </c>
      <c r="F43" s="3">
        <f>Dati!J43</f>
        <v>767</v>
      </c>
      <c r="G43" s="29">
        <f t="shared" si="0"/>
        <v>3.2108479755538579</v>
      </c>
      <c r="H43" s="22">
        <f t="shared" si="2"/>
        <v>3.3660119444056247</v>
      </c>
      <c r="I43" s="22">
        <f t="shared" si="1"/>
        <v>-0.15516396885176675</v>
      </c>
      <c r="J43" s="31">
        <f t="shared" si="4"/>
        <v>2.6444444444444444</v>
      </c>
      <c r="K43" s="22">
        <f t="shared" si="3"/>
        <v>1.9753165111205975</v>
      </c>
      <c r="L43" s="22">
        <f t="shared" si="5"/>
        <v>0.6691279333238469</v>
      </c>
    </row>
    <row r="44" spans="1:12">
      <c r="A44" s="2">
        <v>43926</v>
      </c>
      <c r="B44" s="3">
        <v>42</v>
      </c>
      <c r="C44" s="3">
        <f>Dati!L44</f>
        <v>4449</v>
      </c>
      <c r="D44" s="3">
        <f>Dati!G44</f>
        <v>3093</v>
      </c>
      <c r="E44" s="3">
        <f>Dati!K44</f>
        <v>556</v>
      </c>
      <c r="F44" s="3">
        <f>Dati!J44</f>
        <v>800</v>
      </c>
      <c r="G44" s="29">
        <f t="shared" si="0"/>
        <v>3.2809734513274336</v>
      </c>
      <c r="H44" s="22">
        <f t="shared" si="2"/>
        <v>3.2600047235140455</v>
      </c>
      <c r="I44" s="22">
        <f t="shared" si="1"/>
        <v>2.0968727813388099E-2</v>
      </c>
      <c r="J44" s="31">
        <f t="shared" si="4"/>
        <v>5.2340425531914896</v>
      </c>
      <c r="K44" s="22">
        <f t="shared" si="3"/>
        <v>1.8883976104546358</v>
      </c>
      <c r="L44" s="22">
        <f t="shared" si="5"/>
        <v>3.345644942736854</v>
      </c>
    </row>
    <row r="45" spans="1:12">
      <c r="A45" s="2">
        <v>43927</v>
      </c>
      <c r="B45" s="3">
        <v>43</v>
      </c>
      <c r="C45" s="3">
        <f>Dati!L45</f>
        <v>4549</v>
      </c>
      <c r="D45" s="3">
        <f>Dati!G45</f>
        <v>3117</v>
      </c>
      <c r="E45" s="3">
        <f>Dati!K45</f>
        <v>595</v>
      </c>
      <c r="F45" s="3">
        <f>Dati!J45</f>
        <v>837</v>
      </c>
      <c r="G45" s="29">
        <f t="shared" si="0"/>
        <v>3.1766759776536313</v>
      </c>
      <c r="H45" s="22">
        <f t="shared" si="2"/>
        <v>3.1573360323326276</v>
      </c>
      <c r="I45" s="22">
        <f t="shared" si="1"/>
        <v>1.9339945321003693E-2</v>
      </c>
      <c r="J45" s="31">
        <f t="shared" si="4"/>
        <v>1.3157894736842106</v>
      </c>
      <c r="K45" s="22">
        <f t="shared" si="3"/>
        <v>1.8053033602942752</v>
      </c>
      <c r="L45" s="22">
        <f t="shared" si="5"/>
        <v>-0.48951388661006456</v>
      </c>
    </row>
    <row r="46" spans="1:12">
      <c r="A46" s="2">
        <v>43928</v>
      </c>
      <c r="B46" s="3">
        <v>44</v>
      </c>
      <c r="C46" s="3">
        <f>Dati!L46</f>
        <v>4757</v>
      </c>
      <c r="D46" s="3">
        <f>Dati!G46</f>
        <v>3212</v>
      </c>
      <c r="E46" s="3">
        <f>Dati!K46</f>
        <v>620</v>
      </c>
      <c r="F46" s="3">
        <f>Dati!J46</f>
        <v>925</v>
      </c>
      <c r="G46" s="29">
        <f t="shared" si="0"/>
        <v>3.0789644012944986</v>
      </c>
      <c r="H46" s="22">
        <f t="shared" si="2"/>
        <v>3.0579007291499689</v>
      </c>
      <c r="I46" s="22">
        <f t="shared" si="1"/>
        <v>2.1063672144529644E-2</v>
      </c>
      <c r="J46" s="31">
        <f t="shared" si="4"/>
        <v>1.8407079646017699</v>
      </c>
      <c r="K46" s="22">
        <f t="shared" si="3"/>
        <v>1.7258654663861603</v>
      </c>
      <c r="L46" s="22">
        <f t="shared" si="5"/>
        <v>0.11484249821560955</v>
      </c>
    </row>
    <row r="47" spans="1:12">
      <c r="A47" s="2">
        <v>43929</v>
      </c>
      <c r="B47" s="3">
        <v>45</v>
      </c>
      <c r="C47" s="3">
        <f>Dati!L47</f>
        <v>4906</v>
      </c>
      <c r="D47" s="3">
        <f>Dati!G47</f>
        <v>3245</v>
      </c>
      <c r="E47" s="3">
        <f>Dati!K47</f>
        <v>654</v>
      </c>
      <c r="F47" s="3">
        <f>Dati!J47</f>
        <v>1007</v>
      </c>
      <c r="G47" s="29">
        <f t="shared" si="0"/>
        <v>2.9536423841059603</v>
      </c>
      <c r="H47" s="22">
        <f t="shared" si="2"/>
        <v>2.9615969835265221</v>
      </c>
      <c r="I47" s="22">
        <f t="shared" si="1"/>
        <v>-7.9545994205618697E-3</v>
      </c>
      <c r="J47" s="31">
        <f t="shared" si="4"/>
        <v>1.2844827586206897</v>
      </c>
      <c r="K47" s="22">
        <f t="shared" si="3"/>
        <v>1.6499230398478777</v>
      </c>
      <c r="L47" s="22">
        <f t="shared" si="5"/>
        <v>-0.36544028122718797</v>
      </c>
    </row>
    <row r="48" spans="1:12">
      <c r="A48" s="2">
        <v>43930</v>
      </c>
      <c r="B48" s="3">
        <v>46</v>
      </c>
      <c r="C48" s="3">
        <f>Dati!L48</f>
        <v>5020</v>
      </c>
      <c r="D48" s="3">
        <f>Dati!G48</f>
        <v>3253</v>
      </c>
      <c r="E48" s="3">
        <f>Dati!K48</f>
        <v>682</v>
      </c>
      <c r="F48" s="3">
        <f>Dati!J48</f>
        <v>1085</v>
      </c>
      <c r="G48" s="29">
        <f t="shared" si="0"/>
        <v>2.8409734012450483</v>
      </c>
      <c r="H48" s="22">
        <f t="shared" si="2"/>
        <v>2.8683261720113333</v>
      </c>
      <c r="I48" s="22">
        <f t="shared" si="1"/>
        <v>-2.7352770766285062E-2</v>
      </c>
      <c r="J48" s="31">
        <f t="shared" si="4"/>
        <v>1.0754716981132075</v>
      </c>
      <c r="K48" s="22">
        <f t="shared" si="3"/>
        <v>1.5773222713129846</v>
      </c>
      <c r="L48" s="22">
        <f t="shared" si="5"/>
        <v>-0.50185057319977711</v>
      </c>
    </row>
    <row r="49" spans="1:12">
      <c r="A49" s="2">
        <v>43931</v>
      </c>
      <c r="B49" s="3">
        <v>47</v>
      </c>
      <c r="C49" s="3">
        <f>Dati!L49</f>
        <v>5191</v>
      </c>
      <c r="D49" s="3">
        <f>Dati!G49</f>
        <v>3301</v>
      </c>
      <c r="E49" s="3">
        <f>Dati!K49</f>
        <v>709</v>
      </c>
      <c r="F49" s="3">
        <f>Dati!J49</f>
        <v>1181</v>
      </c>
      <c r="G49" s="29">
        <f t="shared" si="0"/>
        <v>2.7465608465608464</v>
      </c>
      <c r="H49" s="22">
        <f t="shared" si="2"/>
        <v>2.7779927771430053</v>
      </c>
      <c r="I49" s="22">
        <f t="shared" si="1"/>
        <v>-3.1431930582158873E-2</v>
      </c>
      <c r="J49" s="31">
        <f t="shared" si="4"/>
        <v>1.3902439024390243</v>
      </c>
      <c r="K49" s="22">
        <f t="shared" si="3"/>
        <v>1.507916119414479</v>
      </c>
      <c r="L49" s="22">
        <f t="shared" si="5"/>
        <v>-0.11767221697545471</v>
      </c>
    </row>
    <row r="50" spans="1:12">
      <c r="A50" s="2">
        <v>43932</v>
      </c>
      <c r="B50" s="3">
        <v>48</v>
      </c>
      <c r="C50" s="3">
        <f>Dati!L50</f>
        <v>5376</v>
      </c>
      <c r="D50" s="3">
        <f>Dati!G50</f>
        <v>3333</v>
      </c>
      <c r="E50" s="3">
        <f>Dati!K50</f>
        <v>734</v>
      </c>
      <c r="F50" s="3">
        <f>Dati!J50</f>
        <v>1309</v>
      </c>
      <c r="G50" s="29">
        <f t="shared" si="0"/>
        <v>2.631424375917768</v>
      </c>
      <c r="H50" s="22">
        <f t="shared" si="2"/>
        <v>2.6905042896314697</v>
      </c>
      <c r="I50" s="22">
        <f t="shared" si="1"/>
        <v>-5.9079913713701693E-2</v>
      </c>
      <c r="J50" s="31">
        <f t="shared" si="4"/>
        <v>1.2091503267973855</v>
      </c>
      <c r="K50" s="22">
        <f t="shared" si="3"/>
        <v>1.4415640129757814</v>
      </c>
      <c r="L50" s="22">
        <f t="shared" si="5"/>
        <v>-0.23241368617839586</v>
      </c>
    </row>
    <row r="51" spans="1:12">
      <c r="A51" s="2">
        <v>43933</v>
      </c>
      <c r="B51" s="3">
        <v>49</v>
      </c>
      <c r="C51" s="3">
        <f>Dati!L51</f>
        <v>5494</v>
      </c>
      <c r="D51" s="3">
        <f>Dati!G51</f>
        <v>3333</v>
      </c>
      <c r="E51" s="3">
        <f>Dati!K51</f>
        <v>749</v>
      </c>
      <c r="F51" s="3">
        <f>Dati!J51</f>
        <v>1412</v>
      </c>
      <c r="G51" s="29">
        <f t="shared" si="0"/>
        <v>2.5423415085608516</v>
      </c>
      <c r="H51" s="22">
        <f t="shared" si="2"/>
        <v>2.6057711136203943</v>
      </c>
      <c r="I51" s="22">
        <f t="shared" si="1"/>
        <v>-6.3429605059542649E-2</v>
      </c>
      <c r="J51" s="31">
        <f t="shared" si="4"/>
        <v>1</v>
      </c>
      <c r="K51" s="22">
        <f t="shared" si="3"/>
        <v>1.3781315663060651</v>
      </c>
      <c r="L51" s="22">
        <f t="shared" si="5"/>
        <v>-0.37813156630606515</v>
      </c>
    </row>
    <row r="52" spans="1:12">
      <c r="A52" s="2">
        <v>43934</v>
      </c>
      <c r="B52" s="3">
        <v>50</v>
      </c>
      <c r="C52" s="3">
        <f>Dati!L52</f>
        <v>5596</v>
      </c>
      <c r="D52" s="3">
        <f>Dati!G52</f>
        <v>3365</v>
      </c>
      <c r="E52" s="3">
        <f>Dati!K52</f>
        <v>760</v>
      </c>
      <c r="F52" s="3">
        <f>Dati!J52</f>
        <v>1471</v>
      </c>
      <c r="G52" s="29">
        <f t="shared" si="0"/>
        <v>2.5082922456297623</v>
      </c>
      <c r="H52" s="22">
        <f t="shared" si="2"/>
        <v>2.5237064749331921</v>
      </c>
      <c r="I52" s="22">
        <f t="shared" si="1"/>
        <v>-1.5414229303429838E-2</v>
      </c>
      <c r="J52" s="31">
        <f t="shared" si="4"/>
        <v>1.4571428571428571</v>
      </c>
      <c r="K52" s="22">
        <f t="shared" si="3"/>
        <v>1.3174903070233042</v>
      </c>
      <c r="L52" s="22">
        <f t="shared" si="5"/>
        <v>0.13965255011955291</v>
      </c>
    </row>
    <row r="53" spans="1:12">
      <c r="A53" s="2">
        <v>43935</v>
      </c>
      <c r="B53" s="3">
        <v>51</v>
      </c>
      <c r="C53" s="3">
        <f>Dati!L53</f>
        <v>5808</v>
      </c>
      <c r="D53" s="3">
        <f>Dati!G53</f>
        <v>3466</v>
      </c>
      <c r="E53" s="3">
        <f>Dati!K53</f>
        <v>793</v>
      </c>
      <c r="F53" s="3">
        <f>Dati!J53</f>
        <v>1549</v>
      </c>
      <c r="G53" s="29">
        <f t="shared" si="0"/>
        <v>2.479931682322801</v>
      </c>
      <c r="H53" s="22">
        <f t="shared" si="2"/>
        <v>2.4442263322086863</v>
      </c>
      <c r="I53" s="22">
        <f t="shared" si="1"/>
        <v>3.5705350114114687E-2</v>
      </c>
      <c r="J53" s="31">
        <f t="shared" si="4"/>
        <v>1.9099099099099099</v>
      </c>
      <c r="K53" s="22">
        <f t="shared" si="3"/>
        <v>1.2595174158537967</v>
      </c>
      <c r="L53" s="22">
        <f t="shared" si="5"/>
        <v>0.65039249405611321</v>
      </c>
    </row>
    <row r="54" spans="1:12">
      <c r="A54" s="2">
        <v>43936</v>
      </c>
      <c r="B54" s="3">
        <v>52</v>
      </c>
      <c r="C54" s="3">
        <f>Dati!L54</f>
        <v>5936</v>
      </c>
      <c r="D54" s="3">
        <f>Dati!G54</f>
        <v>3464</v>
      </c>
      <c r="E54" s="3">
        <f>Dati!K54</f>
        <v>807</v>
      </c>
      <c r="F54" s="3">
        <f>Dati!J54</f>
        <v>1665</v>
      </c>
      <c r="G54" s="29">
        <f t="shared" si="0"/>
        <v>2.4012944983818771</v>
      </c>
      <c r="H54" s="22">
        <f t="shared" si="2"/>
        <v>2.3672492908354079</v>
      </c>
      <c r="I54" s="22">
        <f t="shared" si="1"/>
        <v>3.4045207546469225E-2</v>
      </c>
      <c r="J54" s="31">
        <f t="shared" si="4"/>
        <v>0.98461538461538467</v>
      </c>
      <c r="K54" s="22">
        <f t="shared" si="3"/>
        <v>1.204095477881163</v>
      </c>
      <c r="L54" s="22">
        <f t="shared" si="5"/>
        <v>-0.21948009326577833</v>
      </c>
    </row>
    <row r="55" spans="1:12">
      <c r="A55" s="2">
        <v>43937</v>
      </c>
      <c r="B55" s="3">
        <v>53</v>
      </c>
      <c r="C55" s="3">
        <f>Dati!L55</f>
        <v>6039</v>
      </c>
      <c r="D55" s="3">
        <f>Dati!G55</f>
        <v>3437</v>
      </c>
      <c r="E55" s="3">
        <f>Dati!K55</f>
        <v>828</v>
      </c>
      <c r="F55" s="3">
        <f>Dati!J55</f>
        <v>1774</v>
      </c>
      <c r="G55" s="29">
        <f t="shared" ref="G55:G61" si="6">C55/(E55+F55)</f>
        <v>2.3209069946195235</v>
      </c>
      <c r="H55" s="22">
        <f t="shared" si="2"/>
        <v>2.2926965195964057</v>
      </c>
      <c r="I55" s="22">
        <f t="shared" si="1"/>
        <v>2.8210475023117798E-2</v>
      </c>
      <c r="J55" s="31">
        <f t="shared" si="4"/>
        <v>0.79230769230769227</v>
      </c>
      <c r="K55" s="22">
        <f t="shared" si="3"/>
        <v>1.1511122447410149</v>
      </c>
      <c r="L55" s="22">
        <f t="shared" si="5"/>
        <v>-0.35880455243332265</v>
      </c>
    </row>
    <row r="56" spans="1:12">
      <c r="A56" s="2">
        <v>43938</v>
      </c>
      <c r="B56" s="3">
        <v>54</v>
      </c>
      <c r="C56" s="3">
        <f>Dati!L56</f>
        <v>6188</v>
      </c>
      <c r="D56" s="3">
        <f>Dati!G56</f>
        <v>3459</v>
      </c>
      <c r="E56" s="3">
        <f>Dati!K56</f>
        <v>866</v>
      </c>
      <c r="F56" s="3">
        <f>Dati!J56</f>
        <v>1863</v>
      </c>
      <c r="G56" s="29">
        <f t="shared" si="6"/>
        <v>2.2674972517405645</v>
      </c>
      <c r="H56" s="22">
        <f t="shared" si="2"/>
        <v>2.2204916699391868</v>
      </c>
      <c r="I56" s="22">
        <f t="shared" si="1"/>
        <v>4.7005581801377705E-2</v>
      </c>
      <c r="J56" s="31">
        <f t="shared" si="4"/>
        <v>1.1732283464566928</v>
      </c>
      <c r="K56" s="22">
        <f t="shared" si="3"/>
        <v>1.1004604072796573</v>
      </c>
      <c r="L56" s="22">
        <f t="shared" si="5"/>
        <v>7.2767939177035501E-2</v>
      </c>
    </row>
    <row r="57" spans="1:12">
      <c r="A57" s="2">
        <v>43939</v>
      </c>
      <c r="B57" s="3">
        <v>55</v>
      </c>
      <c r="C57" s="3">
        <f>Dati!L57</f>
        <v>6301</v>
      </c>
      <c r="D57" s="3">
        <f>Dati!G57</f>
        <v>3412</v>
      </c>
      <c r="E57" s="3">
        <f>Dati!K57</f>
        <v>897</v>
      </c>
      <c r="F57" s="3">
        <f>Dati!J57</f>
        <v>1992</v>
      </c>
      <c r="G57" s="29">
        <f t="shared" si="6"/>
        <v>2.1810314987885082</v>
      </c>
      <c r="H57" s="22">
        <f t="shared" ref="H57:H62" si="7">$N$3*EXP($N$4*B57)</f>
        <v>2.1505607977881316</v>
      </c>
      <c r="I57" s="22">
        <f t="shared" ref="I57:I62" si="8">G57-H57</f>
        <v>3.0470701000376632E-2</v>
      </c>
      <c r="J57" s="31">
        <f t="shared" si="4"/>
        <v>0.70625000000000004</v>
      </c>
      <c r="K57" s="22">
        <f t="shared" si="3"/>
        <v>1.0520373782163794</v>
      </c>
      <c r="L57" s="22">
        <f t="shared" si="5"/>
        <v>-0.34578737821637939</v>
      </c>
    </row>
    <row r="58" spans="1:12">
      <c r="A58" s="2">
        <v>43940</v>
      </c>
      <c r="B58" s="3">
        <v>56</v>
      </c>
      <c r="C58" s="3">
        <f>Dati!L58</f>
        <v>6528</v>
      </c>
      <c r="D58" s="3">
        <f>Dati!G58</f>
        <v>3490</v>
      </c>
      <c r="E58" s="3">
        <f>Dati!K58</f>
        <v>928</v>
      </c>
      <c r="F58" s="3">
        <f>Dati!J58</f>
        <v>2110</v>
      </c>
      <c r="G58" s="29">
        <f t="shared" si="6"/>
        <v>2.1487820934825543</v>
      </c>
      <c r="H58" s="22">
        <f t="shared" si="7"/>
        <v>2.0828322878192957</v>
      </c>
      <c r="I58" s="22">
        <f t="shared" si="8"/>
        <v>6.5949805663258587E-2</v>
      </c>
      <c r="J58" s="31">
        <f t="shared" si="4"/>
        <v>1.523489932885906</v>
      </c>
      <c r="K58" s="22">
        <f t="shared" si="3"/>
        <v>1.0057450843691556</v>
      </c>
      <c r="L58" s="22">
        <f t="shared" si="5"/>
        <v>0.5177448485167504</v>
      </c>
    </row>
    <row r="59" spans="1:12">
      <c r="A59" s="2">
        <v>43941</v>
      </c>
      <c r="B59" s="3">
        <v>57</v>
      </c>
      <c r="C59" s="3">
        <f>Dati!L59</f>
        <v>6669</v>
      </c>
      <c r="D59" s="3">
        <f>Dati!G59</f>
        <v>3496</v>
      </c>
      <c r="E59" s="3">
        <f>Dati!K59</f>
        <v>957</v>
      </c>
      <c r="F59" s="3">
        <f>Dati!J59</f>
        <v>2216</v>
      </c>
      <c r="G59" s="29">
        <f t="shared" si="6"/>
        <v>2.1017964071856285</v>
      </c>
      <c r="H59" s="22">
        <f t="shared" si="7"/>
        <v>2.0172367801200615</v>
      </c>
      <c r="I59" s="22">
        <f t="shared" si="8"/>
        <v>8.4559627065567078E-2</v>
      </c>
      <c r="J59" s="31">
        <f t="shared" si="4"/>
        <v>1.0444444444444445</v>
      </c>
      <c r="K59" s="22">
        <f t="shared" si="3"/>
        <v>0.96148976802293129</v>
      </c>
      <c r="L59" s="22">
        <f t="shared" si="5"/>
        <v>8.2954676421513218E-2</v>
      </c>
    </row>
    <row r="60" spans="1:12">
      <c r="A60" s="2">
        <v>43942</v>
      </c>
      <c r="B60" s="3">
        <v>58</v>
      </c>
      <c r="C60" s="3">
        <f>Dati!L60</f>
        <v>6764</v>
      </c>
      <c r="D60" s="3">
        <f>Dati!G60</f>
        <v>3463</v>
      </c>
      <c r="E60" s="3">
        <f>Dati!K60</f>
        <v>990</v>
      </c>
      <c r="F60" s="3">
        <f>Dati!J60</f>
        <v>2311</v>
      </c>
      <c r="G60" s="29">
        <f t="shared" si="6"/>
        <v>2.0490760375643746</v>
      </c>
      <c r="H60" s="22">
        <f t="shared" si="7"/>
        <v>1.9537070991585266</v>
      </c>
      <c r="I60" s="22">
        <f t="shared" si="8"/>
        <v>9.5368938405848036E-2</v>
      </c>
      <c r="J60" s="31">
        <f t="shared" ref="J60:J65" si="9">(C60-C59)/(E60-E59+F60-F59)</f>
        <v>0.7421875</v>
      </c>
      <c r="K60" s="22">
        <f t="shared" si="3"/>
        <v>0.91918179703821368</v>
      </c>
      <c r="L60" s="22">
        <f t="shared" si="5"/>
        <v>-0.17699429703821368</v>
      </c>
    </row>
    <row r="61" spans="1:12">
      <c r="A61" s="2">
        <v>43943</v>
      </c>
      <c r="B61" s="3">
        <v>59</v>
      </c>
      <c r="C61" s="3">
        <f>Dati!L61</f>
        <v>6918</v>
      </c>
      <c r="D61" s="3">
        <f>Dati!G61</f>
        <v>3476</v>
      </c>
      <c r="E61" s="3">
        <f>Dati!K61</f>
        <v>1022</v>
      </c>
      <c r="F61" s="3">
        <f>Dati!J61</f>
        <v>2420</v>
      </c>
      <c r="G61" s="29">
        <f t="shared" si="6"/>
        <v>2.0098779779198139</v>
      </c>
      <c r="H61" s="22">
        <f t="shared" si="7"/>
        <v>1.8921781849898887</v>
      </c>
      <c r="I61" s="22">
        <f t="shared" si="8"/>
        <v>0.11769979292992527</v>
      </c>
      <c r="J61" s="31">
        <f t="shared" si="9"/>
        <v>1.0921985815602837</v>
      </c>
      <c r="K61" s="22">
        <f t="shared" si="3"/>
        <v>0.87873548331535589</v>
      </c>
      <c r="L61" s="22">
        <f t="shared" si="5"/>
        <v>0.21346309824492782</v>
      </c>
    </row>
    <row r="62" spans="1:12">
      <c r="A62" s="2">
        <v>43944</v>
      </c>
      <c r="B62" s="3">
        <v>60</v>
      </c>
      <c r="C62" s="3">
        <f>Dati!L62</f>
        <v>7049</v>
      </c>
      <c r="D62" s="3">
        <f>Dati!G62</f>
        <v>3466</v>
      </c>
      <c r="E62" s="3">
        <f>Dati!K62</f>
        <v>1047</v>
      </c>
      <c r="F62" s="3">
        <f>Dati!J62</f>
        <v>2536</v>
      </c>
      <c r="G62" s="29">
        <f t="shared" ref="G62" si="10">C62/(E62+F62)</f>
        <v>1.967345799609266</v>
      </c>
      <c r="H62" s="22">
        <f t="shared" si="7"/>
        <v>1.8325870266293769</v>
      </c>
      <c r="I62" s="22">
        <f t="shared" si="8"/>
        <v>0.13475877297988914</v>
      </c>
      <c r="J62" s="31">
        <f t="shared" si="9"/>
        <v>0.92907801418439717</v>
      </c>
      <c r="K62" s="22">
        <f t="shared" si="3"/>
        <v>0.84006890924687228</v>
      </c>
      <c r="L62" s="22">
        <f t="shared" si="5"/>
        <v>8.9009104937524897E-2</v>
      </c>
    </row>
    <row r="63" spans="1:12">
      <c r="A63" s="2">
        <v>43945</v>
      </c>
      <c r="B63" s="3">
        <v>61</v>
      </c>
      <c r="C63" s="3">
        <f>Dati!L63</f>
        <v>7173</v>
      </c>
      <c r="D63" s="3">
        <f>Dati!G63</f>
        <v>3437</v>
      </c>
      <c r="E63" s="3">
        <f>Dati!K63</f>
        <v>1076</v>
      </c>
      <c r="F63" s="3">
        <f>Dati!J63</f>
        <v>2660</v>
      </c>
      <c r="G63" s="29">
        <f t="shared" ref="G63" si="11">C63/(E63+F63)</f>
        <v>1.919967880085653</v>
      </c>
      <c r="H63" s="22">
        <f t="shared" ref="H63" si="12">$N$3*EXP($N$4*B63)</f>
        <v>1.7748725975234974</v>
      </c>
      <c r="I63" s="22">
        <f t="shared" ref="I63" si="13">G63-H63</f>
        <v>0.14509528256215565</v>
      </c>
      <c r="J63" s="31">
        <f t="shared" si="9"/>
        <v>0.81045751633986929</v>
      </c>
      <c r="K63" s="22">
        <f t="shared" si="3"/>
        <v>0.80310376180628851</v>
      </c>
      <c r="L63" s="22">
        <f t="shared" si="5"/>
        <v>7.3537545335807808E-3</v>
      </c>
    </row>
    <row r="64" spans="1:12">
      <c r="A64" s="2">
        <v>43946</v>
      </c>
      <c r="B64" s="3">
        <v>62</v>
      </c>
      <c r="C64" s="3">
        <f>Dati!L64</f>
        <v>7301</v>
      </c>
      <c r="D64" s="3">
        <f>Dati!G64</f>
        <v>3433</v>
      </c>
      <c r="E64" s="3">
        <f>Dati!K64</f>
        <v>1093</v>
      </c>
      <c r="F64" s="3">
        <f>Dati!J64</f>
        <v>2775</v>
      </c>
      <c r="G64" s="29">
        <f t="shared" ref="G64" si="14">C64/(E64+F64)</f>
        <v>1.8875387797311272</v>
      </c>
      <c r="H64" s="22">
        <f t="shared" ref="H64" si="15">$N$3*EXP($N$4*B64)</f>
        <v>1.7189757930535094</v>
      </c>
      <c r="I64" s="22">
        <f t="shared" ref="I64" si="16">G64-H64</f>
        <v>0.16856298667761771</v>
      </c>
      <c r="J64" s="31">
        <f t="shared" si="9"/>
        <v>0.96969696969696972</v>
      </c>
      <c r="K64" s="22">
        <f t="shared" si="3"/>
        <v>0.76776517393750154</v>
      </c>
      <c r="L64" s="22">
        <f t="shared" si="5"/>
        <v>0.20193179575946818</v>
      </c>
    </row>
    <row r="65" spans="1:12">
      <c r="A65" s="2">
        <v>43947</v>
      </c>
      <c r="B65" s="3">
        <v>63</v>
      </c>
      <c r="C65" s="3">
        <f>Dati!L65</f>
        <v>7488</v>
      </c>
      <c r="D65" s="3">
        <f>Dati!G65</f>
        <v>3480</v>
      </c>
      <c r="E65" s="3">
        <f>Dati!K65</f>
        <v>1114</v>
      </c>
      <c r="F65" s="3">
        <f>Dati!J65</f>
        <v>2894</v>
      </c>
      <c r="G65" s="29">
        <f t="shared" ref="G65" si="17">C65/(E65+F65)</f>
        <v>1.8682634730538923</v>
      </c>
      <c r="H65" s="22">
        <f t="shared" ref="H65" si="18">$N$3*EXP($N$4*B65)</f>
        <v>1.6648393700071324</v>
      </c>
      <c r="I65" s="22">
        <f t="shared" ref="I65" si="19">G65-H65</f>
        <v>0.20342410304675984</v>
      </c>
      <c r="J65" s="31">
        <f t="shared" si="9"/>
        <v>1.3357142857142856</v>
      </c>
      <c r="K65" s="22">
        <f t="shared" ref="K65" si="20">$O$3*EXP($O$4*B65)</f>
        <v>0.7339815729234036</v>
      </c>
      <c r="L65" s="22">
        <f t="shared" ref="L65" si="21">J65-K65</f>
        <v>0.60173271279088203</v>
      </c>
    </row>
    <row r="66" spans="1:12">
      <c r="A66" s="2">
        <v>43948</v>
      </c>
      <c r="B66" s="3">
        <v>64</v>
      </c>
      <c r="C66" s="3">
        <f>Dati!L66</f>
        <v>7642</v>
      </c>
      <c r="D66" s="3">
        <f>Dati!G66</f>
        <v>3580</v>
      </c>
      <c r="E66" s="3">
        <f>Dati!K66</f>
        <v>1128</v>
      </c>
      <c r="F66" s="3">
        <f>Dati!J66</f>
        <v>2934</v>
      </c>
      <c r="G66" s="29">
        <f t="shared" ref="G66" si="22">C66/(E66+F66)</f>
        <v>1.8813392417528312</v>
      </c>
      <c r="H66" s="22">
        <f t="shared" ref="H66" si="23">$N$3*EXP($N$4*B66)</f>
        <v>1.6124078879564925</v>
      </c>
      <c r="I66" s="22">
        <f t="shared" ref="I66" si="24">G66-H66</f>
        <v>0.2689313537963387</v>
      </c>
      <c r="J66" s="31">
        <f t="shared" ref="J66" si="25">(C66-C65)/(E66-E65+F66-F65)</f>
        <v>2.8518518518518516</v>
      </c>
      <c r="K66" s="22">
        <f t="shared" si="3"/>
        <v>0.70168453542667153</v>
      </c>
      <c r="L66" s="22">
        <f t="shared" si="5"/>
        <v>2.15016731642518</v>
      </c>
    </row>
    <row r="67" spans="1:12">
      <c r="A67" s="2">
        <v>43949</v>
      </c>
      <c r="B67" s="3">
        <v>65</v>
      </c>
      <c r="C67" s="3">
        <f>Dati!L67</f>
        <v>7772</v>
      </c>
      <c r="D67" s="3">
        <f>Dati!G67</f>
        <v>3571</v>
      </c>
      <c r="E67" s="3">
        <f>Dati!K67</f>
        <v>1141</v>
      </c>
      <c r="F67" s="3">
        <f>Dati!J67</f>
        <v>3060</v>
      </c>
      <c r="G67" s="29">
        <f t="shared" ref="G67" si="26">C67/(E67+F67)</f>
        <v>1.8500357057843371</v>
      </c>
      <c r="H67" s="22">
        <f t="shared" ref="H67" si="27">$N$3*EXP($N$4*B67)</f>
        <v>1.5616276524822801</v>
      </c>
      <c r="I67" s="22">
        <f t="shared" ref="I67" si="28">G67-H67</f>
        <v>0.28840805330205699</v>
      </c>
      <c r="J67" s="31">
        <f t="shared" ref="J67" si="29">(C67-C66)/(E67-E66+F67-F66)</f>
        <v>0.93525179856115104</v>
      </c>
      <c r="K67" s="22">
        <f t="shared" si="3"/>
        <v>0.67080864890912673</v>
      </c>
      <c r="L67" s="22">
        <f t="shared" si="5"/>
        <v>0.26444314965202431</v>
      </c>
    </row>
    <row r="68" spans="1:12">
      <c r="A68" s="2">
        <v>43950</v>
      </c>
      <c r="B68" s="3">
        <v>66</v>
      </c>
      <c r="C68" s="3">
        <f>Dati!L68</f>
        <v>7889</v>
      </c>
      <c r="D68" s="3">
        <f>Dati!G68</f>
        <v>3576</v>
      </c>
      <c r="E68" s="3">
        <f>Dati!K68</f>
        <v>1152</v>
      </c>
      <c r="F68" s="3">
        <f>Dati!J68</f>
        <v>3161</v>
      </c>
      <c r="G68" s="29">
        <f t="shared" ref="G68" si="30">C68/(E68+F68)</f>
        <v>1.8291212613030374</v>
      </c>
      <c r="H68" s="22">
        <f t="shared" ref="H68" si="31">$N$3*EXP($N$4*B68)</f>
        <v>1.5124466601859741</v>
      </c>
      <c r="I68" s="22">
        <f t="shared" ref="I68" si="32">G68-H68</f>
        <v>0.31667460111706336</v>
      </c>
      <c r="J68" s="31">
        <f t="shared" ref="J68" si="33">(C68-C67)/(E68-E67+F68-F67)</f>
        <v>1.0446428571428572</v>
      </c>
      <c r="K68" s="22">
        <f t="shared" si="3"/>
        <v>0.64129137914898915</v>
      </c>
      <c r="L68" s="22">
        <f t="shared" si="5"/>
        <v>0.40335147799386806</v>
      </c>
    </row>
    <row r="69" spans="1:12">
      <c r="A69" s="2">
        <v>43951</v>
      </c>
      <c r="B69" s="3">
        <v>67</v>
      </c>
      <c r="C69" s="3">
        <f>Dati!L69</f>
        <v>7993</v>
      </c>
      <c r="D69" s="3">
        <f>Dati!G69</f>
        <v>3551</v>
      </c>
      <c r="E69" s="3">
        <f>Dati!K69</f>
        <v>1167</v>
      </c>
      <c r="F69" s="3">
        <f>Dati!J69</f>
        <v>3275</v>
      </c>
      <c r="G69" s="29">
        <f t="shared" ref="G69" si="34">C69/(E69+F69)</f>
        <v>1.7994146780729401</v>
      </c>
      <c r="H69" s="22">
        <f t="shared" ref="H69" si="35">$N$3*EXP($N$4*B69)</f>
        <v>1.4648145454338153</v>
      </c>
      <c r="I69" s="22">
        <f t="shared" ref="I69" si="36">G69-H69</f>
        <v>0.3346001326391248</v>
      </c>
      <c r="J69" s="31">
        <f t="shared" ref="J69" si="37">(C69-C68)/(E69-E68+F69-F68)</f>
        <v>0.80620155038759689</v>
      </c>
      <c r="K69" s="22">
        <f t="shared" si="3"/>
        <v>0.61307294358770936</v>
      </c>
      <c r="L69" s="22">
        <f t="shared" si="5"/>
        <v>0.19312860679988753</v>
      </c>
    </row>
    <row r="70" spans="1:12">
      <c r="A70" s="2">
        <v>43952</v>
      </c>
      <c r="B70" s="3">
        <v>68</v>
      </c>
      <c r="C70" s="3">
        <f>Dati!L70</f>
        <v>8126</v>
      </c>
      <c r="D70" s="3">
        <f>Dati!G70</f>
        <v>3518</v>
      </c>
      <c r="E70" s="3">
        <f>Dati!K70</f>
        <v>1184</v>
      </c>
      <c r="F70" s="3">
        <f>Dati!J70</f>
        <v>3424</v>
      </c>
      <c r="G70" s="29">
        <f t="shared" ref="G70" si="38">C70/(E70+F70)</f>
        <v>1.7634548611111112</v>
      </c>
      <c r="H70" s="22">
        <f t="shared" ref="H70" si="39">$N$3*EXP($N$4*B70)</f>
        <v>1.4186825287779978</v>
      </c>
      <c r="I70" s="22">
        <f t="shared" ref="I70" si="40">G70-H70</f>
        <v>0.34477233233311333</v>
      </c>
      <c r="J70" s="31">
        <f t="shared" ref="J70" si="41">(C70-C69)/(E70-E69+F70-F69)</f>
        <v>0.8012048192771084</v>
      </c>
      <c r="K70" s="22">
        <f t="shared" si="3"/>
        <v>0.58609619024985604</v>
      </c>
      <c r="L70" s="22">
        <f t="shared" si="5"/>
        <v>0.21510862902725236</v>
      </c>
    </row>
    <row r="71" spans="1:12">
      <c r="A71" s="2">
        <v>43953</v>
      </c>
      <c r="B71" s="3">
        <v>69</v>
      </c>
      <c r="C71" s="3">
        <f>Dati!L71</f>
        <v>8312</v>
      </c>
      <c r="D71" s="3">
        <f>Dati!G71</f>
        <v>3598</v>
      </c>
      <c r="E71" s="3">
        <f>Dati!K71</f>
        <v>1195</v>
      </c>
      <c r="F71" s="3">
        <f>Dati!J71</f>
        <v>3519</v>
      </c>
      <c r="G71" s="29">
        <f t="shared" ref="G71" si="42">C71/(E71+F71)</f>
        <v>1.7632583792957148</v>
      </c>
      <c r="H71" s="22">
        <f t="shared" ref="H71" si="43">$N$3*EXP($N$4*B71)</f>
        <v>1.3740033670022516</v>
      </c>
      <c r="I71" s="22">
        <f t="shared" ref="I71" si="44">G71-H71</f>
        <v>0.38925501229346327</v>
      </c>
      <c r="J71" s="31">
        <f t="shared" ref="J71" si="45">(C71-C70)/(E71-E70+F71-F70)</f>
        <v>1.7547169811320755</v>
      </c>
      <c r="K71" s="22">
        <f t="shared" si="3"/>
        <v>0.56030648199083588</v>
      </c>
      <c r="L71" s="22">
        <f t="shared" si="5"/>
        <v>1.1944104991412396</v>
      </c>
    </row>
    <row r="72" spans="1:12">
      <c r="A72" s="2">
        <v>43954</v>
      </c>
      <c r="B72" s="3">
        <v>70</v>
      </c>
      <c r="C72" s="3">
        <f>Dati!L72</f>
        <v>8359</v>
      </c>
      <c r="D72" s="3">
        <f>Dati!G72</f>
        <v>3551</v>
      </c>
      <c r="E72" s="3">
        <f>Dati!K72</f>
        <v>1209</v>
      </c>
      <c r="F72" s="3">
        <f>Dati!J72</f>
        <v>3599</v>
      </c>
      <c r="G72" s="29">
        <f t="shared" ref="G72" si="46">C72/(E72+F72)</f>
        <v>1.7385607321131447</v>
      </c>
      <c r="H72" s="22">
        <f t="shared" ref="H72" si="47">$N$3*EXP($N$4*B72)</f>
        <v>1.3307313047406601</v>
      </c>
      <c r="I72" s="22">
        <f t="shared" ref="I72" si="48">G72-H72</f>
        <v>0.40782942737248451</v>
      </c>
      <c r="J72" s="31">
        <f t="shared" ref="J72" si="49">(C72-C71)/(E72-E71+F72-F71)</f>
        <v>0.5</v>
      </c>
      <c r="K72" s="22">
        <f t="shared" si="3"/>
        <v>0.53565158583800232</v>
      </c>
      <c r="L72" s="22">
        <f t="shared" si="5"/>
        <v>-3.565158583800232E-2</v>
      </c>
    </row>
    <row r="73" spans="1:12">
      <c r="A73" s="2">
        <v>43955</v>
      </c>
      <c r="B73" s="3">
        <v>71</v>
      </c>
      <c r="C73" s="3">
        <f>Dati!L73</f>
        <v>8412</v>
      </c>
      <c r="D73" s="3">
        <f>Dati!G73</f>
        <v>3508</v>
      </c>
      <c r="E73" s="3">
        <f>Dati!K73</f>
        <v>1221</v>
      </c>
      <c r="F73" s="3">
        <f>Dati!J73</f>
        <v>3683</v>
      </c>
      <c r="G73" s="29">
        <f t="shared" ref="G73" si="50">C73/(E73+F73)</f>
        <v>1.7153344208809136</v>
      </c>
      <c r="H73" s="22">
        <f t="shared" ref="H73" si="51">$N$3*EXP($N$4*B73)</f>
        <v>1.2888220276201676</v>
      </c>
      <c r="I73" s="22">
        <f t="shared" ref="I73" si="52">G73-H73</f>
        <v>0.42651239326074597</v>
      </c>
      <c r="J73" s="31">
        <f t="shared" ref="J73" si="53">(C73-C72)/(E73-E72+F73-F72)</f>
        <v>0.55208333333333337</v>
      </c>
      <c r="K73" s="22">
        <f t="shared" ref="K73:K94" si="54">$O$3*EXP($O$4*B73)</f>
        <v>0.51208156720103681</v>
      </c>
      <c r="L73" s="22">
        <f t="shared" ref="L73:L94" si="55">J73-K73</f>
        <v>4.0001766132296557E-2</v>
      </c>
    </row>
    <row r="74" spans="1:12">
      <c r="A74" s="2">
        <v>43956</v>
      </c>
      <c r="B74" s="3">
        <v>72</v>
      </c>
      <c r="C74" s="3">
        <f>Dati!L74</f>
        <v>8475</v>
      </c>
      <c r="D74" s="3">
        <f>Dati!G74</f>
        <v>3427</v>
      </c>
      <c r="E74" s="3">
        <f>Dati!K74</f>
        <v>1232</v>
      </c>
      <c r="F74" s="3">
        <f>Dati!J74</f>
        <v>3816</v>
      </c>
      <c r="G74" s="29">
        <f t="shared" ref="G74" si="56">C74/(E74+F74)</f>
        <v>1.6788827258320127</v>
      </c>
      <c r="H74" s="22">
        <f t="shared" ref="H74" si="57">$N$3*EXP($N$4*B74)</f>
        <v>1.2482326168787896</v>
      </c>
      <c r="I74" s="22">
        <f t="shared" ref="I74" si="58">G74-H74</f>
        <v>0.43065010895322309</v>
      </c>
      <c r="J74" s="31">
        <f t="shared" ref="J74" si="59">(C74-C73)/(E74-E73+F74-F73)</f>
        <v>0.4375</v>
      </c>
      <c r="K74" s="22">
        <f t="shared" ref="K74" si="60">$O$3*EXP($O$4*B74)</f>
        <v>0.48954868873733848</v>
      </c>
      <c r="L74" s="22">
        <f t="shared" ref="L74" si="61">J74-K74</f>
        <v>-5.2048688737338478E-2</v>
      </c>
    </row>
    <row r="75" spans="1:12">
      <c r="A75" s="2">
        <v>43957</v>
      </c>
      <c r="B75" s="3">
        <v>73</v>
      </c>
      <c r="C75" s="3">
        <f>Dati!L75</f>
        <v>8551</v>
      </c>
      <c r="D75" s="3">
        <f>Dati!G75</f>
        <v>3306</v>
      </c>
      <c r="E75" s="3">
        <f>Dati!K75</f>
        <v>1243</v>
      </c>
      <c r="F75" s="3">
        <f>Dati!J75</f>
        <v>4002</v>
      </c>
      <c r="G75" s="29">
        <f t="shared" ref="G75:G76" si="62">C75/(E75+F75)</f>
        <v>1.6303145853193517</v>
      </c>
      <c r="H75" s="22">
        <f t="shared" ref="H75:H76" si="63">$N$3*EXP($N$4*B75)</f>
        <v>1.2089215054130498</v>
      </c>
      <c r="I75" s="22">
        <f t="shared" ref="I75:I76" si="64">G75-H75</f>
        <v>0.42139307990630193</v>
      </c>
      <c r="J75" s="31">
        <f t="shared" ref="J75:J76" si="65">(C75-C74)/(E75-E74+F75-F74)</f>
        <v>0.38578680203045684</v>
      </c>
      <c r="K75" s="22">
        <f t="shared" si="54"/>
        <v>0.46800731366759168</v>
      </c>
      <c r="L75" s="22">
        <f t="shared" si="55"/>
        <v>-8.2220511637134841E-2</v>
      </c>
    </row>
    <row r="76" spans="1:12">
      <c r="A76" s="2">
        <v>43958</v>
      </c>
      <c r="B76" s="3">
        <v>74</v>
      </c>
      <c r="C76" s="3">
        <f>Dati!L76</f>
        <v>8645</v>
      </c>
      <c r="D76" s="3">
        <f>Dati!G76</f>
        <v>3248</v>
      </c>
      <c r="E76" s="3">
        <f>Dati!K76</f>
        <v>1254</v>
      </c>
      <c r="F76" s="3">
        <f>Dati!J76</f>
        <v>4143</v>
      </c>
      <c r="G76" s="29">
        <f t="shared" si="62"/>
        <v>1.601815823605707</v>
      </c>
      <c r="H76" s="22">
        <f t="shared" si="63"/>
        <v>1.1708484352096309</v>
      </c>
      <c r="I76" s="22">
        <f t="shared" si="64"/>
        <v>0.43096738839607607</v>
      </c>
      <c r="J76" s="31">
        <f t="shared" si="65"/>
        <v>0.61842105263157898</v>
      </c>
      <c r="K76" s="22">
        <f t="shared" si="54"/>
        <v>0.44741381334569119</v>
      </c>
      <c r="L76" s="22">
        <f t="shared" si="55"/>
        <v>0.17100723928588779</v>
      </c>
    </row>
    <row r="77" spans="1:12">
      <c r="A77" s="2">
        <v>43959</v>
      </c>
      <c r="B77" s="3">
        <v>75</v>
      </c>
      <c r="C77" s="3">
        <f>Dati!L77</f>
        <v>8723</v>
      </c>
      <c r="D77" s="3">
        <f>Dati!G77</f>
        <v>3176</v>
      </c>
      <c r="E77" s="3">
        <f>Dati!K77</f>
        <v>1265</v>
      </c>
      <c r="F77" s="3">
        <f>Dati!J77</f>
        <v>4282</v>
      </c>
      <c r="G77" s="29">
        <f t="shared" ref="G77:G78" si="66">C77/(E77+F77)</f>
        <v>1.5725617450874347</v>
      </c>
      <c r="H77" s="22">
        <f t="shared" ref="H77:H78" si="67">$N$3*EXP($N$4*B77)</f>
        <v>1.1339744161176564</v>
      </c>
      <c r="I77" s="22">
        <f t="shared" ref="I77:I78" si="68">G77-H77</f>
        <v>0.43858732896977837</v>
      </c>
      <c r="J77" s="31">
        <f t="shared" ref="J77:J78" si="69">(C77-C76)/(E77-E76+F77-F76)</f>
        <v>0.52</v>
      </c>
      <c r="K77" s="22">
        <f t="shared" ref="K77:K78" si="70">$O$3*EXP($O$4*B77)</f>
        <v>0.42772647889582538</v>
      </c>
      <c r="L77" s="22">
        <f t="shared" ref="L77:L78" si="71">J77-K77</f>
        <v>9.2273521104174638E-2</v>
      </c>
    </row>
    <row r="78" spans="1:12">
      <c r="A78" s="2">
        <v>43960</v>
      </c>
      <c r="B78" s="3">
        <v>76</v>
      </c>
      <c r="C78" s="3">
        <f>Dati!L78</f>
        <v>8738</v>
      </c>
      <c r="D78" s="3">
        <f>Dati!G78</f>
        <v>2982</v>
      </c>
      <c r="E78" s="3">
        <f>Dati!K78</f>
        <v>1276</v>
      </c>
      <c r="F78" s="3">
        <f>Dati!J78</f>
        <v>4480</v>
      </c>
      <c r="G78" s="29">
        <f t="shared" si="66"/>
        <v>1.5180681028492009</v>
      </c>
      <c r="H78" s="22">
        <f t="shared" si="67"/>
        <v>1.098261685919365</v>
      </c>
      <c r="I78" s="22">
        <f t="shared" si="68"/>
        <v>0.41980641692983589</v>
      </c>
      <c r="J78" s="31">
        <f t="shared" si="69"/>
        <v>7.1770334928229665E-2</v>
      </c>
      <c r="K78" s="22">
        <f t="shared" si="70"/>
        <v>0.40890543673774771</v>
      </c>
      <c r="L78" s="22">
        <f t="shared" si="71"/>
        <v>-0.33713510180951806</v>
      </c>
    </row>
    <row r="79" spans="1:12">
      <c r="A79" s="2">
        <v>43961</v>
      </c>
      <c r="B79" s="3">
        <v>77</v>
      </c>
      <c r="C79" s="3">
        <f>Dati!L79</f>
        <v>8788</v>
      </c>
      <c r="D79" s="3">
        <f>Dati!G79</f>
        <v>2900</v>
      </c>
      <c r="E79" s="3">
        <f>Dati!K79</f>
        <v>1281</v>
      </c>
      <c r="F79" s="3">
        <f>Dati!J79</f>
        <v>4607</v>
      </c>
      <c r="G79" s="29">
        <f t="shared" ref="G79" si="72">C79/(E79+F79)</f>
        <v>1.4925271739130435</v>
      </c>
      <c r="H79" s="22">
        <f t="shared" ref="H79" si="73">$N$3*EXP($N$4*B79)</f>
        <v>1.0636736716583015</v>
      </c>
      <c r="I79" s="22">
        <f t="shared" ref="I79" si="74">G79-H79</f>
        <v>0.42885350225474195</v>
      </c>
      <c r="J79" s="31">
        <f t="shared" ref="J79" si="75">(C79-C78)/(E79-E78+F79-F78)</f>
        <v>0.37878787878787878</v>
      </c>
      <c r="K79" s="22">
        <f t="shared" si="54"/>
        <v>0.39091256782915074</v>
      </c>
      <c r="L79" s="22">
        <f t="shared" si="55"/>
        <v>-1.2124689041271952E-2</v>
      </c>
    </row>
    <row r="80" spans="1:12">
      <c r="A80" s="2">
        <v>43962</v>
      </c>
      <c r="B80" s="3">
        <v>78</v>
      </c>
      <c r="C80" s="3">
        <f>Dati!L80</f>
        <v>8832</v>
      </c>
      <c r="D80" s="3">
        <f>Dati!G80</f>
        <v>2844</v>
      </c>
      <c r="E80" s="3">
        <f>Dati!K80</f>
        <v>1293</v>
      </c>
      <c r="F80" s="3">
        <f>Dati!J80</f>
        <v>4695</v>
      </c>
      <c r="G80" s="29">
        <f t="shared" ref="G80" si="76">C80/(E80+F80)</f>
        <v>1.4749498997995991</v>
      </c>
      <c r="H80" s="22">
        <f t="shared" ref="H80" si="77">$N$3*EXP($N$4*B80)</f>
        <v>1.0301749521854122</v>
      </c>
      <c r="I80" s="22">
        <f t="shared" ref="I80" si="78">G80-H80</f>
        <v>0.4447749476141869</v>
      </c>
      <c r="J80" s="31">
        <f t="shared" ref="J80" si="79">(C80-C79)/(E80-E79+F80-F79)</f>
        <v>0.44</v>
      </c>
      <c r="K80" s="22">
        <f t="shared" ref="K80" si="80">$O$3*EXP($O$4*B80)</f>
        <v>0.37371143046157901</v>
      </c>
      <c r="L80" s="22">
        <f t="shared" ref="L80" si="81">J80-K80</f>
        <v>6.6288569538420994E-2</v>
      </c>
    </row>
    <row r="81" spans="1:12">
      <c r="A81" s="2">
        <v>43963</v>
      </c>
      <c r="B81" s="3">
        <v>79</v>
      </c>
      <c r="C81" s="3">
        <f>Dati!L81</f>
        <v>8863</v>
      </c>
      <c r="D81" s="3">
        <f>Dati!G81</f>
        <v>2779</v>
      </c>
      <c r="E81" s="3">
        <f>Dati!K81</f>
        <v>1301</v>
      </c>
      <c r="F81" s="3">
        <f>Dati!J81</f>
        <v>4783</v>
      </c>
      <c r="G81" s="29">
        <f t="shared" ref="G81" si="82">C81/(E81+F81)</f>
        <v>1.4567718606180144</v>
      </c>
      <c r="H81" s="22">
        <f t="shared" ref="H81" si="83">$N$3*EXP($N$4*B81)</f>
        <v>0.99773122188469432</v>
      </c>
      <c r="I81" s="22">
        <f t="shared" ref="I81" si="84">G81-H81</f>
        <v>0.45904063873332013</v>
      </c>
      <c r="J81" s="31">
        <f t="shared" ref="J81" si="85">(C81-C80)/(E81-E80+F81-F80)</f>
        <v>0.32291666666666669</v>
      </c>
      <c r="K81" s="22">
        <f t="shared" si="54"/>
        <v>0.35726718645351518</v>
      </c>
      <c r="L81" s="22">
        <f t="shared" si="55"/>
        <v>-3.4350519786848499E-2</v>
      </c>
    </row>
    <row r="82" spans="1:12">
      <c r="A82" s="2">
        <v>43964</v>
      </c>
      <c r="B82" s="3">
        <v>80</v>
      </c>
      <c r="H82" s="22">
        <f t="shared" ref="H81:H94" si="86">$N$3*EXP($N$4*B82)</f>
        <v>0.9663092555412468</v>
      </c>
      <c r="I82" s="21"/>
      <c r="J82" s="31"/>
      <c r="K82" s="22">
        <f t="shared" si="54"/>
        <v>0.34154653059115714</v>
      </c>
      <c r="L82" s="22">
        <f t="shared" si="55"/>
        <v>-0.34154653059115714</v>
      </c>
    </row>
    <row r="83" spans="1:12">
      <c r="A83" s="2">
        <v>43965</v>
      </c>
      <c r="B83" s="3">
        <v>81</v>
      </c>
      <c r="H83" s="22">
        <f t="shared" si="86"/>
        <v>0.93587687431574673</v>
      </c>
      <c r="I83" s="21"/>
      <c r="J83" s="31"/>
      <c r="K83" s="22">
        <f t="shared" si="54"/>
        <v>0.32651762317397792</v>
      </c>
      <c r="L83" s="22">
        <f t="shared" si="55"/>
        <v>-0.32651762317397792</v>
      </c>
    </row>
    <row r="84" spans="1:12">
      <c r="A84" s="2">
        <v>43966</v>
      </c>
      <c r="B84" s="3">
        <v>82</v>
      </c>
      <c r="H84" s="22">
        <f t="shared" si="86"/>
        <v>0.90640291279050667</v>
      </c>
      <c r="I84" s="21"/>
      <c r="J84" s="31"/>
      <c r="K84" s="22">
        <f t="shared" si="54"/>
        <v>0.31215002552845195</v>
      </c>
      <c r="L84" s="22">
        <f t="shared" si="55"/>
        <v>-0.31215002552845195</v>
      </c>
    </row>
    <row r="85" spans="1:12">
      <c r="A85" s="2">
        <v>43967</v>
      </c>
      <c r="B85" s="3">
        <v>83</v>
      </c>
      <c r="H85" s="22">
        <f t="shared" si="86"/>
        <v>0.87785718705336269</v>
      </c>
      <c r="I85" s="21"/>
      <c r="J85" s="31"/>
      <c r="K85" s="22">
        <f t="shared" si="54"/>
        <v>0.2984146383593379</v>
      </c>
      <c r="L85" s="22">
        <f t="shared" si="55"/>
        <v>-0.2984146383593379</v>
      </c>
    </row>
    <row r="86" spans="1:12">
      <c r="A86" s="2">
        <v>43968</v>
      </c>
      <c r="B86" s="3">
        <v>84</v>
      </c>
      <c r="H86" s="22">
        <f t="shared" si="86"/>
        <v>0.85021046378671095</v>
      </c>
      <c r="I86" s="21"/>
      <c r="J86" s="31"/>
      <c r="K86" s="22">
        <f t="shared" si="54"/>
        <v>0.28528364281366225</v>
      </c>
      <c r="L86" s="22">
        <f t="shared" si="55"/>
        <v>-0.28528364281366225</v>
      </c>
    </row>
    <row r="87" spans="1:12">
      <c r="A87" s="2">
        <v>43969</v>
      </c>
      <c r="B87" s="3">
        <v>85</v>
      </c>
      <c r="H87" s="22">
        <f t="shared" si="86"/>
        <v>0.82343443033003683</v>
      </c>
      <c r="I87" s="21"/>
      <c r="J87" s="31"/>
      <c r="K87" s="22">
        <f t="shared" si="54"/>
        <v>0.27273044413803466</v>
      </c>
      <c r="L87" s="22">
        <f t="shared" si="55"/>
        <v>-0.27273044413803466</v>
      </c>
    </row>
    <row r="88" spans="1:12">
      <c r="A88" s="2">
        <v>43970</v>
      </c>
      <c r="B88" s="3">
        <v>86</v>
      </c>
      <c r="H88" s="22">
        <f t="shared" si="86"/>
        <v>0.79750166568527503</v>
      </c>
      <c r="I88" s="21"/>
      <c r="J88" s="31"/>
      <c r="K88" s="22">
        <f t="shared" si="54"/>
        <v>0.26072961781518406</v>
      </c>
      <c r="L88" s="22">
        <f t="shared" si="55"/>
        <v>-0.26072961781518406</v>
      </c>
    </row>
    <row r="89" spans="1:12">
      <c r="A89" s="2">
        <v>43971</v>
      </c>
      <c r="B89" s="3">
        <v>87</v>
      </c>
      <c r="H89" s="22">
        <f t="shared" si="86"/>
        <v>0.77238561243531267</v>
      </c>
      <c r="I89" s="21"/>
      <c r="J89" s="31"/>
      <c r="K89" s="22">
        <f t="shared" si="54"/>
        <v>0.24925685807062245</v>
      </c>
      <c r="L89" s="22">
        <f t="shared" si="55"/>
        <v>-0.24925685807062245</v>
      </c>
    </row>
    <row r="90" spans="1:12">
      <c r="A90" s="2">
        <v>43972</v>
      </c>
      <c r="B90" s="3">
        <v>88</v>
      </c>
      <c r="H90" s="22">
        <f t="shared" si="86"/>
        <v>0.74806054954687284</v>
      </c>
      <c r="I90" s="21"/>
      <c r="J90" s="31"/>
      <c r="K90" s="22">
        <f t="shared" si="54"/>
        <v>0.23828892864514545</v>
      </c>
      <c r="L90" s="22">
        <f t="shared" si="55"/>
        <v>-0.23828892864514545</v>
      </c>
    </row>
    <row r="91" spans="1:12">
      <c r="A91" s="2">
        <v>43973</v>
      </c>
      <c r="B91" s="3">
        <v>89</v>
      </c>
      <c r="H91" s="22">
        <f t="shared" si="86"/>
        <v>0.72450156602992788</v>
      </c>
      <c r="I91" s="21"/>
      <c r="J91" s="31"/>
      <c r="K91" s="22">
        <f t="shared" si="54"/>
        <v>0.22780361573346627</v>
      </c>
      <c r="L91" s="22">
        <f t="shared" si="55"/>
        <v>-0.22780361573346627</v>
      </c>
    </row>
    <row r="92" spans="1:12">
      <c r="A92" s="2">
        <v>43974</v>
      </c>
      <c r="B92" s="3">
        <v>90</v>
      </c>
      <c r="H92" s="22">
        <f t="shared" si="86"/>
        <v>0.70168453542667153</v>
      </c>
      <c r="I92" s="21"/>
      <c r="J92" s="31"/>
      <c r="K92" s="22">
        <f t="shared" si="54"/>
        <v>0.21777968299366893</v>
      </c>
      <c r="L92" s="22">
        <f t="shared" si="55"/>
        <v>-0.21777968299366893</v>
      </c>
    </row>
    <row r="93" spans="1:12">
      <c r="A93" s="2">
        <v>43975</v>
      </c>
      <c r="B93" s="3">
        <v>91</v>
      </c>
      <c r="H93" s="22">
        <f t="shared" si="86"/>
        <v>0.67958609110391532</v>
      </c>
      <c r="I93" s="21"/>
      <c r="J93" s="31"/>
      <c r="K93" s="22">
        <f t="shared" si="54"/>
        <v>0.20819682853635829</v>
      </c>
      <c r="L93" s="22">
        <f t="shared" si="55"/>
        <v>-0.20819682853635829</v>
      </c>
    </row>
    <row r="94" spans="1:12">
      <c r="A94" s="2">
        <v>43976</v>
      </c>
      <c r="B94" s="3">
        <v>92</v>
      </c>
      <c r="H94" s="22">
        <f t="shared" si="86"/>
        <v>0.65818360232361517</v>
      </c>
      <c r="I94" s="21"/>
      <c r="J94" s="31"/>
      <c r="K94" s="22">
        <f t="shared" si="54"/>
        <v>0.19903564380639621</v>
      </c>
      <c r="L94" s="22">
        <f t="shared" si="55"/>
        <v>-0.19903564380639621</v>
      </c>
    </row>
    <row r="95" spans="1:12">
      <c r="A95" s="2">
        <v>43977</v>
      </c>
      <c r="B95" s="3">
        <v>93</v>
      </c>
      <c r="H95" s="22">
        <f t="shared" ref="H95:H108" si="87">$N$3*EXP($N$4*B95)</f>
        <v>0.63745515106701833</v>
      </c>
      <c r="I95" s="21"/>
      <c r="J95" s="31"/>
      <c r="K95" s="22">
        <f t="shared" ref="K95:K108" si="88">$O$3*EXP($O$4*B95)</f>
        <v>0.19027757427394462</v>
      </c>
      <c r="L95" s="22">
        <f t="shared" ref="L95:L108" si="89">J95-K95</f>
        <v>-0.19027757427394462</v>
      </c>
    </row>
    <row r="96" spans="1:12">
      <c r="A96" s="2">
        <v>43978</v>
      </c>
      <c r="B96" s="3">
        <v>94</v>
      </c>
      <c r="H96" s="22">
        <f t="shared" si="87"/>
        <v>0.61737950958869647</v>
      </c>
      <c r="I96" s="21"/>
      <c r="J96" s="31"/>
      <c r="K96" s="22">
        <f t="shared" si="88"/>
        <v>0.18190488185520171</v>
      </c>
      <c r="L96" s="22">
        <f t="shared" si="89"/>
        <v>-0.18190488185520171</v>
      </c>
    </row>
    <row r="97" spans="1:12">
      <c r="A97" s="2">
        <v>43979</v>
      </c>
      <c r="B97" s="3">
        <v>95</v>
      </c>
      <c r="H97" s="22">
        <f t="shared" si="87"/>
        <v>0.59793611867747964</v>
      </c>
      <c r="I97" s="21"/>
      <c r="J97" s="31"/>
      <c r="K97" s="22">
        <f t="shared" si="88"/>
        <v>0.17390060898672038</v>
      </c>
      <c r="L97" s="22">
        <f t="shared" si="89"/>
        <v>-0.17390060898672038</v>
      </c>
    </row>
    <row r="98" spans="1:12">
      <c r="A98" s="2">
        <v>43980</v>
      </c>
      <c r="B98" s="3">
        <v>96</v>
      </c>
      <c r="H98" s="22">
        <f t="shared" si="87"/>
        <v>0.57910506660202721</v>
      </c>
      <c r="I98" s="21"/>
      <c r="J98" s="31"/>
      <c r="K98" s="22">
        <f t="shared" si="88"/>
        <v>0.16624854428054708</v>
      </c>
      <c r="L98" s="22">
        <f t="shared" si="89"/>
        <v>-0.16624854428054708</v>
      </c>
    </row>
    <row r="99" spans="1:12">
      <c r="A99" s="2">
        <v>43981</v>
      </c>
      <c r="B99" s="3">
        <v>97</v>
      </c>
      <c r="H99" s="22">
        <f t="shared" si="87"/>
        <v>0.56086706871947534</v>
      </c>
      <c r="I99" s="21"/>
      <c r="J99" s="31"/>
      <c r="K99" s="22">
        <f t="shared" si="88"/>
        <v>0.15893318969062165</v>
      </c>
      <c r="L99" s="22">
        <f t="shared" si="89"/>
        <v>-0.15893318969062165</v>
      </c>
    </row>
    <row r="100" spans="1:12">
      <c r="A100" s="2">
        <v>43982</v>
      </c>
      <c r="B100" s="3">
        <v>98</v>
      </c>
      <c r="H100" s="22">
        <f t="shared" si="87"/>
        <v>0.5432034477262776</v>
      </c>
      <c r="I100" s="21"/>
      <c r="J100" s="31"/>
      <c r="K100" s="22">
        <f t="shared" si="88"/>
        <v>0.15193972912393669</v>
      </c>
      <c r="L100" s="22">
        <f t="shared" si="89"/>
        <v>-0.15193972912393669</v>
      </c>
    </row>
    <row r="101" spans="1:12">
      <c r="A101" s="2">
        <v>43983</v>
      </c>
      <c r="B101" s="3">
        <v>99</v>
      </c>
      <c r="H101" s="22">
        <f t="shared" si="87"/>
        <v>0.52609611453101313</v>
      </c>
      <c r="I101" s="21"/>
      <c r="J101" s="31"/>
      <c r="K101" s="22">
        <f t="shared" si="88"/>
        <v>0.14525399843288681</v>
      </c>
      <c r="L101" s="22">
        <f t="shared" si="89"/>
        <v>-0.14525399843288681</v>
      </c>
    </row>
    <row r="102" spans="1:12">
      <c r="A102" s="2">
        <v>43984</v>
      </c>
      <c r="B102" s="3">
        <v>100</v>
      </c>
      <c r="H102" s="22">
        <f t="shared" si="87"/>
        <v>0.50952754972957759</v>
      </c>
      <c r="I102" s="21"/>
      <c r="J102" s="31"/>
      <c r="K102" s="22">
        <f t="shared" si="88"/>
        <v>0.13886245672802883</v>
      </c>
      <c r="L102" s="22">
        <f t="shared" si="89"/>
        <v>-0.13886245672802883</v>
      </c>
    </row>
    <row r="103" spans="1:12">
      <c r="A103" s="2">
        <v>43985</v>
      </c>
      <c r="B103" s="3">
        <v>101</v>
      </c>
      <c r="H103" s="22">
        <f t="shared" si="87"/>
        <v>0.49348078566378156</v>
      </c>
      <c r="I103" s="21"/>
      <c r="J103" s="31"/>
      <c r="K103" s="22">
        <f t="shared" si="88"/>
        <v>0.13275215895315337</v>
      </c>
      <c r="L103" s="22">
        <f t="shared" si="89"/>
        <v>-0.13275215895315337</v>
      </c>
    </row>
    <row r="104" spans="1:12">
      <c r="A104" s="2">
        <v>43986</v>
      </c>
      <c r="B104" s="3">
        <v>102</v>
      </c>
      <c r="H104" s="22">
        <f t="shared" si="87"/>
        <v>0.47793938904498612</v>
      </c>
      <c r="I104" s="21"/>
      <c r="J104" s="31"/>
      <c r="K104" s="22">
        <f t="shared" si="88"/>
        <v>0.12691072966712202</v>
      </c>
      <c r="L104" s="22">
        <f t="shared" si="89"/>
        <v>-0.12691072966712202</v>
      </c>
    </row>
    <row r="105" spans="1:12">
      <c r="A105" s="2">
        <v>43987</v>
      </c>
      <c r="B105" s="3">
        <v>103</v>
      </c>
      <c r="H105" s="22">
        <f t="shared" si="87"/>
        <v>0.46288744412497945</v>
      </c>
      <c r="I105" s="21"/>
      <c r="J105" s="31"/>
      <c r="K105" s="22">
        <f t="shared" si="88"/>
        <v>0.12132633797936998</v>
      </c>
      <c r="L105" s="22">
        <f t="shared" si="89"/>
        <v>-0.12132633797936998</v>
      </c>
    </row>
    <row r="106" spans="1:12">
      <c r="A106" s="2">
        <v>43988</v>
      </c>
      <c r="B106" s="3">
        <v>104</v>
      </c>
      <c r="H106" s="22">
        <f t="shared" si="87"/>
        <v>0.44830953639685933</v>
      </c>
      <c r="I106" s="21"/>
      <c r="J106" s="31"/>
      <c r="K106" s="22">
        <f t="shared" si="88"/>
        <v>0.1159876735883093</v>
      </c>
      <c r="L106" s="22">
        <f t="shared" si="89"/>
        <v>-0.1159876735883093</v>
      </c>
    </row>
    <row r="107" spans="1:12">
      <c r="A107" s="2">
        <v>43989</v>
      </c>
      <c r="B107" s="3">
        <v>105</v>
      </c>
      <c r="H107" s="22">
        <f t="shared" si="87"/>
        <v>0.43419073680923204</v>
      </c>
      <c r="I107" s="21"/>
      <c r="J107" s="31"/>
      <c r="K107" s="22">
        <f t="shared" si="88"/>
        <v>0.11088392387410323</v>
      </c>
      <c r="L107" s="22">
        <f t="shared" si="89"/>
        <v>-0.11088392387410323</v>
      </c>
    </row>
    <row r="108" spans="1:12">
      <c r="A108" s="2">
        <v>43990</v>
      </c>
      <c r="B108" s="3">
        <v>106</v>
      </c>
      <c r="H108" s="22">
        <f t="shared" si="87"/>
        <v>0.4205165864775578</v>
      </c>
      <c r="I108" s="21"/>
      <c r="J108" s="31"/>
      <c r="K108" s="22">
        <f t="shared" si="88"/>
        <v>0.10600475199941586</v>
      </c>
      <c r="L108" s="22">
        <f t="shared" si="89"/>
        <v>-0.10600475199941586</v>
      </c>
    </row>
    <row r="109" spans="1:12">
      <c r="A109" s="2">
        <v>43991</v>
      </c>
      <c r="B109" s="3">
        <v>107</v>
      </c>
      <c r="H109" s="22">
        <f t="shared" ref="H109:H124" si="90">$N$3*EXP($N$4*B109)</f>
        <v>0.40727308187699079</v>
      </c>
      <c r="I109" s="21"/>
      <c r="J109" s="31"/>
      <c r="K109" s="22">
        <f t="shared" ref="K109:K124" si="91">$O$3*EXP($O$4*B109)</f>
        <v>0.10134027597378382</v>
      </c>
      <c r="L109" s="22">
        <f t="shared" ref="L109:L124" si="92">J109-K109</f>
        <v>-0.10134027597378382</v>
      </c>
    </row>
    <row r="110" spans="1:12">
      <c r="A110" s="2">
        <v>43992</v>
      </c>
      <c r="B110" s="3">
        <v>108</v>
      </c>
      <c r="H110" s="22">
        <f t="shared" si="90"/>
        <v>0.39444666050154553</v>
      </c>
      <c r="I110" s="21"/>
      <c r="J110" s="31"/>
      <c r="K110" s="22">
        <f t="shared" si="91"/>
        <v>9.6881048639208739E-2</v>
      </c>
      <c r="L110" s="22">
        <f t="shared" si="92"/>
        <v>-9.6881048639208739E-2</v>
      </c>
    </row>
    <row r="111" spans="1:12">
      <c r="A111" s="2">
        <v>43993</v>
      </c>
      <c r="B111" s="3">
        <v>109</v>
      </c>
      <c r="H111" s="22">
        <f t="shared" si="90"/>
        <v>0.38202418697490548</v>
      </c>
      <c r="I111" s="21"/>
      <c r="J111" s="31"/>
      <c r="K111" s="22">
        <f t="shared" si="91"/>
        <v>9.261803853643355E-2</v>
      </c>
      <c r="L111" s="22">
        <f t="shared" si="92"/>
        <v>-9.261803853643355E-2</v>
      </c>
    </row>
    <row r="112" spans="1:12">
      <c r="A112" s="2">
        <v>43994</v>
      </c>
      <c r="B112" s="3">
        <v>110</v>
      </c>
      <c r="H112" s="22">
        <f t="shared" si="90"/>
        <v>0.36999293959864998</v>
      </c>
      <c r="I112" s="21"/>
      <c r="J112" s="31"/>
      <c r="K112" s="22">
        <f t="shared" si="91"/>
        <v>8.8542611613151481E-2</v>
      </c>
      <c r="L112" s="22">
        <f t="shared" si="92"/>
        <v>-8.8542611613151481E-2</v>
      </c>
    </row>
    <row r="113" spans="1:12">
      <c r="A113" s="2">
        <v>43995</v>
      </c>
      <c r="B113" s="3">
        <v>111</v>
      </c>
      <c r="H113" s="22">
        <f t="shared" si="90"/>
        <v>0.35834059732412349</v>
      </c>
      <c r="I113" s="21"/>
      <c r="J113" s="31"/>
      <c r="K113" s="22">
        <f t="shared" si="91"/>
        <v>8.4646513737099013E-2</v>
      </c>
      <c r="L113" s="22">
        <f t="shared" si="92"/>
        <v>-8.4646513737099013E-2</v>
      </c>
    </row>
    <row r="114" spans="1:12">
      <c r="A114" s="2">
        <v>43996</v>
      </c>
      <c r="B114" s="3">
        <v>112</v>
      </c>
      <c r="H114" s="22">
        <f t="shared" si="90"/>
        <v>0.3470552271346049</v>
      </c>
      <c r="I114" s="21"/>
      <c r="J114" s="31"/>
      <c r="K114" s="22">
        <f t="shared" si="91"/>
        <v>8.0921853978617564E-2</v>
      </c>
      <c r="L114" s="22">
        <f t="shared" si="92"/>
        <v>-8.0921853978617564E-2</v>
      </c>
    </row>
    <row r="115" spans="1:12">
      <c r="A115" s="2">
        <v>43997</v>
      </c>
      <c r="B115" s="3">
        <v>113</v>
      </c>
      <c r="H115" s="22">
        <f t="shared" si="90"/>
        <v>0.3361252718248558</v>
      </c>
      <c r="I115" s="21"/>
      <c r="J115" s="31"/>
      <c r="K115" s="22">
        <f t="shared" si="91"/>
        <v>7.7361088628824209E-2</v>
      </c>
      <c r="L115" s="22">
        <f t="shared" si="92"/>
        <v>-7.7361088628824209E-2</v>
      </c>
    </row>
    <row r="116" spans="1:12">
      <c r="A116" s="2">
        <v>43998</v>
      </c>
      <c r="B116" s="3">
        <v>114</v>
      </c>
      <c r="H116" s="22">
        <f t="shared" si="90"/>
        <v>0.32553953816553227</v>
      </c>
      <c r="I116" s="21"/>
      <c r="J116" s="31"/>
      <c r="K116" s="22">
        <f t="shared" si="91"/>
        <v>7.3957005921023208E-2</v>
      </c>
      <c r="L116" s="22">
        <f t="shared" si="92"/>
        <v>-7.3957005921023208E-2</v>
      </c>
    </row>
    <row r="117" spans="1:12">
      <c r="A117" s="2">
        <v>43999</v>
      </c>
      <c r="B117" s="3">
        <v>115</v>
      </c>
      <c r="H117" s="22">
        <f t="shared" si="90"/>
        <v>0.31528718544034018</v>
      </c>
      <c r="I117" s="21"/>
      <c r="J117" s="31"/>
      <c r="K117" s="22">
        <f t="shared" si="91"/>
        <v>7.0702711424413853E-2</v>
      </c>
      <c r="L117" s="22">
        <f t="shared" si="92"/>
        <v>-7.0702711424413853E-2</v>
      </c>
    </row>
    <row r="118" spans="1:12">
      <c r="A118" s="2">
        <v>44000</v>
      </c>
      <c r="B118" s="3">
        <v>116</v>
      </c>
      <c r="H118" s="22">
        <f t="shared" si="90"/>
        <v>0.30535771434419395</v>
      </c>
      <c r="I118" s="21"/>
      <c r="J118" s="31"/>
      <c r="K118" s="22">
        <f t="shared" si="91"/>
        <v>6.7591614080511994E-2</v>
      </c>
      <c r="L118" s="22">
        <f t="shared" si="92"/>
        <v>-6.7591614080511994E-2</v>
      </c>
    </row>
    <row r="119" spans="1:12">
      <c r="A119" s="2">
        <v>44001</v>
      </c>
      <c r="B119" s="3">
        <v>117</v>
      </c>
      <c r="H119" s="22">
        <f t="shared" si="90"/>
        <v>0.29574095623101121</v>
      </c>
      <c r="I119" s="21"/>
      <c r="J119" s="31"/>
      <c r="K119" s="22">
        <f t="shared" si="91"/>
        <v>6.4617412854004172E-2</v>
      </c>
      <c r="L119" s="22">
        <f t="shared" si="92"/>
        <v>-6.4617412854004172E-2</v>
      </c>
    </row>
    <row r="120" spans="1:12">
      <c r="A120" s="2">
        <v>44002</v>
      </c>
      <c r="B120" s="3">
        <v>118</v>
      </c>
      <c r="H120" s="22">
        <f t="shared" si="90"/>
        <v>0.2864270627001303</v>
      </c>
      <c r="I120" s="21"/>
      <c r="J120" s="31"/>
      <c r="K120" s="22">
        <f t="shared" si="91"/>
        <v>6.1774083970997776E-2</v>
      </c>
      <c r="L120" s="22">
        <f t="shared" si="92"/>
        <v>-6.1774083970997776E-2</v>
      </c>
    </row>
    <row r="121" spans="1:12">
      <c r="A121" s="2">
        <v>44003</v>
      </c>
      <c r="B121" s="3">
        <v>119</v>
      </c>
      <c r="H121" s="22">
        <f t="shared" si="90"/>
        <v>0.27740649551068719</v>
      </c>
      <c r="I121" s="21"/>
      <c r="J121" s="31"/>
      <c r="K121" s="22">
        <f t="shared" si="91"/>
        <v>5.9055868718820327E-2</v>
      </c>
      <c r="L121" s="22">
        <f t="shared" si="92"/>
        <v>-5.9055868718820327E-2</v>
      </c>
    </row>
    <row r="122" spans="1:12">
      <c r="A122" s="2">
        <v>44004</v>
      </c>
      <c r="B122" s="3">
        <v>120</v>
      </c>
      <c r="H122" s="22">
        <f t="shared" si="90"/>
        <v>0.26867001681362401</v>
      </c>
      <c r="I122" s="21"/>
      <c r="J122" s="31"/>
      <c r="K122" s="22">
        <f t="shared" si="91"/>
        <v>5.6457261782658377E-2</v>
      </c>
      <c r="L122" s="22">
        <f t="shared" si="92"/>
        <v>-5.6457261782658377E-2</v>
      </c>
    </row>
    <row r="123" spans="1:12">
      <c r="A123" s="2">
        <v>44005</v>
      </c>
      <c r="B123" s="3">
        <v>121</v>
      </c>
      <c r="H123" s="22">
        <f t="shared" si="90"/>
        <v>0.26020867969132355</v>
      </c>
      <c r="I123" s="21"/>
      <c r="J123" s="31"/>
      <c r="K123" s="22">
        <f t="shared" si="91"/>
        <v>5.3973000095413518E-2</v>
      </c>
      <c r="L123" s="22">
        <f t="shared" si="92"/>
        <v>-5.3973000095413518E-2</v>
      </c>
    </row>
    <row r="124" spans="1:12">
      <c r="A124" s="2">
        <v>44006</v>
      </c>
      <c r="B124" s="3">
        <v>122</v>
      </c>
      <c r="H124" s="22">
        <f t="shared" si="90"/>
        <v>0.25201381899518449</v>
      </c>
      <c r="I124" s="21"/>
      <c r="J124" s="31"/>
      <c r="K124" s="22">
        <f t="shared" si="91"/>
        <v>5.1598052178192952E-2</v>
      </c>
      <c r="L124" s="22">
        <f t="shared" si="92"/>
        <v>-5.1598052178192952E-2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49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34.806745082714514</v>
      </c>
      <c r="F3" s="11"/>
      <c r="H3" s="11">
        <f>C3-E3</f>
        <v>-33.806745082714514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40.374689022500121</v>
      </c>
      <c r="F4" s="11">
        <f t="shared" ref="F4:F35" si="1">(E4-E3)*10</f>
        <v>55.679439397856072</v>
      </c>
      <c r="G4" s="11">
        <f>E4-E3</f>
        <v>5.5679439397856072</v>
      </c>
      <c r="H4" s="11">
        <f t="shared" ref="H4:H57" si="2">C4-E4</f>
        <v>-39.374689022500121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36" si="3">C5-C4</f>
        <v>10</v>
      </c>
      <c r="E5" s="11">
        <f t="shared" si="0"/>
        <v>46.821287494219604</v>
      </c>
      <c r="F5" s="11">
        <f t="shared" si="1"/>
        <v>64.465984717194829</v>
      </c>
      <c r="G5" s="11">
        <f t="shared" ref="G5:G68" si="4">E5-E4</f>
        <v>6.4465984717194829</v>
      </c>
      <c r="H5" s="11">
        <f t="shared" si="2"/>
        <v>-35.821287494219604</v>
      </c>
      <c r="J5" s="4" t="s">
        <v>25</v>
      </c>
      <c r="K5" s="15">
        <f>(K2-K3)/K3</f>
        <v>115.66666666666667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54.281059898733503</v>
      </c>
      <c r="F6" s="11">
        <f t="shared" si="1"/>
        <v>74.597724045138989</v>
      </c>
      <c r="G6" s="11">
        <f t="shared" si="4"/>
        <v>7.4597724045138989</v>
      </c>
      <c r="H6" s="11">
        <f t="shared" si="2"/>
        <v>-35.281059898733503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62.907704156201305</v>
      </c>
      <c r="F7" s="11">
        <f t="shared" si="1"/>
        <v>86.266442574678024</v>
      </c>
      <c r="G7" s="11">
        <f t="shared" si="4"/>
        <v>8.6266442574678024</v>
      </c>
      <c r="H7" s="11">
        <f t="shared" si="2"/>
        <v>-43.907704156201305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72.876345839420182</v>
      </c>
      <c r="F8" s="11">
        <f t="shared" si="1"/>
        <v>99.686416832188769</v>
      </c>
      <c r="G8" s="11">
        <f t="shared" si="4"/>
        <v>9.9686416832188769</v>
      </c>
      <c r="H8" s="11">
        <f t="shared" si="2"/>
        <v>-34.876345839420182</v>
      </c>
      <c r="J8" s="12" t="s">
        <v>30</v>
      </c>
      <c r="K8" s="11">
        <f>AVERAGE(H3:H36)</f>
        <v>-48.622246228358172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84.385880468739217</v>
      </c>
      <c r="F9" s="11">
        <f t="shared" si="1"/>
        <v>115.09534629319035</v>
      </c>
      <c r="G9" s="11">
        <f t="shared" si="4"/>
        <v>11.509534629319035</v>
      </c>
      <c r="H9" s="11">
        <f t="shared" si="2"/>
        <v>-63.385880468739217</v>
      </c>
      <c r="J9" s="12" t="s">
        <v>31</v>
      </c>
      <c r="K9" s="6">
        <f>STDEVP(H3:H36)</f>
        <v>108.07622778198177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97.661344218508731</v>
      </c>
      <c r="F10" s="11">
        <f t="shared" si="1"/>
        <v>132.75463749769514</v>
      </c>
      <c r="G10" s="11">
        <f t="shared" si="4"/>
        <v>13.275463749769514</v>
      </c>
      <c r="H10" s="11">
        <f t="shared" si="2"/>
        <v>-79.661344218508731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112.95621752262261</v>
      </c>
      <c r="F11" s="11">
        <f t="shared" si="1"/>
        <v>152.94873304113878</v>
      </c>
      <c r="G11" s="11">
        <f t="shared" si="4"/>
        <v>15.294873304113878</v>
      </c>
      <c r="H11" s="11">
        <f t="shared" si="2"/>
        <v>-93.956217522622609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130.5545269426612</v>
      </c>
      <c r="F12" s="11">
        <f t="shared" si="1"/>
        <v>175.98309420038589</v>
      </c>
      <c r="G12" s="11">
        <f t="shared" si="4"/>
        <v>17.598309420038589</v>
      </c>
      <c r="H12" s="11">
        <f t="shared" si="2"/>
        <v>-109.5545269426612</v>
      </c>
      <c r="J12" t="s">
        <v>32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150.77256228930963</v>
      </c>
      <c r="F13" s="11">
        <f t="shared" si="1"/>
        <v>202.18035346648435</v>
      </c>
      <c r="G13" s="11">
        <f t="shared" si="4"/>
        <v>20.218035346648435</v>
      </c>
      <c r="H13" s="11">
        <f t="shared" si="2"/>
        <v>-129.77256228930963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173.9599681160465</v>
      </c>
      <c r="F14" s="11">
        <f t="shared" si="1"/>
        <v>231.87405826736864</v>
      </c>
      <c r="G14" s="11">
        <f t="shared" si="4"/>
        <v>23.187405826736864</v>
      </c>
      <c r="H14" s="11">
        <f t="shared" si="2"/>
        <v>-149.9599681160465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200.49990224151216</v>
      </c>
      <c r="F15" s="11">
        <f t="shared" si="1"/>
        <v>265.39934125465663</v>
      </c>
      <c r="G15" s="11">
        <f t="shared" si="4"/>
        <v>26.539934125465663</v>
      </c>
      <c r="H15" s="11">
        <f t="shared" si="2"/>
        <v>-158.49990224151216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230.80788168571809</v>
      </c>
      <c r="F16" s="11">
        <f t="shared" si="1"/>
        <v>303.07979444205927</v>
      </c>
      <c r="G16" s="11">
        <f t="shared" si="4"/>
        <v>30.307979444205927</v>
      </c>
      <c r="H16" s="11">
        <f t="shared" si="2"/>
        <v>-163.80788168571809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265.32886389236023</v>
      </c>
      <c r="F17" s="11">
        <f t="shared" si="1"/>
        <v>345.20982206642145</v>
      </c>
      <c r="G17" s="11">
        <f t="shared" si="4"/>
        <v>34.520982206642145</v>
      </c>
      <c r="H17" s="11">
        <f t="shared" si="2"/>
        <v>-168.32886389236023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304.53204774938996</v>
      </c>
      <c r="F18" s="11">
        <f t="shared" si="1"/>
        <v>392.03183857029728</v>
      </c>
      <c r="G18" s="11">
        <f t="shared" si="4"/>
        <v>39.203183857029728</v>
      </c>
      <c r="H18" s="11">
        <f t="shared" si="2"/>
        <v>-176.53204774938996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348.90283894174036</v>
      </c>
      <c r="F19" s="11">
        <f t="shared" si="1"/>
        <v>443.70791192350396</v>
      </c>
      <c r="G19" s="11">
        <f t="shared" si="4"/>
        <v>44.370791192350396</v>
      </c>
      <c r="H19" s="11">
        <f t="shared" si="2"/>
        <v>-167.90283894174036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398.93142728348192</v>
      </c>
      <c r="F20" s="11">
        <f t="shared" si="1"/>
        <v>500.28588341741568</v>
      </c>
      <c r="G20" s="11">
        <f t="shared" si="4"/>
        <v>50.028588341741568</v>
      </c>
      <c r="H20" s="11">
        <f t="shared" si="2"/>
        <v>-155.93142728348192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455.09749482879789</v>
      </c>
      <c r="F21" s="11">
        <f t="shared" si="1"/>
        <v>561.66067545315968</v>
      </c>
      <c r="G21" s="11">
        <f t="shared" si="4"/>
        <v>56.166067545315968</v>
      </c>
      <c r="H21" s="11">
        <f t="shared" si="2"/>
        <v>-151.09749482879789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517.85074107195396</v>
      </c>
      <c r="F22" s="11">
        <f t="shared" si="1"/>
        <v>627.5324624315607</v>
      </c>
      <c r="G22" s="11">
        <f t="shared" si="4"/>
        <v>62.75324624315607</v>
      </c>
      <c r="H22" s="11">
        <f t="shared" si="2"/>
        <v>-133.85074107195396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587.58720278529904</v>
      </c>
      <c r="F23" s="11">
        <f t="shared" si="1"/>
        <v>697.36461713345079</v>
      </c>
      <c r="G23" s="11">
        <f t="shared" si="4"/>
        <v>69.736461713345079</v>
      </c>
      <c r="H23" s="11">
        <f t="shared" si="2"/>
        <v>-94.587202785299041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664.62177996982052</v>
      </c>
      <c r="F24" s="11">
        <f t="shared" si="1"/>
        <v>770.34577184521481</v>
      </c>
      <c r="G24" s="11">
        <f t="shared" si="4"/>
        <v>77.034577184521481</v>
      </c>
      <c r="H24" s="11">
        <f t="shared" si="2"/>
        <v>-89.621779969820523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749.15795591889946</v>
      </c>
      <c r="F25" s="11">
        <f t="shared" si="1"/>
        <v>845.36175949078938</v>
      </c>
      <c r="G25" s="11">
        <f t="shared" si="4"/>
        <v>84.536175949078938</v>
      </c>
      <c r="H25" s="11">
        <f t="shared" si="2"/>
        <v>-88.157955918899461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841.25638685467504</v>
      </c>
      <c r="F26" s="11">
        <f t="shared" si="1"/>
        <v>920.98430935775582</v>
      </c>
      <c r="G26" s="11">
        <f t="shared" si="4"/>
        <v>92.098430935775582</v>
      </c>
      <c r="H26" s="11">
        <f t="shared" si="2"/>
        <v>-97.256386854675043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940.80476051127232</v>
      </c>
      <c r="F27" s="11">
        <f t="shared" si="1"/>
        <v>995.48373656597278</v>
      </c>
      <c r="G27" s="11">
        <f t="shared" si="4"/>
        <v>99.548373656597278</v>
      </c>
      <c r="H27" s="11">
        <f t="shared" si="2"/>
        <v>-57.80476051127232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1047.4919615367514</v>
      </c>
      <c r="F28" s="11">
        <f t="shared" si="1"/>
        <v>1066.8720102547911</v>
      </c>
      <c r="G28" s="11">
        <f t="shared" si="4"/>
        <v>106.68720102547911</v>
      </c>
      <c r="H28" s="11">
        <f t="shared" si="2"/>
        <v>-46.491961536751433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1160.7899739707934</v>
      </c>
      <c r="F29" s="11">
        <f t="shared" si="1"/>
        <v>1132.9801243404199</v>
      </c>
      <c r="G29" s="11">
        <f t="shared" si="4"/>
        <v>113.29801243404199</v>
      </c>
      <c r="H29" s="11">
        <f t="shared" si="2"/>
        <v>-1.7899739707934259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1279.946924796405</v>
      </c>
      <c r="F30" s="11">
        <f t="shared" si="1"/>
        <v>1191.569508256116</v>
      </c>
      <c r="G30" s="11">
        <f t="shared" si="4"/>
        <v>119.1569508256116</v>
      </c>
      <c r="H30" s="11">
        <f t="shared" si="2"/>
        <v>71.053075203594972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1403.9940888561066</v>
      </c>
      <c r="F31" s="11">
        <f t="shared" si="1"/>
        <v>1240.4716405970157</v>
      </c>
      <c r="G31" s="11">
        <f t="shared" si="4"/>
        <v>124.04716405970157</v>
      </c>
      <c r="H31" s="11">
        <f t="shared" si="2"/>
        <v>149.0059111438934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1531.7684847597282</v>
      </c>
      <c r="F32" s="11">
        <f t="shared" si="1"/>
        <v>1277.7439590362155</v>
      </c>
      <c r="G32" s="11">
        <f t="shared" si="4"/>
        <v>127.77439590362155</v>
      </c>
      <c r="H32" s="11">
        <f t="shared" si="2"/>
        <v>160.23151524027185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1661.9509810294078</v>
      </c>
      <c r="F33" s="11">
        <f t="shared" si="1"/>
        <v>1301.8249626967963</v>
      </c>
      <c r="G33" s="11">
        <f t="shared" si="4"/>
        <v>130.18249626967963</v>
      </c>
      <c r="H33" s="11">
        <f t="shared" si="2"/>
        <v>164.04901897059221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1793.1178417857825</v>
      </c>
      <c r="F34" s="11">
        <f t="shared" si="1"/>
        <v>1311.6686075637472</v>
      </c>
      <c r="G34" s="11">
        <f t="shared" si="4"/>
        <v>131.16686075637472</v>
      </c>
      <c r="H34" s="11">
        <f t="shared" si="2"/>
        <v>233.8821582142175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1923.8017318053055</v>
      </c>
      <c r="F35" s="11">
        <f t="shared" si="1"/>
        <v>1306.8389001952301</v>
      </c>
      <c r="G35" s="11">
        <f t="shared" si="4"/>
        <v>130.68389001952301</v>
      </c>
      <c r="H35" s="11">
        <f t="shared" si="2"/>
        <v>136.19826819469449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2052.5567684372986</v>
      </c>
      <c r="F36" s="11">
        <f t="shared" ref="F36:F67" si="6">(E36-E35)*10</f>
        <v>1287.5503663199311</v>
      </c>
      <c r="G36" s="11">
        <f t="shared" si="4"/>
        <v>128.75503663199311</v>
      </c>
      <c r="H36" s="11">
        <f t="shared" si="2"/>
        <v>33.443231562701385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:D62" si="7">C37-C36</f>
        <v>193</v>
      </c>
      <c r="E37" s="11">
        <f t="shared" si="5"/>
        <v>2178.0215747607494</v>
      </c>
      <c r="F37" s="11">
        <f t="shared" si="6"/>
        <v>1254.6480632345083</v>
      </c>
      <c r="G37" s="11">
        <f t="shared" si="4"/>
        <v>125.46480632345083</v>
      </c>
      <c r="H37" s="11">
        <f t="shared" si="2"/>
        <v>100.97842523925056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si="7"/>
        <v>104</v>
      </c>
      <c r="E38" s="11">
        <f t="shared" si="5"/>
        <v>2298.9746025242798</v>
      </c>
      <c r="F38" s="11">
        <f t="shared" si="6"/>
        <v>1209.5302776353037</v>
      </c>
      <c r="G38" s="11">
        <f t="shared" si="4"/>
        <v>120.95302776353037</v>
      </c>
      <c r="H38" s="11">
        <f t="shared" si="2"/>
        <v>84.025397475720183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si="7"/>
        <v>125</v>
      </c>
      <c r="E39" s="11">
        <f t="shared" si="5"/>
        <v>2414.3771809805953</v>
      </c>
      <c r="F39" s="11">
        <f t="shared" si="6"/>
        <v>1154.025784563155</v>
      </c>
      <c r="G39" s="11">
        <f t="shared" si="4"/>
        <v>115.4025784563155</v>
      </c>
      <c r="H39" s="11">
        <f t="shared" si="2"/>
        <v>93.622819019404687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si="7"/>
        <v>137</v>
      </c>
      <c r="E40" s="11">
        <f t="shared" si="5"/>
        <v>2523.4015369491053</v>
      </c>
      <c r="F40" s="11">
        <f t="shared" si="6"/>
        <v>1090.2435596851001</v>
      </c>
      <c r="G40" s="11">
        <f t="shared" si="4"/>
        <v>109.02435596851001</v>
      </c>
      <c r="H40" s="11">
        <f t="shared" si="2"/>
        <v>121.59846305089468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si="7"/>
        <v>15</v>
      </c>
      <c r="E41" s="11">
        <f t="shared" si="5"/>
        <v>2625.4430383559456</v>
      </c>
      <c r="F41" s="11">
        <f t="shared" si="6"/>
        <v>1020.4150140684033</v>
      </c>
      <c r="G41" s="11">
        <f t="shared" si="4"/>
        <v>102.04150140684033</v>
      </c>
      <c r="H41" s="11">
        <f t="shared" si="2"/>
        <v>34.556961644054354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si="7"/>
        <v>86</v>
      </c>
      <c r="E42" s="11">
        <f t="shared" si="5"/>
        <v>2720.1177540465897</v>
      </c>
      <c r="F42" s="11">
        <f t="shared" si="6"/>
        <v>946.74715690644007</v>
      </c>
      <c r="G42" s="11">
        <f t="shared" si="4"/>
        <v>94.674715690644007</v>
      </c>
      <c r="H42" s="11">
        <f t="shared" si="2"/>
        <v>25.882245953410347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si="7"/>
        <v>148</v>
      </c>
      <c r="E43" s="11">
        <f t="shared" si="5"/>
        <v>2807.2478091351509</v>
      </c>
      <c r="F43" s="11">
        <f t="shared" si="6"/>
        <v>871.30055088561221</v>
      </c>
      <c r="G43" s="11">
        <f t="shared" si="4"/>
        <v>87.130055088561221</v>
      </c>
      <c r="H43" s="11">
        <f t="shared" si="2"/>
        <v>86.752190864849126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si="7"/>
        <v>199</v>
      </c>
      <c r="E44" s="11">
        <f t="shared" si="5"/>
        <v>2886.8378074786351</v>
      </c>
      <c r="F44" s="11">
        <f t="shared" si="6"/>
        <v>795.8999834348424</v>
      </c>
      <c r="G44" s="11">
        <f t="shared" si="4"/>
        <v>79.58999834348424</v>
      </c>
      <c r="H44" s="11">
        <f t="shared" si="2"/>
        <v>206.16219252136489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si="7"/>
        <v>24</v>
      </c>
      <c r="E45" s="11">
        <f t="shared" si="5"/>
        <v>2959.0457979240432</v>
      </c>
      <c r="F45" s="11">
        <f t="shared" si="6"/>
        <v>722.07990445408086</v>
      </c>
      <c r="G45" s="11">
        <f t="shared" si="4"/>
        <v>72.207990445408086</v>
      </c>
      <c r="H45" s="11">
        <f t="shared" si="2"/>
        <v>157.9542020759568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si="7"/>
        <v>95</v>
      </c>
      <c r="E46" s="11">
        <f t="shared" si="5"/>
        <v>3024.1519932731831</v>
      </c>
      <c r="F46" s="11">
        <f t="shared" si="6"/>
        <v>651.06195349139853</v>
      </c>
      <c r="G46" s="11">
        <f t="shared" si="4"/>
        <v>65.106195349139853</v>
      </c>
      <c r="H46" s="11">
        <f t="shared" si="2"/>
        <v>187.84800672681695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si="7"/>
        <v>33</v>
      </c>
      <c r="E47" s="11">
        <f t="shared" si="5"/>
        <v>3082.5278773288337</v>
      </c>
      <c r="F47" s="11">
        <f t="shared" si="6"/>
        <v>583.75884055650658</v>
      </c>
      <c r="G47" s="11">
        <f t="shared" si="4"/>
        <v>58.375884055650658</v>
      </c>
      <c r="H47" s="11">
        <f t="shared" si="2"/>
        <v>162.47212267116629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si="7"/>
        <v>8</v>
      </c>
      <c r="E48" s="11">
        <f t="shared" si="5"/>
        <v>3134.6076247253491</v>
      </c>
      <c r="F48" s="11">
        <f t="shared" si="6"/>
        <v>520.79747396515359</v>
      </c>
      <c r="G48" s="11">
        <f t="shared" si="4"/>
        <v>52.079747396515359</v>
      </c>
      <c r="H48" s="11">
        <f t="shared" si="2"/>
        <v>118.39237527465093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si="7"/>
        <v>48</v>
      </c>
      <c r="E49" s="11">
        <f t="shared" si="5"/>
        <v>3180.8630475058117</v>
      </c>
      <c r="F49" s="11">
        <f t="shared" si="6"/>
        <v>462.55422780462595</v>
      </c>
      <c r="G49" s="11">
        <f t="shared" si="4"/>
        <v>46.255422780462595</v>
      </c>
      <c r="H49" s="11">
        <f t="shared" si="2"/>
        <v>120.13695249418834</v>
      </c>
    </row>
    <row r="50" spans="1:8">
      <c r="A50" s="2">
        <v>43932</v>
      </c>
      <c r="B50" s="10">
        <v>48</v>
      </c>
      <c r="C50" s="3">
        <f>Dati!G50</f>
        <v>3333</v>
      </c>
      <c r="D50">
        <f t="shared" si="7"/>
        <v>32</v>
      </c>
      <c r="E50" s="11">
        <f t="shared" si="5"/>
        <v>3221.7826623210231</v>
      </c>
      <c r="F50" s="11">
        <f t="shared" si="6"/>
        <v>409.19614815211389</v>
      </c>
      <c r="G50" s="11">
        <f t="shared" si="4"/>
        <v>40.919614815211389</v>
      </c>
      <c r="H50" s="11">
        <f t="shared" si="2"/>
        <v>111.21733767897695</v>
      </c>
    </row>
    <row r="51" spans="1:8">
      <c r="A51" s="2">
        <v>43933</v>
      </c>
      <c r="B51" s="10">
        <v>49</v>
      </c>
      <c r="C51" s="3">
        <f>Dati!G51</f>
        <v>3333</v>
      </c>
      <c r="D51">
        <f t="shared" si="7"/>
        <v>0</v>
      </c>
      <c r="E51" s="11">
        <f t="shared" si="5"/>
        <v>3257.8549879773623</v>
      </c>
      <c r="F51" s="11">
        <f t="shared" si="6"/>
        <v>360.72325656339217</v>
      </c>
      <c r="G51" s="11">
        <f t="shared" si="4"/>
        <v>36.072325656339217</v>
      </c>
      <c r="H51" s="11">
        <f t="shared" si="2"/>
        <v>75.145012022637729</v>
      </c>
    </row>
    <row r="52" spans="1:8">
      <c r="A52" s="2">
        <v>43934</v>
      </c>
      <c r="B52" s="10">
        <v>50</v>
      </c>
      <c r="C52" s="3">
        <f>Dati!G52</f>
        <v>3365</v>
      </c>
      <c r="D52">
        <f t="shared" si="7"/>
        <v>32</v>
      </c>
      <c r="E52" s="11">
        <f t="shared" si="5"/>
        <v>3289.5558443290911</v>
      </c>
      <c r="F52" s="11">
        <f t="shared" si="6"/>
        <v>317.00856351728817</v>
      </c>
      <c r="G52" s="11">
        <f t="shared" si="4"/>
        <v>31.700856351728817</v>
      </c>
      <c r="H52" s="11">
        <f t="shared" si="2"/>
        <v>75.444155670908913</v>
      </c>
    </row>
    <row r="53" spans="1:8">
      <c r="A53" s="2">
        <v>43935</v>
      </c>
      <c r="B53" s="10">
        <v>51</v>
      </c>
      <c r="C53" s="3">
        <f>Dati!G53</f>
        <v>3466</v>
      </c>
      <c r="D53">
        <f t="shared" si="7"/>
        <v>101</v>
      </c>
      <c r="E53" s="11">
        <f t="shared" si="5"/>
        <v>3317.3392164296765</v>
      </c>
      <c r="F53" s="11">
        <f t="shared" si="6"/>
        <v>277.83372100585439</v>
      </c>
      <c r="G53" s="11">
        <f t="shared" si="4"/>
        <v>27.783372100585439</v>
      </c>
      <c r="H53" s="11">
        <f t="shared" si="2"/>
        <v>148.66078357032347</v>
      </c>
    </row>
    <row r="54" spans="1:8">
      <c r="A54" s="2">
        <v>43936</v>
      </c>
      <c r="B54" s="10">
        <v>52</v>
      </c>
      <c r="C54" s="3">
        <f>Dati!G54</f>
        <v>3464</v>
      </c>
      <c r="D54">
        <f t="shared" si="7"/>
        <v>-2</v>
      </c>
      <c r="E54" s="11">
        <f t="shared" si="5"/>
        <v>3341.6311469307284</v>
      </c>
      <c r="F54" s="11">
        <f t="shared" si="6"/>
        <v>242.91930501051866</v>
      </c>
      <c r="G54" s="11">
        <f t="shared" si="4"/>
        <v>24.291930501051866</v>
      </c>
      <c r="H54" s="11">
        <f t="shared" si="2"/>
        <v>122.36885306927161</v>
      </c>
    </row>
    <row r="55" spans="1:8">
      <c r="A55" s="2">
        <v>43937</v>
      </c>
      <c r="B55" s="10">
        <v>53</v>
      </c>
      <c r="C55" s="3">
        <f>Dati!G55</f>
        <v>3437</v>
      </c>
      <c r="D55">
        <f t="shared" si="7"/>
        <v>-27</v>
      </c>
      <c r="E55" s="11">
        <f t="shared" si="5"/>
        <v>3362.8260963175594</v>
      </c>
      <c r="F55" s="11">
        <f t="shared" si="6"/>
        <v>211.94949386831013</v>
      </c>
      <c r="G55" s="11">
        <f t="shared" si="4"/>
        <v>21.194949386831013</v>
      </c>
      <c r="H55" s="11">
        <f t="shared" si="2"/>
        <v>74.173903682440596</v>
      </c>
    </row>
    <row r="56" spans="1:8">
      <c r="A56" s="2">
        <v>43938</v>
      </c>
      <c r="B56" s="10">
        <v>54</v>
      </c>
      <c r="C56" s="3">
        <f>Dati!G56</f>
        <v>3459</v>
      </c>
      <c r="D56">
        <f t="shared" si="7"/>
        <v>22</v>
      </c>
      <c r="E56" s="11">
        <f t="shared" si="5"/>
        <v>3381.2852382771889</v>
      </c>
      <c r="F56" s="11">
        <f t="shared" si="6"/>
        <v>184.59141959629505</v>
      </c>
      <c r="G56" s="11">
        <f t="shared" si="4"/>
        <v>18.459141959629505</v>
      </c>
      <c r="H56" s="11">
        <f t="shared" si="2"/>
        <v>77.71476172281109</v>
      </c>
    </row>
    <row r="57" spans="1:8">
      <c r="A57" s="2">
        <v>43939</v>
      </c>
      <c r="B57" s="10">
        <v>55</v>
      </c>
      <c r="C57" s="3">
        <f>Dati!G57</f>
        <v>3412</v>
      </c>
      <c r="D57">
        <f t="shared" si="7"/>
        <v>-47</v>
      </c>
      <c r="E57" s="11">
        <f t="shared" si="5"/>
        <v>3397.3362147103321</v>
      </c>
      <c r="F57" s="11">
        <f t="shared" si="6"/>
        <v>160.50976433143205</v>
      </c>
      <c r="G57" s="11">
        <f t="shared" si="4"/>
        <v>16.050976433143205</v>
      </c>
      <c r="H57" s="11">
        <f t="shared" si="2"/>
        <v>14.663785289667885</v>
      </c>
    </row>
    <row r="58" spans="1:8">
      <c r="A58" s="2">
        <v>43940</v>
      </c>
      <c r="B58" s="10">
        <v>56</v>
      </c>
      <c r="C58" s="3">
        <f>Dati!G58</f>
        <v>3490</v>
      </c>
      <c r="D58">
        <f t="shared" si="7"/>
        <v>78</v>
      </c>
      <c r="E58" s="11">
        <f t="shared" ref="E58:E63" si="8">$K$2/(1+$K$5*EXP(-$K$4*B58))</f>
        <v>3411.2739455567034</v>
      </c>
      <c r="F58" s="11">
        <f t="shared" ref="F58:F63" si="9">(E58-E57)*10</f>
        <v>139.37730846371323</v>
      </c>
      <c r="G58" s="11">
        <f t="shared" ref="G58:G63" si="10">E58-E57</f>
        <v>13.937730846371323</v>
      </c>
      <c r="H58" s="11">
        <f t="shared" ref="H58:H63" si="11">C58-E58</f>
        <v>78.726054443296562</v>
      </c>
    </row>
    <row r="59" spans="1:8">
      <c r="A59" s="2">
        <v>43941</v>
      </c>
      <c r="B59" s="10">
        <v>57</v>
      </c>
      <c r="C59" s="3">
        <f>Dati!G59</f>
        <v>3496</v>
      </c>
      <c r="D59">
        <f t="shared" si="7"/>
        <v>6</v>
      </c>
      <c r="E59" s="11">
        <f t="shared" si="8"/>
        <v>3423.3621617547265</v>
      </c>
      <c r="F59" s="11">
        <f t="shared" si="9"/>
        <v>120.88216198023019</v>
      </c>
      <c r="G59" s="11">
        <f t="shared" si="10"/>
        <v>12.088216198023019</v>
      </c>
      <c r="H59" s="11">
        <f t="shared" si="11"/>
        <v>72.637838245273542</v>
      </c>
    </row>
    <row r="60" spans="1:8">
      <c r="A60" s="2">
        <v>43942</v>
      </c>
      <c r="B60" s="10">
        <v>58</v>
      </c>
      <c r="C60" s="3">
        <f>Dati!G60</f>
        <v>3463</v>
      </c>
      <c r="D60">
        <f t="shared" si="7"/>
        <v>-33</v>
      </c>
      <c r="E60" s="11">
        <f t="shared" si="8"/>
        <v>3433.8353985438102</v>
      </c>
      <c r="F60" s="11">
        <f t="shared" si="9"/>
        <v>104.73236789083785</v>
      </c>
      <c r="G60" s="11">
        <f t="shared" si="10"/>
        <v>10.473236789083785</v>
      </c>
      <c r="H60" s="11">
        <f t="shared" si="11"/>
        <v>29.164601456189757</v>
      </c>
    </row>
    <row r="61" spans="1:8">
      <c r="A61" s="2">
        <v>43943</v>
      </c>
      <c r="B61" s="10">
        <v>59</v>
      </c>
      <c r="C61" s="3">
        <f>Dati!G61</f>
        <v>3476</v>
      </c>
      <c r="D61">
        <f t="shared" si="7"/>
        <v>13</v>
      </c>
      <c r="E61" s="11">
        <f t="shared" si="8"/>
        <v>3442.9012473141011</v>
      </c>
      <c r="F61" s="11">
        <f t="shared" si="9"/>
        <v>90.658487702908133</v>
      </c>
      <c r="G61" s="11">
        <f t="shared" si="10"/>
        <v>9.0658487702908133</v>
      </c>
      <c r="H61" s="11">
        <f t="shared" si="11"/>
        <v>33.098752685898944</v>
      </c>
    </row>
    <row r="62" spans="1:8">
      <c r="A62" s="2">
        <v>43944</v>
      </c>
      <c r="B62" s="10">
        <v>60</v>
      </c>
      <c r="C62" s="3">
        <f>Dati!G62</f>
        <v>3466</v>
      </c>
      <c r="D62">
        <f t="shared" si="7"/>
        <v>-10</v>
      </c>
      <c r="E62" s="11">
        <f t="shared" si="8"/>
        <v>3450.7427158555029</v>
      </c>
      <c r="F62" s="11">
        <f t="shared" si="9"/>
        <v>78.414685414018095</v>
      </c>
      <c r="G62" s="11">
        <f t="shared" si="10"/>
        <v>7.8414685414018095</v>
      </c>
      <c r="H62" s="11">
        <f t="shared" si="11"/>
        <v>15.257284144497135</v>
      </c>
    </row>
    <row r="63" spans="1:8">
      <c r="A63" s="2">
        <v>43945</v>
      </c>
      <c r="B63" s="10">
        <v>61</v>
      </c>
      <c r="C63" s="3">
        <f>Dati!G63</f>
        <v>3437</v>
      </c>
      <c r="D63">
        <f t="shared" ref="D63" si="12">C63-C62</f>
        <v>-29</v>
      </c>
      <c r="E63" s="11">
        <f t="shared" si="8"/>
        <v>3457.5205890758925</v>
      </c>
      <c r="F63" s="11">
        <f t="shared" si="9"/>
        <v>67.778732203896652</v>
      </c>
      <c r="G63" s="11">
        <f t="shared" si="10"/>
        <v>6.7778732203896652</v>
      </c>
      <c r="H63" s="11">
        <f t="shared" si="11"/>
        <v>-20.520589075892531</v>
      </c>
    </row>
    <row r="64" spans="1:8">
      <c r="A64" s="2">
        <v>43946</v>
      </c>
      <c r="B64" s="10">
        <v>62</v>
      </c>
      <c r="C64" s="3">
        <f>Dati!G64</f>
        <v>3433</v>
      </c>
      <c r="D64">
        <f t="shared" ref="D64:D65" si="13">C64-C63</f>
        <v>-4</v>
      </c>
      <c r="E64" s="11">
        <f t="shared" ref="E64:E65" si="14">$K$2/(1+$K$5*EXP(-$K$4*B64))</f>
        <v>3463.375715764178</v>
      </c>
      <c r="F64" s="11">
        <f t="shared" ref="F64:F65" si="15">(E64-E63)*10</f>
        <v>58.551266882855089</v>
      </c>
      <c r="G64" s="11">
        <f t="shared" ref="G64:G65" si="16">E64-E63</f>
        <v>5.8551266882855089</v>
      </c>
      <c r="H64" s="11">
        <f t="shared" ref="H64:H65" si="17">C64-E64</f>
        <v>-30.37571576417804</v>
      </c>
    </row>
    <row r="65" spans="1:8">
      <c r="A65" s="2">
        <v>43947</v>
      </c>
      <c r="B65" s="10">
        <v>63</v>
      </c>
      <c r="C65" s="3">
        <f>Dati!G65</f>
        <v>3480</v>
      </c>
      <c r="D65">
        <f t="shared" si="13"/>
        <v>47</v>
      </c>
      <c r="E65" s="11">
        <f t="shared" si="14"/>
        <v>3468.4311728715215</v>
      </c>
      <c r="F65" s="11">
        <f t="shared" si="15"/>
        <v>50.554571073435</v>
      </c>
      <c r="G65" s="11">
        <f t="shared" si="16"/>
        <v>5.0554571073435</v>
      </c>
      <c r="H65" s="11">
        <f t="shared" si="17"/>
        <v>11.568827128478461</v>
      </c>
    </row>
    <row r="66" spans="1:8">
      <c r="A66" s="2">
        <v>43948</v>
      </c>
      <c r="B66" s="10">
        <v>64</v>
      </c>
      <c r="E66" s="11">
        <f t="shared" si="5"/>
        <v>3472.7942783029803</v>
      </c>
      <c r="F66" s="11">
        <f t="shared" si="6"/>
        <v>43.631054314587345</v>
      </c>
      <c r="G66" s="11">
        <f t="shared" si="4"/>
        <v>4.3631054314587345</v>
      </c>
    </row>
    <row r="67" spans="1:8">
      <c r="A67" s="2">
        <v>43949</v>
      </c>
      <c r="B67" s="10">
        <v>65</v>
      </c>
      <c r="E67" s="11">
        <f t="shared" ref="E67:E96" si="18">$K$2/(1+$K$5*EXP(-$K$4*B67))</f>
        <v>3476.5584375483386</v>
      </c>
      <c r="F67" s="11">
        <f t="shared" si="6"/>
        <v>37.641592453583144</v>
      </c>
      <c r="G67" s="11">
        <f t="shared" si="4"/>
        <v>3.7641592453583144</v>
      </c>
    </row>
    <row r="68" spans="1:8">
      <c r="A68" s="2">
        <v>43950</v>
      </c>
      <c r="B68" s="10">
        <v>66</v>
      </c>
      <c r="E68" s="11">
        <f t="shared" si="18"/>
        <v>3479.8048197149928</v>
      </c>
      <c r="F68" s="11">
        <f t="shared" ref="F68:F96" si="19">(E68-E67)*10</f>
        <v>32.463821666542572</v>
      </c>
      <c r="G68" s="11">
        <f t="shared" si="4"/>
        <v>3.2463821666542572</v>
      </c>
    </row>
    <row r="69" spans="1:8">
      <c r="A69" s="2">
        <v>43951</v>
      </c>
      <c r="B69" s="10">
        <v>67</v>
      </c>
      <c r="E69" s="11">
        <f t="shared" si="18"/>
        <v>3482.6038655847815</v>
      </c>
      <c r="F69" s="11">
        <f t="shared" si="19"/>
        <v>27.990458697886424</v>
      </c>
      <c r="G69" s="11">
        <f t="shared" ref="G69:G96" si="20">E69-E68</f>
        <v>2.7990458697886424</v>
      </c>
    </row>
    <row r="70" spans="1:8">
      <c r="A70" s="2">
        <v>43952</v>
      </c>
      <c r="B70" s="10">
        <v>68</v>
      </c>
      <c r="E70" s="11">
        <f t="shared" si="18"/>
        <v>3485.0166349691249</v>
      </c>
      <c r="F70" s="11">
        <f t="shared" si="19"/>
        <v>24.127693843433917</v>
      </c>
      <c r="G70" s="11">
        <f t="shared" si="20"/>
        <v>2.4127693843433917</v>
      </c>
    </row>
    <row r="71" spans="1:8">
      <c r="A71" s="2">
        <v>43953</v>
      </c>
      <c r="B71" s="10">
        <v>69</v>
      </c>
      <c r="E71" s="11">
        <f t="shared" si="18"/>
        <v>3487.0960035023299</v>
      </c>
      <c r="F71" s="11">
        <f t="shared" si="19"/>
        <v>20.7936853320507</v>
      </c>
      <c r="G71" s="11">
        <f t="shared" si="20"/>
        <v>2.07936853320507</v>
      </c>
    </row>
    <row r="72" spans="1:8">
      <c r="A72" s="2">
        <v>43954</v>
      </c>
      <c r="B72" s="10">
        <v>70</v>
      </c>
      <c r="E72" s="11">
        <f t="shared" si="18"/>
        <v>3488.8877205794574</v>
      </c>
      <c r="F72" s="11">
        <f t="shared" si="19"/>
        <v>17.917170771274868</v>
      </c>
      <c r="G72" s="11">
        <f t="shared" si="20"/>
        <v>1.7917170771274868</v>
      </c>
    </row>
    <row r="73" spans="1:8">
      <c r="A73" s="2">
        <v>43955</v>
      </c>
      <c r="B73" s="10">
        <v>71</v>
      </c>
      <c r="E73" s="11">
        <f t="shared" si="18"/>
        <v>3490.4313407901277</v>
      </c>
      <c r="F73" s="11">
        <f t="shared" si="19"/>
        <v>15.436202106702694</v>
      </c>
      <c r="G73" s="11">
        <f t="shared" si="20"/>
        <v>1.5436202106702694</v>
      </c>
    </row>
    <row r="74" spans="1:8">
      <c r="A74" s="2">
        <v>43956</v>
      </c>
      <c r="B74" s="10">
        <v>72</v>
      </c>
      <c r="E74" s="11">
        <f t="shared" si="18"/>
        <v>3491.7610412096369</v>
      </c>
      <c r="F74" s="11">
        <f t="shared" si="19"/>
        <v>13.297004195092086</v>
      </c>
      <c r="G74" s="11">
        <f t="shared" si="20"/>
        <v>1.3297004195092086</v>
      </c>
    </row>
    <row r="75" spans="1:8">
      <c r="A75" s="2">
        <v>43957</v>
      </c>
      <c r="B75" s="10">
        <v>73</v>
      </c>
      <c r="E75" s="11">
        <f t="shared" si="18"/>
        <v>3492.9063364977201</v>
      </c>
      <c r="F75" s="11">
        <f t="shared" si="19"/>
        <v>11.452952880831617</v>
      </c>
      <c r="G75" s="11">
        <f t="shared" si="20"/>
        <v>1.1452952880831617</v>
      </c>
    </row>
    <row r="76" spans="1:8">
      <c r="A76" s="2">
        <v>43958</v>
      </c>
      <c r="B76" s="10">
        <v>74</v>
      </c>
      <c r="E76" s="11">
        <f t="shared" si="18"/>
        <v>3493.8927030804962</v>
      </c>
      <c r="F76" s="11">
        <f t="shared" si="19"/>
        <v>9.8636658277609968</v>
      </c>
      <c r="G76" s="11">
        <f t="shared" si="20"/>
        <v>0.98636658277609968</v>
      </c>
    </row>
    <row r="77" spans="1:8">
      <c r="A77" s="2">
        <v>43959</v>
      </c>
      <c r="B77" s="10">
        <v>75</v>
      </c>
      <c r="E77" s="11">
        <f t="shared" si="18"/>
        <v>3494.7421228657786</v>
      </c>
      <c r="F77" s="11">
        <f t="shared" si="19"/>
        <v>8.4941978528240725</v>
      </c>
      <c r="G77" s="11">
        <f t="shared" si="20"/>
        <v>0.84941978528240725</v>
      </c>
    </row>
    <row r="78" spans="1:8">
      <c r="A78" s="2">
        <v>43960</v>
      </c>
      <c r="B78" s="10">
        <v>76</v>
      </c>
      <c r="E78" s="11">
        <f t="shared" si="18"/>
        <v>3495.4735560462013</v>
      </c>
      <c r="F78" s="11">
        <f t="shared" si="19"/>
        <v>7.3143318042275496</v>
      </c>
      <c r="G78" s="11">
        <f t="shared" si="20"/>
        <v>0.73143318042275496</v>
      </c>
    </row>
    <row r="79" spans="1:8">
      <c r="A79" s="2">
        <v>43961</v>
      </c>
      <c r="B79" s="10">
        <v>77</v>
      </c>
      <c r="E79" s="11">
        <f t="shared" si="18"/>
        <v>3496.1033516334965</v>
      </c>
      <c r="F79" s="11">
        <f t="shared" si="19"/>
        <v>6.2979558729512064</v>
      </c>
      <c r="G79" s="11">
        <f t="shared" si="20"/>
        <v>0.62979558729512064</v>
      </c>
    </row>
    <row r="80" spans="1:8">
      <c r="A80" s="2">
        <v>43962</v>
      </c>
      <c r="B80" s="10">
        <v>78</v>
      </c>
      <c r="E80" s="11">
        <f t="shared" si="18"/>
        <v>3496.6456034774465</v>
      </c>
      <c r="F80" s="11">
        <f t="shared" si="19"/>
        <v>5.4225184394999815</v>
      </c>
      <c r="G80" s="11">
        <f t="shared" si="20"/>
        <v>0.54225184394999815</v>
      </c>
    </row>
    <row r="81" spans="1:7">
      <c r="A81" s="2">
        <v>43963</v>
      </c>
      <c r="B81" s="10">
        <v>79</v>
      </c>
      <c r="E81" s="11">
        <f t="shared" si="18"/>
        <v>3497.1124586778687</v>
      </c>
      <c r="F81" s="11">
        <f t="shared" si="19"/>
        <v>4.6685520042228745</v>
      </c>
      <c r="G81" s="11">
        <f t="shared" si="20"/>
        <v>0.46685520042228745</v>
      </c>
    </row>
    <row r="82" spans="1:7">
      <c r="A82" s="2">
        <v>43964</v>
      </c>
      <c r="B82" s="10">
        <v>80</v>
      </c>
      <c r="E82" s="11">
        <f t="shared" si="18"/>
        <v>3497.5143845109073</v>
      </c>
      <c r="F82" s="11">
        <f t="shared" si="19"/>
        <v>4.0192583303860374</v>
      </c>
      <c r="G82" s="11">
        <f t="shared" si="20"/>
        <v>0.40192583303860374</v>
      </c>
    </row>
    <row r="83" spans="1:7">
      <c r="A83" s="2">
        <v>43965</v>
      </c>
      <c r="B83" s="10">
        <v>81</v>
      </c>
      <c r="E83" s="11">
        <f t="shared" si="18"/>
        <v>3497.8603992689887</v>
      </c>
      <c r="F83" s="11">
        <f t="shared" si="19"/>
        <v>3.4601475808130999</v>
      </c>
      <c r="G83" s="11">
        <f t="shared" si="20"/>
        <v>0.34601475808130999</v>
      </c>
    </row>
    <row r="84" spans="1:7">
      <c r="A84" s="2">
        <v>43966</v>
      </c>
      <c r="B84" s="10">
        <v>82</v>
      </c>
      <c r="E84" s="11">
        <f t="shared" si="18"/>
        <v>3498.1582717590236</v>
      </c>
      <c r="F84" s="11">
        <f t="shared" si="19"/>
        <v>2.9787249003493343</v>
      </c>
      <c r="G84" s="11">
        <f t="shared" si="20"/>
        <v>0.29787249003493343</v>
      </c>
    </row>
    <row r="85" spans="1:7">
      <c r="A85" s="2">
        <v>43967</v>
      </c>
      <c r="B85" s="10">
        <v>83</v>
      </c>
      <c r="E85" s="11">
        <f t="shared" si="18"/>
        <v>3498.4146936150373</v>
      </c>
      <c r="F85" s="11">
        <f t="shared" si="19"/>
        <v>2.5642185601373058</v>
      </c>
      <c r="G85" s="11">
        <f t="shared" si="20"/>
        <v>0.25642185601373058</v>
      </c>
    </row>
    <row r="86" spans="1:7">
      <c r="A86" s="2">
        <v>43968</v>
      </c>
      <c r="B86" s="10">
        <v>84</v>
      </c>
      <c r="E86" s="11">
        <f t="shared" si="18"/>
        <v>3498.6354280563833</v>
      </c>
      <c r="F86" s="11">
        <f t="shared" si="19"/>
        <v>2.2073444134593956</v>
      </c>
      <c r="G86" s="11">
        <f t="shared" si="20"/>
        <v>0.22073444134593956</v>
      </c>
    </row>
    <row r="87" spans="1:7">
      <c r="A87" s="2">
        <v>43969</v>
      </c>
      <c r="B87" s="10">
        <v>85</v>
      </c>
      <c r="E87" s="11">
        <f t="shared" si="18"/>
        <v>3498.8254382569708</v>
      </c>
      <c r="F87" s="11">
        <f t="shared" si="19"/>
        <v>1.9001020058749418</v>
      </c>
      <c r="G87" s="11">
        <f t="shared" si="20"/>
        <v>0.19001020058749418</v>
      </c>
    </row>
    <row r="88" spans="1:7">
      <c r="A88" s="2">
        <v>43970</v>
      </c>
      <c r="B88" s="10">
        <v>86</v>
      </c>
      <c r="E88" s="11">
        <f t="shared" si="18"/>
        <v>3498.9889980798071</v>
      </c>
      <c r="F88" s="11">
        <f t="shared" si="19"/>
        <v>1.635598228363051</v>
      </c>
      <c r="G88" s="11">
        <f t="shared" si="20"/>
        <v>0.1635598228363051</v>
      </c>
    </row>
    <row r="89" spans="1:7">
      <c r="A89" s="2">
        <v>43971</v>
      </c>
      <c r="B89" s="10">
        <v>87</v>
      </c>
      <c r="E89" s="11">
        <f t="shared" si="18"/>
        <v>3499.1297875696137</v>
      </c>
      <c r="F89" s="11">
        <f t="shared" si="19"/>
        <v>1.4078948980659334</v>
      </c>
      <c r="G89" s="11">
        <f t="shared" si="20"/>
        <v>0.14078948980659334</v>
      </c>
    </row>
    <row r="90" spans="1:7">
      <c r="A90" s="2">
        <v>43972</v>
      </c>
      <c r="B90" s="10">
        <v>88</v>
      </c>
      <c r="E90" s="11">
        <f t="shared" si="18"/>
        <v>3499.2509752794044</v>
      </c>
      <c r="F90" s="11">
        <f t="shared" si="19"/>
        <v>1.2118770979077453</v>
      </c>
      <c r="G90" s="11">
        <f t="shared" si="20"/>
        <v>0.12118770979077453</v>
      </c>
    </row>
    <row r="91" spans="1:7">
      <c r="A91" s="2">
        <v>43973</v>
      </c>
      <c r="B91" s="10">
        <v>89</v>
      </c>
      <c r="E91" s="11">
        <f t="shared" si="18"/>
        <v>3499.3552892299535</v>
      </c>
      <c r="F91" s="11">
        <f t="shared" si="19"/>
        <v>1.0431395054911263</v>
      </c>
      <c r="G91" s="11">
        <f t="shared" si="20"/>
        <v>0.10431395054911263</v>
      </c>
    </row>
    <row r="92" spans="1:7">
      <c r="A92" s="2">
        <v>43974</v>
      </c>
      <c r="B92" s="10">
        <v>90</v>
      </c>
      <c r="E92" s="11">
        <f t="shared" si="18"/>
        <v>3499.4450780595357</v>
      </c>
      <c r="F92" s="11">
        <f t="shared" si="19"/>
        <v>0.89788829582175822</v>
      </c>
      <c r="G92" s="11">
        <f t="shared" si="20"/>
        <v>8.9788829582175822E-2</v>
      </c>
    </row>
    <row r="93" spans="1:7">
      <c r="A93" s="2">
        <v>43975</v>
      </c>
      <c r="B93" s="10">
        <v>91</v>
      </c>
      <c r="D93">
        <f>C93-C92</f>
        <v>0</v>
      </c>
      <c r="E93" s="11">
        <f t="shared" si="18"/>
        <v>3499.5223637111289</v>
      </c>
      <c r="F93" s="11">
        <f t="shared" si="19"/>
        <v>0.77285651593228977</v>
      </c>
      <c r="G93" s="11">
        <f t="shared" si="20"/>
        <v>7.7285651593228977E-2</v>
      </c>
    </row>
    <row r="94" spans="1:7">
      <c r="A94" s="2">
        <v>43976</v>
      </c>
      <c r="B94" s="10">
        <v>92</v>
      </c>
      <c r="D94">
        <f>C94-C93</f>
        <v>0</v>
      </c>
      <c r="E94" s="11">
        <f t="shared" si="18"/>
        <v>3499.5888868215557</v>
      </c>
      <c r="F94" s="11">
        <f t="shared" si="19"/>
        <v>0.66523110426714993</v>
      </c>
      <c r="G94" s="11">
        <f t="shared" si="20"/>
        <v>6.6523110426714993E-2</v>
      </c>
    </row>
    <row r="95" spans="1:7">
      <c r="A95" s="2">
        <v>43977</v>
      </c>
      <c r="B95" s="10">
        <v>93</v>
      </c>
      <c r="D95">
        <f>C95-C94</f>
        <v>0</v>
      </c>
      <c r="E95" s="11">
        <f t="shared" si="18"/>
        <v>3499.6461458185613</v>
      </c>
      <c r="F95" s="11">
        <f t="shared" si="19"/>
        <v>0.57258997005646961</v>
      </c>
      <c r="G95" s="11">
        <f t="shared" si="20"/>
        <v>5.7258997005646961E-2</v>
      </c>
    </row>
    <row r="96" spans="1:7">
      <c r="A96" s="2">
        <v>43978</v>
      </c>
      <c r="B96" s="10">
        <v>94</v>
      </c>
      <c r="D96">
        <f>C96-C95</f>
        <v>0</v>
      </c>
      <c r="E96" s="11">
        <f t="shared" si="18"/>
        <v>3499.6954305944182</v>
      </c>
      <c r="F96" s="11">
        <f t="shared" si="19"/>
        <v>0.49284775856904162</v>
      </c>
      <c r="G96" s="11">
        <f t="shared" si="20"/>
        <v>4.9284775856904162E-2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D41-63AF-4D9F-AAC2-3845491EA6BB}">
  <dimension ref="A1:K149"/>
  <sheetViews>
    <sheetView topLeftCell="A25" zoomScale="93" zoomScaleNormal="93" workbookViewId="0">
      <selection activeCell="C65" sqref="C65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'Nuovi positivi'!C1</f>
        <v>nuovi 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6200</v>
      </c>
    </row>
    <row r="3" spans="1:11">
      <c r="A3" s="2">
        <v>43885.75</v>
      </c>
      <c r="B3" s="10">
        <v>1</v>
      </c>
      <c r="C3" s="3">
        <f>'Nuovi positivi'!C3</f>
        <v>1</v>
      </c>
      <c r="E3" s="11">
        <f t="shared" ref="E3:E66" si="0">$K$2/(1+$K$5*EXP(-$K$4*B3))</f>
        <v>34.827754749675073</v>
      </c>
      <c r="F3" s="11"/>
      <c r="H3" s="11">
        <f>C3-E3</f>
        <v>-33.827754749675073</v>
      </c>
      <c r="J3" s="4" t="s">
        <v>23</v>
      </c>
      <c r="K3" s="9">
        <v>30</v>
      </c>
    </row>
    <row r="4" spans="1:11">
      <c r="A4" s="2">
        <v>43886</v>
      </c>
      <c r="B4" s="10">
        <v>2</v>
      </c>
      <c r="C4" s="3">
        <f>'Nuovi positivi'!C4</f>
        <v>1</v>
      </c>
      <c r="D4">
        <f>C4-C3</f>
        <v>0</v>
      </c>
      <c r="E4" s="11">
        <f t="shared" si="0"/>
        <v>40.42732621368684</v>
      </c>
      <c r="F4" s="11">
        <f t="shared" ref="F4:F67" si="1">(E4-E3)*10</f>
        <v>55.995714640117669</v>
      </c>
      <c r="G4" s="11">
        <f>E4-E3</f>
        <v>5.5995714640117669</v>
      </c>
      <c r="H4" s="11">
        <f t="shared" ref="H4:H57" si="2">C4-E4</f>
        <v>-39.42732621368684</v>
      </c>
      <c r="J4" s="4" t="s">
        <v>24</v>
      </c>
      <c r="K4" s="9">
        <v>0.15</v>
      </c>
    </row>
    <row r="5" spans="1:11">
      <c r="A5" s="2">
        <v>43887</v>
      </c>
      <c r="B5" s="10">
        <v>3</v>
      </c>
      <c r="C5" s="3">
        <f>'Nuovi positivi'!C5</f>
        <v>11</v>
      </c>
      <c r="D5">
        <f t="shared" ref="D5:D51" si="3">C5-C4</f>
        <v>10</v>
      </c>
      <c r="E5" s="11">
        <f t="shared" si="0"/>
        <v>46.920339432542896</v>
      </c>
      <c r="F5" s="11">
        <f t="shared" si="1"/>
        <v>64.930132188560563</v>
      </c>
      <c r="G5" s="11">
        <f t="shared" ref="G5:G68" si="4">E5-E4</f>
        <v>6.4930132188560563</v>
      </c>
      <c r="H5" s="11">
        <f t="shared" si="2"/>
        <v>-35.920339432542896</v>
      </c>
      <c r="J5" s="4" t="s">
        <v>25</v>
      </c>
      <c r="K5" s="15">
        <f>(K2-K3)/K3</f>
        <v>205.66666666666666</v>
      </c>
    </row>
    <row r="6" spans="1:11">
      <c r="A6" s="2">
        <v>43888</v>
      </c>
      <c r="B6" s="10">
        <v>4</v>
      </c>
      <c r="C6" s="3">
        <f>'Nuovi positivi'!C6</f>
        <v>19</v>
      </c>
      <c r="D6">
        <f t="shared" si="3"/>
        <v>8</v>
      </c>
      <c r="E6" s="11">
        <f t="shared" si="0"/>
        <v>54.446974264133395</v>
      </c>
      <c r="F6" s="11">
        <f t="shared" si="1"/>
        <v>75.266348315904992</v>
      </c>
      <c r="G6" s="11">
        <f t="shared" si="4"/>
        <v>7.5266348315904992</v>
      </c>
      <c r="H6" s="11">
        <f t="shared" si="2"/>
        <v>-35.446974264133395</v>
      </c>
    </row>
    <row r="7" spans="1:11">
      <c r="A7" s="2">
        <v>43889</v>
      </c>
      <c r="B7" s="10">
        <v>5</v>
      </c>
      <c r="C7" s="3">
        <f>'Nuovi positivi'!C7</f>
        <v>19</v>
      </c>
      <c r="D7">
        <f t="shared" si="3"/>
        <v>0</v>
      </c>
      <c r="E7" s="11">
        <f t="shared" si="0"/>
        <v>63.16858448265512</v>
      </c>
      <c r="F7" s="11">
        <f t="shared" si="1"/>
        <v>87.216102185217252</v>
      </c>
      <c r="G7" s="11">
        <f t="shared" si="4"/>
        <v>8.7216102185217252</v>
      </c>
      <c r="H7" s="11">
        <f t="shared" si="2"/>
        <v>-44.16858448265512</v>
      </c>
    </row>
    <row r="8" spans="1:11">
      <c r="A8" s="2">
        <v>43890</v>
      </c>
      <c r="B8" s="10">
        <v>6</v>
      </c>
      <c r="C8" s="3">
        <f>'Nuovi positivi'!C8</f>
        <v>42</v>
      </c>
      <c r="D8">
        <f t="shared" si="3"/>
        <v>23</v>
      </c>
      <c r="E8" s="11">
        <f t="shared" si="0"/>
        <v>73.270612621136607</v>
      </c>
      <c r="F8" s="11">
        <f t="shared" si="1"/>
        <v>101.02028138481487</v>
      </c>
      <c r="G8" s="11">
        <f t="shared" si="4"/>
        <v>10.102028138481487</v>
      </c>
      <c r="H8" s="11">
        <f t="shared" si="2"/>
        <v>-31.270612621136607</v>
      </c>
      <c r="J8" s="12" t="s">
        <v>30</v>
      </c>
      <c r="K8" s="11">
        <f>AVERAGE(H3:H36)</f>
        <v>-23.815018367338975</v>
      </c>
    </row>
    <row r="9" spans="1:11">
      <c r="A9" s="2">
        <v>43891</v>
      </c>
      <c r="B9" s="10">
        <v>7</v>
      </c>
      <c r="C9" s="3">
        <f>'Nuovi positivi'!C9</f>
        <v>25</v>
      </c>
      <c r="D9">
        <f t="shared" si="3"/>
        <v>-17</v>
      </c>
      <c r="E9" s="11">
        <f t="shared" si="0"/>
        <v>84.965806963014359</v>
      </c>
      <c r="F9" s="11">
        <f t="shared" si="1"/>
        <v>116.95194341877752</v>
      </c>
      <c r="G9" s="11">
        <f t="shared" si="4"/>
        <v>11.695194341877752</v>
      </c>
      <c r="H9" s="11">
        <f t="shared" si="2"/>
        <v>-59.965806963014359</v>
      </c>
      <c r="J9" s="12" t="s">
        <v>31</v>
      </c>
      <c r="K9" s="6">
        <f>STDEVP(H3:H36)</f>
        <v>125.23859232018192</v>
      </c>
    </row>
    <row r="10" spans="1:11">
      <c r="A10" s="2">
        <v>43892</v>
      </c>
      <c r="B10" s="10">
        <v>8</v>
      </c>
      <c r="C10" s="3">
        <f>'Nuovi positivi'!C10</f>
        <v>22</v>
      </c>
      <c r="D10">
        <f t="shared" si="3"/>
        <v>-3</v>
      </c>
      <c r="E10" s="11">
        <f t="shared" si="0"/>
        <v>98.497735442493081</v>
      </c>
      <c r="F10" s="11">
        <f t="shared" si="1"/>
        <v>135.31928479478722</v>
      </c>
      <c r="G10" s="11">
        <f t="shared" si="4"/>
        <v>13.531928479478722</v>
      </c>
      <c r="H10" s="11">
        <f t="shared" si="2"/>
        <v>-76.497735442493081</v>
      </c>
    </row>
    <row r="11" spans="1:11">
      <c r="A11" s="2">
        <v>43893</v>
      </c>
      <c r="B11" s="10">
        <v>9</v>
      </c>
      <c r="C11" s="3">
        <f>'Nuovi positivi'!C11</f>
        <v>24</v>
      </c>
      <c r="D11">
        <f t="shared" si="3"/>
        <v>2</v>
      </c>
      <c r="E11" s="11">
        <f t="shared" si="0"/>
        <v>114.14457420864638</v>
      </c>
      <c r="F11" s="11">
        <f t="shared" si="1"/>
        <v>156.46838766153294</v>
      </c>
      <c r="G11" s="11">
        <f t="shared" si="4"/>
        <v>15.646838766153294</v>
      </c>
      <c r="H11" s="11">
        <f t="shared" si="2"/>
        <v>-90.144574208646375</v>
      </c>
    </row>
    <row r="12" spans="1:11">
      <c r="A12" s="2">
        <v>43894</v>
      </c>
      <c r="B12" s="10">
        <v>10</v>
      </c>
      <c r="C12" s="3">
        <f>'Nuovi positivi'!C12</f>
        <v>26</v>
      </c>
      <c r="D12">
        <f t="shared" si="3"/>
        <v>2</v>
      </c>
      <c r="E12" s="11">
        <f t="shared" si="0"/>
        <v>132.22312465232923</v>
      </c>
      <c r="F12" s="11">
        <f t="shared" si="1"/>
        <v>180.78550443682857</v>
      </c>
      <c r="G12" s="11">
        <f t="shared" si="4"/>
        <v>18.078550443682857</v>
      </c>
      <c r="H12" s="11">
        <f t="shared" si="2"/>
        <v>-106.22312465232923</v>
      </c>
      <c r="J12" t="s">
        <v>32</v>
      </c>
      <c r="K12" s="14">
        <f>MATCH(MAX(G3:G67),G3:G67,0)</f>
        <v>36</v>
      </c>
    </row>
    <row r="13" spans="1:11">
      <c r="A13" s="2">
        <v>43895</v>
      </c>
      <c r="B13" s="10">
        <v>11</v>
      </c>
      <c r="C13" s="3">
        <f>'Nuovi positivi'!C13</f>
        <v>28</v>
      </c>
      <c r="D13">
        <f t="shared" si="3"/>
        <v>2</v>
      </c>
      <c r="E13" s="11">
        <f t="shared" si="0"/>
        <v>153.09297992083194</v>
      </c>
      <c r="F13" s="11">
        <f t="shared" si="1"/>
        <v>208.69855268502704</v>
      </c>
      <c r="G13" s="11">
        <f t="shared" si="4"/>
        <v>20.869855268502704</v>
      </c>
      <c r="H13" s="11">
        <f t="shared" si="2"/>
        <v>-125.09297992083194</v>
      </c>
    </row>
    <row r="14" spans="1:11">
      <c r="A14" s="2">
        <v>43896</v>
      </c>
      <c r="B14" s="10">
        <v>12</v>
      </c>
      <c r="C14" s="3">
        <f>'Nuovi positivi'!C14</f>
        <v>32</v>
      </c>
      <c r="D14">
        <f t="shared" si="3"/>
        <v>4</v>
      </c>
      <c r="E14" s="11">
        <f t="shared" si="0"/>
        <v>177.16071826254307</v>
      </c>
      <c r="F14" s="11">
        <f t="shared" si="1"/>
        <v>240.67738341711134</v>
      </c>
      <c r="G14" s="11">
        <f t="shared" si="4"/>
        <v>24.067738341711134</v>
      </c>
      <c r="H14" s="11">
        <f t="shared" si="2"/>
        <v>-145.16071826254307</v>
      </c>
    </row>
    <row r="15" spans="1:11">
      <c r="A15" s="2">
        <v>43897</v>
      </c>
      <c r="B15" s="10">
        <v>13</v>
      </c>
      <c r="C15" s="3">
        <f>'Nuovi positivi'!C15</f>
        <v>51</v>
      </c>
      <c r="D15">
        <f t="shared" si="3"/>
        <v>19</v>
      </c>
      <c r="E15" s="11">
        <f t="shared" si="0"/>
        <v>204.88394376961728</v>
      </c>
      <c r="F15" s="11">
        <f t="shared" si="1"/>
        <v>277.23225507074204</v>
      </c>
      <c r="G15" s="11">
        <f t="shared" si="4"/>
        <v>27.723225507074204</v>
      </c>
      <c r="H15" s="11">
        <f t="shared" si="2"/>
        <v>-153.88394376961728</v>
      </c>
    </row>
    <row r="16" spans="1:11">
      <c r="A16" s="2">
        <v>43898</v>
      </c>
      <c r="B16" s="10">
        <v>14</v>
      </c>
      <c r="C16" s="3">
        <f>'Nuovi positivi'!C16</f>
        <v>78</v>
      </c>
      <c r="D16">
        <f t="shared" si="3"/>
        <v>27</v>
      </c>
      <c r="E16" s="11">
        <f t="shared" si="0"/>
        <v>236.77492319641345</v>
      </c>
      <c r="F16" s="11">
        <f t="shared" si="1"/>
        <v>318.90979426796179</v>
      </c>
      <c r="G16" s="11">
        <f t="shared" si="4"/>
        <v>31.890979426796179</v>
      </c>
      <c r="H16" s="11">
        <f t="shared" si="2"/>
        <v>-158.77492319641345</v>
      </c>
    </row>
    <row r="17" spans="1:8">
      <c r="A17" s="2">
        <v>43899</v>
      </c>
      <c r="B17" s="10">
        <v>15</v>
      </c>
      <c r="C17" s="3">
        <f>'Nuovi positivi'!C17</f>
        <v>109</v>
      </c>
      <c r="D17">
        <f t="shared" si="3"/>
        <v>31</v>
      </c>
      <c r="E17" s="11">
        <f t="shared" si="0"/>
        <v>273.40347908798083</v>
      </c>
      <c r="F17" s="11">
        <f t="shared" si="1"/>
        <v>366.28555891567373</v>
      </c>
      <c r="G17" s="11">
        <f t="shared" si="4"/>
        <v>36.628555891567373</v>
      </c>
      <c r="H17" s="11">
        <f t="shared" si="2"/>
        <v>-164.40347908798083</v>
      </c>
    </row>
    <row r="18" spans="1:8">
      <c r="A18" s="2">
        <v>43900</v>
      </c>
      <c r="B18" s="10">
        <v>16</v>
      </c>
      <c r="C18" s="3">
        <f>'Nuovi positivi'!C18</f>
        <v>141</v>
      </c>
      <c r="D18">
        <f t="shared" si="3"/>
        <v>32</v>
      </c>
      <c r="E18" s="11">
        <f t="shared" si="0"/>
        <v>315.39869427593322</v>
      </c>
      <c r="F18" s="11">
        <f t="shared" si="1"/>
        <v>419.95215187952397</v>
      </c>
      <c r="G18" s="11">
        <f t="shared" si="4"/>
        <v>41.995215187952397</v>
      </c>
      <c r="H18" s="11">
        <f t="shared" si="2"/>
        <v>-174.39869427593322</v>
      </c>
    </row>
    <row r="19" spans="1:8">
      <c r="A19" s="2">
        <v>43901</v>
      </c>
      <c r="B19" s="10">
        <v>17</v>
      </c>
      <c r="C19" s="3">
        <f>'Nuovi positivi'!C19</f>
        <v>194</v>
      </c>
      <c r="D19">
        <f t="shared" si="3"/>
        <v>53</v>
      </c>
      <c r="E19" s="11">
        <f t="shared" si="0"/>
        <v>363.44886294223062</v>
      </c>
      <c r="F19" s="11">
        <f t="shared" si="1"/>
        <v>480.50168666297395</v>
      </c>
      <c r="G19" s="11">
        <f t="shared" si="4"/>
        <v>48.050168666297395</v>
      </c>
      <c r="H19" s="11">
        <f t="shared" si="2"/>
        <v>-169.44886294223062</v>
      </c>
    </row>
    <row r="20" spans="1:8">
      <c r="A20" s="2">
        <v>43902</v>
      </c>
      <c r="B20" s="10">
        <v>18</v>
      </c>
      <c r="C20" s="3">
        <f>'Nuovi positivi'!C20</f>
        <v>274</v>
      </c>
      <c r="D20">
        <f t="shared" si="3"/>
        <v>80</v>
      </c>
      <c r="E20" s="11">
        <f t="shared" si="0"/>
        <v>418.29899452917374</v>
      </c>
      <c r="F20" s="11">
        <f t="shared" si="1"/>
        <v>548.50131586943121</v>
      </c>
      <c r="G20" s="11">
        <f t="shared" si="4"/>
        <v>54.850131586943121</v>
      </c>
      <c r="H20" s="11">
        <f t="shared" si="2"/>
        <v>-144.29899452917374</v>
      </c>
    </row>
    <row r="21" spans="1:8">
      <c r="A21" s="2">
        <v>43903</v>
      </c>
      <c r="B21" s="10">
        <v>19</v>
      </c>
      <c r="C21" s="3">
        <f>'Nuovi positivi'!C21</f>
        <v>345</v>
      </c>
      <c r="D21">
        <f t="shared" si="3"/>
        <v>71</v>
      </c>
      <c r="E21" s="11">
        <f t="shared" si="0"/>
        <v>480.74504962407832</v>
      </c>
      <c r="F21" s="11">
        <f t="shared" si="1"/>
        <v>624.4605509490458</v>
      </c>
      <c r="G21" s="11">
        <f t="shared" si="4"/>
        <v>62.44605509490458</v>
      </c>
      <c r="H21" s="11">
        <f t="shared" si="2"/>
        <v>-135.74504962407832</v>
      </c>
    </row>
    <row r="22" spans="1:8">
      <c r="A22" s="2">
        <v>43904</v>
      </c>
      <c r="B22" s="10">
        <v>20</v>
      </c>
      <c r="C22" s="3">
        <f>'Nuovi positivi'!C22</f>
        <v>463</v>
      </c>
      <c r="D22">
        <f t="shared" si="3"/>
        <v>118</v>
      </c>
      <c r="E22" s="11">
        <f t="shared" si="0"/>
        <v>551.6239794939487</v>
      </c>
      <c r="F22" s="11">
        <f t="shared" si="1"/>
        <v>708.78929869870376</v>
      </c>
      <c r="G22" s="11">
        <f t="shared" si="4"/>
        <v>70.878929869870376</v>
      </c>
      <c r="H22" s="11">
        <f t="shared" si="2"/>
        <v>-88.623979493948696</v>
      </c>
    </row>
    <row r="23" spans="1:8">
      <c r="A23" s="2">
        <v>43905</v>
      </c>
      <c r="B23" s="10">
        <v>21</v>
      </c>
      <c r="C23" s="3">
        <f>'Nuovi positivi'!C23</f>
        <v>559</v>
      </c>
      <c r="D23">
        <f t="shared" si="3"/>
        <v>96</v>
      </c>
      <c r="E23" s="11">
        <f t="shared" si="0"/>
        <v>631.79857992787674</v>
      </c>
      <c r="F23" s="11">
        <f t="shared" si="1"/>
        <v>801.74600433928049</v>
      </c>
      <c r="G23" s="11">
        <f t="shared" si="4"/>
        <v>80.174600433928049</v>
      </c>
      <c r="H23" s="11">
        <f t="shared" si="2"/>
        <v>-72.798579927876744</v>
      </c>
    </row>
    <row r="24" spans="1:8">
      <c r="A24" s="2">
        <v>43906</v>
      </c>
      <c r="B24" s="10">
        <v>22</v>
      </c>
      <c r="C24" s="3">
        <f>'Nuovi positivi'!C24</f>
        <v>667</v>
      </c>
      <c r="D24">
        <f t="shared" si="3"/>
        <v>108</v>
      </c>
      <c r="E24" s="11">
        <f t="shared" si="0"/>
        <v>722.13619197785033</v>
      </c>
      <c r="F24" s="11">
        <f t="shared" si="1"/>
        <v>903.37612049973586</v>
      </c>
      <c r="G24" s="11">
        <f t="shared" si="4"/>
        <v>90.337612049973586</v>
      </c>
      <c r="H24" s="11">
        <f t="shared" si="2"/>
        <v>-55.136191977850331</v>
      </c>
    </row>
    <row r="25" spans="1:8">
      <c r="A25" s="2">
        <v>43907</v>
      </c>
      <c r="B25" s="10">
        <v>23</v>
      </c>
      <c r="C25" s="3">
        <f>'Nuovi positivi'!C25</f>
        <v>778</v>
      </c>
      <c r="D25">
        <f t="shared" si="3"/>
        <v>111</v>
      </c>
      <c r="E25" s="11">
        <f t="shared" si="0"/>
        <v>823.48043256075766</v>
      </c>
      <c r="F25" s="11">
        <f t="shared" si="1"/>
        <v>1013.4424058290733</v>
      </c>
      <c r="G25" s="11">
        <f t="shared" si="4"/>
        <v>101.34424058290733</v>
      </c>
      <c r="H25" s="11">
        <f t="shared" si="2"/>
        <v>-45.480432560757663</v>
      </c>
    </row>
    <row r="26" spans="1:8">
      <c r="A26" s="2">
        <v>43908</v>
      </c>
      <c r="B26" s="10">
        <v>24</v>
      </c>
      <c r="C26" s="3">
        <f>'Nuovi positivi'!C26</f>
        <v>887</v>
      </c>
      <c r="D26">
        <f t="shared" si="3"/>
        <v>109</v>
      </c>
      <c r="E26" s="11">
        <f t="shared" si="0"/>
        <v>936.6154672461322</v>
      </c>
      <c r="F26" s="11">
        <f t="shared" si="1"/>
        <v>1131.3503468537454</v>
      </c>
      <c r="G26" s="11">
        <f t="shared" si="4"/>
        <v>113.13503468537454</v>
      </c>
      <c r="H26" s="11">
        <f t="shared" si="2"/>
        <v>-49.615467246132198</v>
      </c>
    </row>
    <row r="27" spans="1:8">
      <c r="A27" s="2">
        <v>43909</v>
      </c>
      <c r="B27" s="10">
        <v>25</v>
      </c>
      <c r="C27" s="3">
        <f>'Nuovi positivi'!C27</f>
        <v>1059</v>
      </c>
      <c r="D27">
        <f t="shared" si="3"/>
        <v>172</v>
      </c>
      <c r="E27" s="11">
        <f t="shared" si="0"/>
        <v>1062.2228930179665</v>
      </c>
      <c r="F27" s="11">
        <f t="shared" si="1"/>
        <v>1256.074257718343</v>
      </c>
      <c r="G27" s="11">
        <f t="shared" si="4"/>
        <v>125.6074257718343</v>
      </c>
      <c r="H27" s="11">
        <f t="shared" si="2"/>
        <v>-3.2228930179664985</v>
      </c>
    </row>
    <row r="28" spans="1:8">
      <c r="A28" s="2">
        <v>43910</v>
      </c>
      <c r="B28" s="10">
        <v>26</v>
      </c>
      <c r="C28" s="3">
        <f>'Nuovi positivi'!C28</f>
        <v>1221</v>
      </c>
      <c r="D28">
        <f t="shared" si="3"/>
        <v>162</v>
      </c>
      <c r="E28" s="11">
        <f t="shared" si="0"/>
        <v>1200.8321098656272</v>
      </c>
      <c r="F28" s="11">
        <f t="shared" si="1"/>
        <v>1386.0921684766072</v>
      </c>
      <c r="G28" s="11">
        <f t="shared" si="4"/>
        <v>138.60921684766072</v>
      </c>
      <c r="H28" s="11">
        <f t="shared" si="2"/>
        <v>20.167890134372783</v>
      </c>
    </row>
    <row r="29" spans="1:8">
      <c r="A29" s="2">
        <v>43911</v>
      </c>
      <c r="B29" s="10">
        <v>27</v>
      </c>
      <c r="C29" s="3">
        <f>'Nuovi positivi'!C29</f>
        <v>1436</v>
      </c>
      <c r="D29">
        <f t="shared" si="3"/>
        <v>215</v>
      </c>
      <c r="E29" s="11">
        <f t="shared" si="0"/>
        <v>1352.7661189984628</v>
      </c>
      <c r="F29" s="11">
        <f t="shared" si="1"/>
        <v>1519.3400913283563</v>
      </c>
      <c r="G29" s="11">
        <f t="shared" si="4"/>
        <v>151.93400913283563</v>
      </c>
      <c r="H29" s="11">
        <f t="shared" si="2"/>
        <v>83.233881001537156</v>
      </c>
    </row>
    <row r="30" spans="1:8">
      <c r="A30" s="2">
        <v>43912</v>
      </c>
      <c r="B30" s="10">
        <v>28</v>
      </c>
      <c r="C30" s="3">
        <f>'Nuovi positivi'!C30</f>
        <v>1665</v>
      </c>
      <c r="D30">
        <f t="shared" si="3"/>
        <v>229</v>
      </c>
      <c r="E30" s="11">
        <f t="shared" si="0"/>
        <v>1518.0859250083847</v>
      </c>
      <c r="F30" s="11">
        <f t="shared" si="1"/>
        <v>1653.1980600992188</v>
      </c>
      <c r="G30" s="11">
        <f t="shared" si="4"/>
        <v>165.31980600992188</v>
      </c>
      <c r="H30" s="11">
        <f t="shared" si="2"/>
        <v>146.91407499161528</v>
      </c>
    </row>
    <row r="31" spans="1:8">
      <c r="A31" s="2">
        <v>43913</v>
      </c>
      <c r="B31" s="10">
        <v>29</v>
      </c>
      <c r="C31" s="3">
        <f>'Nuovi positivi'!C31</f>
        <v>1924</v>
      </c>
      <c r="D31">
        <f t="shared" si="3"/>
        <v>259</v>
      </c>
      <c r="E31" s="11">
        <f t="shared" si="0"/>
        <v>1696.5379938864842</v>
      </c>
      <c r="F31" s="11">
        <f t="shared" si="1"/>
        <v>1784.5206887809945</v>
      </c>
      <c r="G31" s="11">
        <f t="shared" si="4"/>
        <v>178.45206887809945</v>
      </c>
      <c r="H31" s="11">
        <f t="shared" si="2"/>
        <v>227.46200611351583</v>
      </c>
    </row>
    <row r="32" spans="1:8">
      <c r="A32" s="2">
        <v>43914</v>
      </c>
      <c r="B32" s="10">
        <v>30</v>
      </c>
      <c r="C32" s="3">
        <f>'Nuovi positivi'!C32</f>
        <v>2116</v>
      </c>
      <c r="D32">
        <f t="shared" si="3"/>
        <v>192</v>
      </c>
      <c r="E32" s="11">
        <f t="shared" si="0"/>
        <v>1887.5102995165373</v>
      </c>
      <c r="F32" s="11">
        <f t="shared" si="1"/>
        <v>1909.7230563005314</v>
      </c>
      <c r="G32" s="11">
        <f t="shared" si="4"/>
        <v>190.97230563005314</v>
      </c>
      <c r="H32" s="11">
        <f t="shared" si="2"/>
        <v>228.48970048346268</v>
      </c>
    </row>
    <row r="33" spans="1:8">
      <c r="A33" s="2">
        <v>43915</v>
      </c>
      <c r="B33" s="10">
        <v>31</v>
      </c>
      <c r="C33" s="3">
        <f>'Nuovi positivi'!C33</f>
        <v>2305</v>
      </c>
      <c r="D33">
        <f t="shared" si="3"/>
        <v>189</v>
      </c>
      <c r="E33" s="11">
        <f t="shared" si="0"/>
        <v>2090.0030858453092</v>
      </c>
      <c r="F33" s="11">
        <f t="shared" si="1"/>
        <v>2024.927863287719</v>
      </c>
      <c r="G33" s="11">
        <f t="shared" si="4"/>
        <v>202.4927863287719</v>
      </c>
      <c r="H33" s="11">
        <f t="shared" si="2"/>
        <v>214.99691415469078</v>
      </c>
    </row>
    <row r="34" spans="1:8">
      <c r="A34" s="2">
        <v>43916</v>
      </c>
      <c r="B34" s="10">
        <v>32</v>
      </c>
      <c r="C34" s="3">
        <f>'Nuovi positivi'!C34</f>
        <v>2567</v>
      </c>
      <c r="D34">
        <f t="shared" si="3"/>
        <v>262</v>
      </c>
      <c r="E34" s="11">
        <f t="shared" si="0"/>
        <v>2302.6202782259861</v>
      </c>
      <c r="F34" s="11">
        <f t="shared" si="1"/>
        <v>2126.171923806769</v>
      </c>
      <c r="G34" s="11">
        <f t="shared" si="4"/>
        <v>212.6171923806769</v>
      </c>
      <c r="H34" s="11">
        <f t="shared" si="2"/>
        <v>264.37972177401389</v>
      </c>
    </row>
    <row r="35" spans="1:8">
      <c r="A35" s="2">
        <v>43917</v>
      </c>
      <c r="B35" s="10">
        <v>33</v>
      </c>
      <c r="C35" s="3">
        <f>'Nuovi positivi'!C35</f>
        <v>2696</v>
      </c>
      <c r="D35">
        <f t="shared" si="3"/>
        <v>129</v>
      </c>
      <c r="E35" s="11">
        <f t="shared" si="0"/>
        <v>2523.5862685483448</v>
      </c>
      <c r="F35" s="11">
        <f t="shared" si="1"/>
        <v>2209.6599032235872</v>
      </c>
      <c r="G35" s="11">
        <f t="shared" si="4"/>
        <v>220.96599032235872</v>
      </c>
      <c r="H35" s="11">
        <f t="shared" si="2"/>
        <v>172.41373145165517</v>
      </c>
    </row>
    <row r="36" spans="1:8">
      <c r="A36" s="2">
        <v>43918</v>
      </c>
      <c r="B36" s="10">
        <v>34</v>
      </c>
      <c r="C36" s="3">
        <f>'Nuovi positivi'!C36</f>
        <v>2822</v>
      </c>
      <c r="D36">
        <f t="shared" si="3"/>
        <v>126</v>
      </c>
      <c r="E36" s="11">
        <f t="shared" si="0"/>
        <v>2750.7905217307416</v>
      </c>
      <c r="F36" s="11">
        <f t="shared" si="1"/>
        <v>2272.0425318239677</v>
      </c>
      <c r="G36" s="11">
        <f t="shared" si="4"/>
        <v>227.20425318239677</v>
      </c>
      <c r="H36" s="11">
        <f t="shared" si="2"/>
        <v>71.209478269258398</v>
      </c>
    </row>
    <row r="37" spans="1:8">
      <c r="A37" s="2">
        <v>43919</v>
      </c>
      <c r="B37" s="10">
        <v>35</v>
      </c>
      <c r="C37" s="3">
        <f>'Nuovi positivi'!C37</f>
        <v>3076</v>
      </c>
      <c r="D37">
        <f t="shared" si="3"/>
        <v>254</v>
      </c>
      <c r="E37" s="11">
        <f t="shared" si="0"/>
        <v>2981.8593047291461</v>
      </c>
      <c r="F37" s="11">
        <f t="shared" si="1"/>
        <v>2310.6878299840446</v>
      </c>
      <c r="G37" s="11">
        <f t="shared" si="4"/>
        <v>231.06878299840446</v>
      </c>
      <c r="H37" s="11">
        <f t="shared" si="2"/>
        <v>94.140695270853939</v>
      </c>
    </row>
    <row r="38" spans="1:8">
      <c r="A38" s="2">
        <v>43920</v>
      </c>
      <c r="B38" s="10">
        <v>36</v>
      </c>
      <c r="C38" s="3">
        <f>'Nuovi positivi'!C38</f>
        <v>3217</v>
      </c>
      <c r="D38">
        <f t="shared" si="3"/>
        <v>141</v>
      </c>
      <c r="E38" s="11">
        <f t="shared" si="0"/>
        <v>3214.2502899932656</v>
      </c>
      <c r="F38" s="11">
        <f t="shared" si="1"/>
        <v>2323.9098526411954</v>
      </c>
      <c r="G38" s="11">
        <f t="shared" si="4"/>
        <v>232.39098526411954</v>
      </c>
      <c r="H38" s="11">
        <f t="shared" si="2"/>
        <v>2.7497100067344036</v>
      </c>
    </row>
    <row r="39" spans="1:8">
      <c r="A39" s="2">
        <v>43921</v>
      </c>
      <c r="B39" s="10">
        <v>37</v>
      </c>
      <c r="C39" s="3">
        <f>'Nuovi positivi'!C39</f>
        <v>3416</v>
      </c>
      <c r="D39">
        <f t="shared" si="3"/>
        <v>199</v>
      </c>
      <c r="E39" s="11">
        <f t="shared" si="0"/>
        <v>3445.3624936770079</v>
      </c>
      <c r="F39" s="11">
        <f t="shared" si="1"/>
        <v>2311.1220368374234</v>
      </c>
      <c r="G39" s="11">
        <f t="shared" si="4"/>
        <v>231.11220368374234</v>
      </c>
      <c r="H39" s="11">
        <f t="shared" si="2"/>
        <v>-29.362493677007933</v>
      </c>
    </row>
    <row r="40" spans="1:8">
      <c r="A40" s="2">
        <v>43922</v>
      </c>
      <c r="B40" s="10">
        <v>38</v>
      </c>
      <c r="C40" s="3">
        <f>'Nuovi positivi'!C40</f>
        <v>3660</v>
      </c>
      <c r="D40">
        <f t="shared" si="3"/>
        <v>244</v>
      </c>
      <c r="E40" s="11">
        <f t="shared" si="0"/>
        <v>3672.6516698590258</v>
      </c>
      <c r="F40" s="11">
        <f t="shared" si="1"/>
        <v>2272.8917618201785</v>
      </c>
      <c r="G40" s="11">
        <f t="shared" si="4"/>
        <v>227.28917618201785</v>
      </c>
      <c r="H40" s="11">
        <f t="shared" si="2"/>
        <v>-12.651669859025787</v>
      </c>
    </row>
    <row r="41" spans="1:8">
      <c r="A41" s="2">
        <v>43923</v>
      </c>
      <c r="B41" s="10">
        <v>39</v>
      </c>
      <c r="C41" s="3">
        <f>'Nuovi positivi'!C41</f>
        <v>3782</v>
      </c>
      <c r="D41">
        <f t="shared" si="3"/>
        <v>122</v>
      </c>
      <c r="E41" s="11">
        <f t="shared" si="0"/>
        <v>3893.7404262177124</v>
      </c>
      <c r="F41" s="11">
        <f t="shared" si="1"/>
        <v>2210.8875635868662</v>
      </c>
      <c r="G41" s="11">
        <f t="shared" si="4"/>
        <v>221.08875635868662</v>
      </c>
      <c r="H41" s="11">
        <f t="shared" si="2"/>
        <v>-111.74042621771241</v>
      </c>
    </row>
    <row r="42" spans="1:8">
      <c r="A42" s="2">
        <v>43924</v>
      </c>
      <c r="B42" s="10">
        <v>40</v>
      </c>
      <c r="C42" s="3">
        <f>'Nuovi positivi'!C42</f>
        <v>3965</v>
      </c>
      <c r="D42">
        <f t="shared" si="3"/>
        <v>183</v>
      </c>
      <c r="E42" s="11">
        <f t="shared" si="0"/>
        <v>4106.5131547694873</v>
      </c>
      <c r="F42" s="11">
        <f t="shared" si="1"/>
        <v>2127.7272855177489</v>
      </c>
      <c r="G42" s="11">
        <f t="shared" si="4"/>
        <v>212.77272855177489</v>
      </c>
      <c r="H42" s="11">
        <f t="shared" si="2"/>
        <v>-141.5131547694873</v>
      </c>
    </row>
    <row r="43" spans="1:8">
      <c r="A43" s="2">
        <v>43925</v>
      </c>
      <c r="B43" s="10">
        <v>41</v>
      </c>
      <c r="C43" s="3">
        <f>'Nuovi positivi'!C43</f>
        <v>4203</v>
      </c>
      <c r="D43">
        <f t="shared" si="3"/>
        <v>238</v>
      </c>
      <c r="E43" s="11">
        <f t="shared" si="0"/>
        <v>4309.1881891160292</v>
      </c>
      <c r="F43" s="11">
        <f t="shared" si="1"/>
        <v>2026.7503434654191</v>
      </c>
      <c r="G43" s="11">
        <f t="shared" si="4"/>
        <v>202.67503434654191</v>
      </c>
      <c r="H43" s="11">
        <f t="shared" si="2"/>
        <v>-106.18818911602921</v>
      </c>
    </row>
    <row r="44" spans="1:8">
      <c r="A44" s="2">
        <v>43926</v>
      </c>
      <c r="B44" s="10">
        <v>42</v>
      </c>
      <c r="C44" s="3">
        <f>'Nuovi positivi'!C44</f>
        <v>4449</v>
      </c>
      <c r="D44">
        <f t="shared" si="3"/>
        <v>246</v>
      </c>
      <c r="E44" s="11">
        <f t="shared" si="0"/>
        <v>4500.3628808521726</v>
      </c>
      <c r="F44" s="11">
        <f t="shared" si="1"/>
        <v>1911.7469173614336</v>
      </c>
      <c r="G44" s="11">
        <f t="shared" si="4"/>
        <v>191.17469173614336</v>
      </c>
      <c r="H44" s="11">
        <f t="shared" si="2"/>
        <v>-51.362880852172566</v>
      </c>
    </row>
    <row r="45" spans="1:8">
      <c r="A45" s="2">
        <v>43927</v>
      </c>
      <c r="B45" s="10">
        <v>43</v>
      </c>
      <c r="C45" s="3">
        <f>'Nuovi positivi'!C45</f>
        <v>4549</v>
      </c>
      <c r="D45">
        <f t="shared" si="3"/>
        <v>100</v>
      </c>
      <c r="E45" s="11">
        <f t="shared" si="0"/>
        <v>4679.0308384915879</v>
      </c>
      <c r="F45" s="11">
        <f t="shared" si="1"/>
        <v>1786.6795763941536</v>
      </c>
      <c r="G45" s="11">
        <f t="shared" si="4"/>
        <v>178.66795763941536</v>
      </c>
      <c r="H45" s="11">
        <f t="shared" si="2"/>
        <v>-130.03083849158793</v>
      </c>
    </row>
    <row r="46" spans="1:8">
      <c r="A46" s="2">
        <v>43928</v>
      </c>
      <c r="B46" s="10">
        <v>44</v>
      </c>
      <c r="C46" s="3">
        <f>'Nuovi positivi'!C46</f>
        <v>4757</v>
      </c>
      <c r="D46">
        <f t="shared" si="3"/>
        <v>208</v>
      </c>
      <c r="E46" s="11">
        <f t="shared" si="0"/>
        <v>4844.5737299778812</v>
      </c>
      <c r="F46" s="11">
        <f t="shared" si="1"/>
        <v>1655.4289148629323</v>
      </c>
      <c r="G46" s="11">
        <f t="shared" si="4"/>
        <v>165.54289148629323</v>
      </c>
      <c r="H46" s="11">
        <f t="shared" si="2"/>
        <v>-87.573729977881158</v>
      </c>
    </row>
    <row r="47" spans="1:8">
      <c r="A47" s="2">
        <v>43929</v>
      </c>
      <c r="B47" s="10">
        <v>45</v>
      </c>
      <c r="C47" s="3">
        <f>'Nuovi positivi'!C47</f>
        <v>4906</v>
      </c>
      <c r="D47">
        <f t="shared" si="3"/>
        <v>149</v>
      </c>
      <c r="E47" s="11">
        <f t="shared" si="0"/>
        <v>4996.7323438632693</v>
      </c>
      <c r="F47" s="11">
        <f t="shared" si="1"/>
        <v>1521.5861388538815</v>
      </c>
      <c r="G47" s="11">
        <f t="shared" si="4"/>
        <v>152.15861388538815</v>
      </c>
      <c r="H47" s="11">
        <f t="shared" si="2"/>
        <v>-90.732343863269307</v>
      </c>
    </row>
    <row r="48" spans="1:8">
      <c r="A48" s="2">
        <v>43930</v>
      </c>
      <c r="B48" s="10">
        <v>46</v>
      </c>
      <c r="C48" s="3">
        <f>'Nuovi positivi'!C48</f>
        <v>5020</v>
      </c>
      <c r="D48">
        <f t="shared" si="3"/>
        <v>114</v>
      </c>
      <c r="E48" s="11">
        <f t="shared" si="0"/>
        <v>5135.5628312002545</v>
      </c>
      <c r="F48" s="11">
        <f t="shared" si="1"/>
        <v>1388.3048733698524</v>
      </c>
      <c r="G48" s="11">
        <f t="shared" si="4"/>
        <v>138.83048733698524</v>
      </c>
      <c r="H48" s="11">
        <f t="shared" si="2"/>
        <v>-115.56283120025455</v>
      </c>
    </row>
    <row r="49" spans="1:8">
      <c r="A49" s="2">
        <v>43931</v>
      </c>
      <c r="B49" s="10">
        <v>47</v>
      </c>
      <c r="C49" s="3">
        <f>'Nuovi positivi'!C49</f>
        <v>5191</v>
      </c>
      <c r="D49">
        <f t="shared" si="3"/>
        <v>171</v>
      </c>
      <c r="E49" s="11">
        <f t="shared" si="0"/>
        <v>5261.3842593864174</v>
      </c>
      <c r="F49" s="11">
        <f t="shared" si="1"/>
        <v>1258.2142818616285</v>
      </c>
      <c r="G49" s="11">
        <f t="shared" si="4"/>
        <v>125.82142818616285</v>
      </c>
      <c r="H49" s="11">
        <f t="shared" si="2"/>
        <v>-70.384259386417398</v>
      </c>
    </row>
    <row r="50" spans="1:8">
      <c r="A50" s="2">
        <v>43932</v>
      </c>
      <c r="B50" s="10">
        <v>48</v>
      </c>
      <c r="C50" s="3">
        <f>'Nuovi positivi'!C50</f>
        <v>5376</v>
      </c>
      <c r="D50">
        <f t="shared" si="3"/>
        <v>185</v>
      </c>
      <c r="E50" s="11">
        <f t="shared" si="0"/>
        <v>5374.7230254226461</v>
      </c>
      <c r="F50" s="11">
        <f t="shared" si="1"/>
        <v>1133.3876603622866</v>
      </c>
      <c r="G50" s="11">
        <f t="shared" si="4"/>
        <v>113.33876603622866</v>
      </c>
      <c r="H50" s="11">
        <f t="shared" si="2"/>
        <v>1.2769745773539398</v>
      </c>
    </row>
    <row r="51" spans="1:8">
      <c r="A51" s="2">
        <v>43933</v>
      </c>
      <c r="B51" s="10">
        <v>49</v>
      </c>
      <c r="C51" s="3">
        <f>'Nuovi positivi'!C51</f>
        <v>5494</v>
      </c>
      <c r="D51">
        <f t="shared" si="3"/>
        <v>118</v>
      </c>
      <c r="E51" s="11">
        <f t="shared" si="0"/>
        <v>5476.2586009452116</v>
      </c>
      <c r="F51" s="11">
        <f t="shared" si="1"/>
        <v>1015.3557552256552</v>
      </c>
      <c r="G51" s="11">
        <f t="shared" si="4"/>
        <v>101.53557552256552</v>
      </c>
      <c r="H51" s="11">
        <f t="shared" si="2"/>
        <v>17.741399054788417</v>
      </c>
    </row>
    <row r="52" spans="1:8">
      <c r="A52" s="2">
        <v>43934</v>
      </c>
      <c r="B52" s="10">
        <v>50</v>
      </c>
      <c r="C52" s="3">
        <f>'Nuovi positivi'!C52</f>
        <v>5596</v>
      </c>
      <c r="D52">
        <f t="shared" ref="D52:D62" si="5">C52-C51</f>
        <v>102</v>
      </c>
      <c r="E52" s="11">
        <f t="shared" si="0"/>
        <v>5566.7738079512501</v>
      </c>
      <c r="F52" s="11">
        <f t="shared" si="1"/>
        <v>905.15207006038509</v>
      </c>
      <c r="G52" s="11">
        <f t="shared" si="4"/>
        <v>90.515207006038509</v>
      </c>
      <c r="H52" s="11">
        <f t="shared" si="2"/>
        <v>29.226192048749908</v>
      </c>
    </row>
    <row r="53" spans="1:8">
      <c r="A53" s="2">
        <v>43935</v>
      </c>
      <c r="B53" s="10">
        <v>51</v>
      </c>
      <c r="C53" s="3">
        <f>'Nuovi positivi'!C53</f>
        <v>5808</v>
      </c>
      <c r="D53">
        <f t="shared" si="5"/>
        <v>212</v>
      </c>
      <c r="E53" s="11">
        <f t="shared" si="0"/>
        <v>5647.1115825847137</v>
      </c>
      <c r="F53" s="11">
        <f t="shared" si="1"/>
        <v>803.37774633463596</v>
      </c>
      <c r="G53" s="11">
        <f t="shared" si="4"/>
        <v>80.337774633463596</v>
      </c>
      <c r="H53" s="11">
        <f t="shared" si="2"/>
        <v>160.88841741528631</v>
      </c>
    </row>
    <row r="54" spans="1:8">
      <c r="A54" s="2">
        <v>43936</v>
      </c>
      <c r="B54" s="10">
        <v>52</v>
      </c>
      <c r="C54" s="3">
        <f>'Nuovi positivi'!C54</f>
        <v>5936</v>
      </c>
      <c r="D54">
        <f t="shared" si="5"/>
        <v>128</v>
      </c>
      <c r="E54" s="11">
        <f t="shared" si="0"/>
        <v>5718.1391216329466</v>
      </c>
      <c r="F54" s="11">
        <f t="shared" si="1"/>
        <v>710.27539048232939</v>
      </c>
      <c r="G54" s="11">
        <f t="shared" si="4"/>
        <v>71.027539048232939</v>
      </c>
      <c r="H54" s="11">
        <f t="shared" si="2"/>
        <v>217.86087836705337</v>
      </c>
    </row>
    <row r="55" spans="1:8">
      <c r="A55" s="2">
        <v>43937</v>
      </c>
      <c r="B55" s="10">
        <v>53</v>
      </c>
      <c r="C55" s="3">
        <f>'Nuovi positivi'!C55</f>
        <v>6039</v>
      </c>
      <c r="D55">
        <f t="shared" si="5"/>
        <v>103</v>
      </c>
      <c r="E55" s="11">
        <f t="shared" si="0"/>
        <v>5780.7194909650152</v>
      </c>
      <c r="F55" s="11">
        <f t="shared" si="1"/>
        <v>625.80369332068585</v>
      </c>
      <c r="G55" s="11">
        <f t="shared" si="4"/>
        <v>62.580369332068585</v>
      </c>
      <c r="H55" s="11">
        <f t="shared" si="2"/>
        <v>258.28050903498479</v>
      </c>
    </row>
    <row r="56" spans="1:8">
      <c r="A56" s="2">
        <v>43938</v>
      </c>
      <c r="B56" s="10">
        <v>54</v>
      </c>
      <c r="C56" s="3">
        <f>'Nuovi positivi'!C56</f>
        <v>6188</v>
      </c>
      <c r="D56">
        <f t="shared" si="5"/>
        <v>149</v>
      </c>
      <c r="E56" s="11">
        <f t="shared" si="0"/>
        <v>5835.6902155650314</v>
      </c>
      <c r="F56" s="11">
        <f t="shared" si="1"/>
        <v>549.70724600016183</v>
      </c>
      <c r="G56" s="11">
        <f t="shared" si="4"/>
        <v>54.970724600016183</v>
      </c>
      <c r="H56" s="11">
        <f t="shared" si="2"/>
        <v>352.30978443496861</v>
      </c>
    </row>
    <row r="57" spans="1:8">
      <c r="A57" s="2">
        <v>43939</v>
      </c>
      <c r="B57" s="10">
        <v>55</v>
      </c>
      <c r="C57" s="3">
        <f>'Nuovi positivi'!C57</f>
        <v>6301</v>
      </c>
      <c r="D57">
        <f t="shared" si="5"/>
        <v>113</v>
      </c>
      <c r="E57" s="11">
        <f t="shared" si="0"/>
        <v>5883.8480380251458</v>
      </c>
      <c r="F57" s="11">
        <f t="shared" si="1"/>
        <v>481.57822460114403</v>
      </c>
      <c r="G57" s="11">
        <f t="shared" si="4"/>
        <v>48.157822460114403</v>
      </c>
      <c r="H57" s="11">
        <f t="shared" si="2"/>
        <v>417.1519619748542</v>
      </c>
    </row>
    <row r="58" spans="1:8">
      <c r="A58" s="2">
        <v>43940</v>
      </c>
      <c r="B58" s="10">
        <v>56</v>
      </c>
      <c r="C58" s="3">
        <f>'Nuovi positivi'!C58</f>
        <v>6528</v>
      </c>
      <c r="D58">
        <f t="shared" si="5"/>
        <v>227</v>
      </c>
      <c r="E58" s="11">
        <f t="shared" ref="E58:E63" si="6">$K$2/(1+$K$5*EXP(-$K$4*B58))</f>
        <v>5925.9388794131146</v>
      </c>
      <c r="F58" s="11">
        <f t="shared" ref="F58:F63" si="7">(E58-E57)*10</f>
        <v>420.90841387968794</v>
      </c>
      <c r="G58" s="11">
        <f t="shared" ref="G58:G63" si="8">E58-E57</f>
        <v>42.090841387968794</v>
      </c>
      <c r="H58" s="11">
        <f t="shared" ref="H58:H63" si="9">C58-E58</f>
        <v>602.06112058688541</v>
      </c>
    </row>
    <row r="59" spans="1:8">
      <c r="A59" s="2">
        <v>43941</v>
      </c>
      <c r="B59" s="10">
        <v>57</v>
      </c>
      <c r="C59" s="3">
        <f>'Nuovi positivi'!C59</f>
        <v>6669</v>
      </c>
      <c r="D59">
        <f t="shared" si="5"/>
        <v>141</v>
      </c>
      <c r="E59" s="11">
        <f t="shared" si="6"/>
        <v>5962.6520127406302</v>
      </c>
      <c r="F59" s="11">
        <f t="shared" si="7"/>
        <v>367.13133327515607</v>
      </c>
      <c r="G59" s="11">
        <f t="shared" si="8"/>
        <v>36.713133327515607</v>
      </c>
      <c r="H59" s="11">
        <f t="shared" si="9"/>
        <v>706.3479872593698</v>
      </c>
    </row>
    <row r="60" spans="1:8">
      <c r="A60" s="2">
        <v>43942</v>
      </c>
      <c r="B60" s="10">
        <v>58</v>
      </c>
      <c r="C60" s="3">
        <f>'Nuovi positivi'!C60</f>
        <v>6764</v>
      </c>
      <c r="D60">
        <f t="shared" si="5"/>
        <v>95</v>
      </c>
      <c r="E60" s="11">
        <f t="shared" si="6"/>
        <v>5994.6175192145338</v>
      </c>
      <c r="F60" s="11">
        <f t="shared" si="7"/>
        <v>319.65506473903588</v>
      </c>
      <c r="G60" s="11">
        <f t="shared" si="8"/>
        <v>31.965506473903588</v>
      </c>
      <c r="H60" s="11">
        <f t="shared" si="9"/>
        <v>769.38248078546621</v>
      </c>
    </row>
    <row r="61" spans="1:8">
      <c r="A61" s="2">
        <v>43943</v>
      </c>
      <c r="B61" s="10">
        <v>59</v>
      </c>
      <c r="C61" s="3">
        <f>'Nuovi positivi'!C61</f>
        <v>6918</v>
      </c>
      <c r="D61">
        <f t="shared" si="5"/>
        <v>154</v>
      </c>
      <c r="E61" s="11">
        <f t="shared" si="6"/>
        <v>6022.4062043749682</v>
      </c>
      <c r="F61" s="11">
        <f t="shared" si="7"/>
        <v>277.88685160434397</v>
      </c>
      <c r="G61" s="11">
        <f t="shared" si="8"/>
        <v>27.788685160434397</v>
      </c>
      <c r="H61" s="11">
        <f t="shared" si="9"/>
        <v>895.59379562503182</v>
      </c>
    </row>
    <row r="62" spans="1:8">
      <c r="A62" s="2">
        <v>43944</v>
      </c>
      <c r="B62" s="10">
        <v>60</v>
      </c>
      <c r="C62" s="3">
        <f>'Nuovi positivi'!C62</f>
        <v>7049</v>
      </c>
      <c r="D62">
        <f t="shared" si="5"/>
        <v>131</v>
      </c>
      <c r="E62" s="11">
        <f t="shared" si="6"/>
        <v>6046.5312782144401</v>
      </c>
      <c r="F62" s="11">
        <f t="shared" si="7"/>
        <v>241.25073839471952</v>
      </c>
      <c r="G62" s="11">
        <f t="shared" si="8"/>
        <v>24.125073839471952</v>
      </c>
      <c r="H62" s="11">
        <f t="shared" si="9"/>
        <v>1002.4687217855599</v>
      </c>
    </row>
    <row r="63" spans="1:8">
      <c r="A63" s="2">
        <v>43945</v>
      </c>
      <c r="B63" s="10">
        <v>61</v>
      </c>
      <c r="C63" s="3">
        <f>'Nuovi positivi'!C63</f>
        <v>7173</v>
      </c>
      <c r="D63">
        <f t="shared" ref="D63" si="10">C63-C62</f>
        <v>124</v>
      </c>
      <c r="E63" s="11">
        <f t="shared" si="6"/>
        <v>6067.4512323706676</v>
      </c>
      <c r="F63" s="11">
        <f t="shared" si="7"/>
        <v>209.19954156227504</v>
      </c>
      <c r="G63" s="11">
        <f t="shared" si="8"/>
        <v>20.919954156227504</v>
      </c>
      <c r="H63" s="11">
        <f t="shared" si="9"/>
        <v>1105.5487676293324</v>
      </c>
    </row>
    <row r="64" spans="1:8">
      <c r="A64" s="2">
        <v>43946</v>
      </c>
      <c r="B64" s="10">
        <v>62</v>
      </c>
      <c r="C64" s="3">
        <f>'Nuovi positivi'!C64</f>
        <v>7301</v>
      </c>
      <c r="D64">
        <f t="shared" ref="D64:D65" si="11">C64-C63</f>
        <v>128</v>
      </c>
      <c r="E64" s="11">
        <f t="shared" ref="E64:E65" si="12">$K$2/(1+$K$5*EXP(-$K$4*B64))</f>
        <v>6085.5734675532058</v>
      </c>
      <c r="F64" s="11">
        <f t="shared" ref="F64:F65" si="13">(E64-E63)*10</f>
        <v>181.22235182538134</v>
      </c>
      <c r="G64" s="11">
        <f t="shared" ref="G64:G65" si="14">E64-E63</f>
        <v>18.122235182538134</v>
      </c>
      <c r="H64" s="11">
        <f t="shared" ref="H64:H65" si="15">C64-E64</f>
        <v>1215.4265324467942</v>
      </c>
    </row>
    <row r="65" spans="1:8">
      <c r="A65" s="2">
        <v>43947</v>
      </c>
      <c r="B65" s="10">
        <v>63</v>
      </c>
      <c r="C65" s="3">
        <f>'Nuovi positivi'!C65</f>
        <v>7488</v>
      </c>
      <c r="D65">
        <f t="shared" si="11"/>
        <v>187</v>
      </c>
      <c r="E65" s="11">
        <f t="shared" si="12"/>
        <v>6101.2583298116006</v>
      </c>
      <c r="F65" s="11">
        <f t="shared" si="13"/>
        <v>156.84862258394787</v>
      </c>
      <c r="G65" s="11">
        <f t="shared" si="14"/>
        <v>15.684862258394787</v>
      </c>
      <c r="H65" s="11">
        <f t="shared" si="15"/>
        <v>1386.7416701883994</v>
      </c>
    </row>
    <row r="66" spans="1:8">
      <c r="A66" s="2">
        <v>43948</v>
      </c>
      <c r="B66" s="10">
        <v>64</v>
      </c>
      <c r="E66" s="11">
        <f t="shared" si="0"/>
        <v>6114.8233029798739</v>
      </c>
      <c r="F66" s="11">
        <f t="shared" si="1"/>
        <v>135.64973168273355</v>
      </c>
      <c r="G66" s="11">
        <f t="shared" si="4"/>
        <v>13.564973168273355</v>
      </c>
    </row>
    <row r="67" spans="1:8">
      <c r="A67" s="2">
        <v>43949</v>
      </c>
      <c r="B67" s="10">
        <v>65</v>
      </c>
      <c r="E67" s="11">
        <f t="shared" ref="E67:E96" si="16">$K$2/(1+$K$5*EXP(-$K$4*B67))</f>
        <v>6126.5471767903609</v>
      </c>
      <c r="F67" s="11">
        <f t="shared" si="1"/>
        <v>117.23873810487021</v>
      </c>
      <c r="G67" s="11">
        <f t="shared" si="4"/>
        <v>11.723873810487021</v>
      </c>
    </row>
    <row r="68" spans="1:8">
      <c r="A68" s="2">
        <v>43950</v>
      </c>
      <c r="B68" s="10">
        <v>66</v>
      </c>
      <c r="E68" s="11">
        <f t="shared" si="16"/>
        <v>6136.6740671617445</v>
      </c>
      <c r="F68" s="11">
        <f t="shared" ref="F68:F96" si="17">(E68-E67)*10</f>
        <v>101.26890371383524</v>
      </c>
      <c r="G68" s="11">
        <f t="shared" si="4"/>
        <v>10.126890371383524</v>
      </c>
    </row>
    <row r="69" spans="1:8">
      <c r="A69" s="2">
        <v>43951</v>
      </c>
      <c r="B69" s="10">
        <v>67</v>
      </c>
      <c r="E69" s="11">
        <f t="shared" si="16"/>
        <v>6145.4172090501579</v>
      </c>
      <c r="F69" s="11">
        <f t="shared" si="17"/>
        <v>87.431418884134473</v>
      </c>
      <c r="G69" s="11">
        <f t="shared" ref="G69:G96" si="18">E69-E68</f>
        <v>8.7431418884134473</v>
      </c>
    </row>
    <row r="70" spans="1:8">
      <c r="A70" s="2">
        <v>43952</v>
      </c>
      <c r="B70" s="10">
        <v>68</v>
      </c>
      <c r="E70" s="11">
        <f t="shared" si="16"/>
        <v>6152.9624751914907</v>
      </c>
      <c r="F70" s="11">
        <f t="shared" si="17"/>
        <v>75.452661413328315</v>
      </c>
      <c r="G70" s="11">
        <f t="shared" si="18"/>
        <v>7.5452661413328315</v>
      </c>
    </row>
    <row r="71" spans="1:8">
      <c r="A71" s="2">
        <v>43953</v>
      </c>
      <c r="B71" s="10">
        <v>69</v>
      </c>
      <c r="E71" s="11">
        <f t="shared" si="16"/>
        <v>6159.4715981505178</v>
      </c>
      <c r="F71" s="11">
        <f t="shared" si="17"/>
        <v>65.091229590270814</v>
      </c>
      <c r="G71" s="11">
        <f t="shared" si="18"/>
        <v>6.5091229590270814</v>
      </c>
    </row>
    <row r="72" spans="1:8">
      <c r="A72" s="2">
        <v>43954</v>
      </c>
      <c r="B72" s="10">
        <v>70</v>
      </c>
      <c r="E72" s="11">
        <f t="shared" si="16"/>
        <v>6165.0850901998674</v>
      </c>
      <c r="F72" s="11">
        <f t="shared" si="17"/>
        <v>56.134920493495883</v>
      </c>
      <c r="G72" s="11">
        <f t="shared" si="18"/>
        <v>5.6134920493495883</v>
      </c>
    </row>
    <row r="73" spans="1:8">
      <c r="A73" s="2">
        <v>43955</v>
      </c>
      <c r="B73" s="10">
        <v>71</v>
      </c>
      <c r="E73" s="11">
        <f t="shared" si="16"/>
        <v>6169.924867275754</v>
      </c>
      <c r="F73" s="11">
        <f t="shared" si="17"/>
        <v>48.39777075886559</v>
      </c>
      <c r="G73" s="11">
        <f t="shared" si="18"/>
        <v>4.839777075886559</v>
      </c>
    </row>
    <row r="74" spans="1:8">
      <c r="A74" s="2">
        <v>43956</v>
      </c>
      <c r="B74" s="10">
        <v>72</v>
      </c>
      <c r="E74" s="11">
        <f t="shared" si="16"/>
        <v>6174.0965909145652</v>
      </c>
      <c r="F74" s="11">
        <f t="shared" si="17"/>
        <v>41.717236388112724</v>
      </c>
      <c r="G74" s="11">
        <f t="shared" si="18"/>
        <v>4.1717236388112724</v>
      </c>
    </row>
    <row r="75" spans="1:8">
      <c r="A75" s="2">
        <v>43957</v>
      </c>
      <c r="B75" s="10">
        <v>73</v>
      </c>
      <c r="E75" s="11">
        <f t="shared" si="16"/>
        <v>6177.6917467218927</v>
      </c>
      <c r="F75" s="11">
        <f t="shared" si="17"/>
        <v>35.95155807327501</v>
      </c>
      <c r="G75" s="11">
        <f t="shared" si="18"/>
        <v>3.595155807327501</v>
      </c>
    </row>
    <row r="76" spans="1:8">
      <c r="A76" s="2">
        <v>43958</v>
      </c>
      <c r="B76" s="10">
        <v>74</v>
      </c>
      <c r="E76" s="11">
        <f t="shared" si="16"/>
        <v>6180.7894803934778</v>
      </c>
      <c r="F76" s="11">
        <f t="shared" si="17"/>
        <v>30.97733671585047</v>
      </c>
      <c r="G76" s="11">
        <f t="shared" si="18"/>
        <v>3.097733671585047</v>
      </c>
    </row>
    <row r="77" spans="1:8">
      <c r="A77" s="2">
        <v>43959</v>
      </c>
      <c r="B77" s="10">
        <v>75</v>
      </c>
      <c r="E77" s="11">
        <f t="shared" si="16"/>
        <v>6183.4582132358946</v>
      </c>
      <c r="F77" s="11">
        <f t="shared" si="17"/>
        <v>26.6873284241683</v>
      </c>
      <c r="G77" s="11">
        <f t="shared" si="18"/>
        <v>2.66873284241683</v>
      </c>
    </row>
    <row r="78" spans="1:8">
      <c r="A78" s="2">
        <v>43960</v>
      </c>
      <c r="B78" s="10">
        <v>76</v>
      </c>
      <c r="E78" s="11">
        <f t="shared" si="16"/>
        <v>6185.7570590079522</v>
      </c>
      <c r="F78" s="11">
        <f t="shared" si="17"/>
        <v>22.988457720575752</v>
      </c>
      <c r="G78" s="11">
        <f t="shared" si="18"/>
        <v>2.2988457720575752</v>
      </c>
    </row>
    <row r="79" spans="1:8">
      <c r="A79" s="2">
        <v>43961</v>
      </c>
      <c r="B79" s="10">
        <v>77</v>
      </c>
      <c r="E79" s="11">
        <f t="shared" si="16"/>
        <v>6187.7370630828445</v>
      </c>
      <c r="F79" s="11">
        <f t="shared" si="17"/>
        <v>19.800040748923493</v>
      </c>
      <c r="G79" s="11">
        <f t="shared" si="18"/>
        <v>1.9800040748923493</v>
      </c>
    </row>
    <row r="80" spans="1:8">
      <c r="A80" s="2">
        <v>43962</v>
      </c>
      <c r="B80" s="10">
        <v>78</v>
      </c>
      <c r="E80" s="11">
        <f t="shared" si="16"/>
        <v>6189.4422836802705</v>
      </c>
      <c r="F80" s="11">
        <f t="shared" si="17"/>
        <v>17.052205974259778</v>
      </c>
      <c r="G80" s="11">
        <f t="shared" si="18"/>
        <v>1.7052205974259778</v>
      </c>
    </row>
    <row r="81" spans="1:7">
      <c r="A81" s="2">
        <v>43963</v>
      </c>
      <c r="B81" s="10">
        <v>79</v>
      </c>
      <c r="E81" s="11">
        <f t="shared" si="16"/>
        <v>6190.910733427072</v>
      </c>
      <c r="F81" s="11">
        <f t="shared" si="17"/>
        <v>14.684497468015252</v>
      </c>
      <c r="G81" s="11">
        <f t="shared" si="18"/>
        <v>1.4684497468015252</v>
      </c>
    </row>
    <row r="82" spans="1:7">
      <c r="A82" s="2">
        <v>43964</v>
      </c>
      <c r="B82" s="10">
        <v>80</v>
      </c>
      <c r="E82" s="11">
        <f t="shared" si="16"/>
        <v>6192.1751979080527</v>
      </c>
      <c r="F82" s="11">
        <f t="shared" si="17"/>
        <v>12.644644809806778</v>
      </c>
      <c r="G82" s="11">
        <f t="shared" si="18"/>
        <v>1.2644644809806778</v>
      </c>
    </row>
    <row r="83" spans="1:7">
      <c r="A83" s="2">
        <v>43965</v>
      </c>
      <c r="B83" s="10">
        <v>81</v>
      </c>
      <c r="E83" s="11">
        <f t="shared" si="16"/>
        <v>6193.2639462571251</v>
      </c>
      <c r="F83" s="11">
        <f t="shared" si="17"/>
        <v>10.887483490723753</v>
      </c>
      <c r="G83" s="11">
        <f t="shared" si="18"/>
        <v>1.0887483490723753</v>
      </c>
    </row>
    <row r="84" spans="1:7">
      <c r="A84" s="2">
        <v>43966</v>
      </c>
      <c r="B84" s="10">
        <v>82</v>
      </c>
      <c r="E84" s="11">
        <f t="shared" si="16"/>
        <v>6194.2013472733124</v>
      </c>
      <c r="F84" s="11">
        <f t="shared" si="17"/>
        <v>9.3740101618732297</v>
      </c>
      <c r="G84" s="11">
        <f t="shared" si="18"/>
        <v>0.93740101618732297</v>
      </c>
    </row>
    <row r="85" spans="1:7">
      <c r="A85" s="2">
        <v>43967</v>
      </c>
      <c r="B85" s="10">
        <v>83</v>
      </c>
      <c r="E85" s="11">
        <f t="shared" si="16"/>
        <v>6195.0084030644675</v>
      </c>
      <c r="F85" s="11">
        <f t="shared" si="17"/>
        <v>8.0705579115510773</v>
      </c>
      <c r="G85" s="11">
        <f t="shared" si="18"/>
        <v>0.80705579115510773</v>
      </c>
    </row>
    <row r="86" spans="1:7">
      <c r="A86" s="2">
        <v>43968</v>
      </c>
      <c r="B86" s="10">
        <v>84</v>
      </c>
      <c r="E86" s="11">
        <f t="shared" si="16"/>
        <v>6195.7032108455578</v>
      </c>
      <c r="F86" s="11">
        <f t="shared" si="17"/>
        <v>6.9480778109027597</v>
      </c>
      <c r="G86" s="11">
        <f t="shared" si="18"/>
        <v>0.69480778109027597</v>
      </c>
    </row>
    <row r="87" spans="1:7">
      <c r="A87" s="2">
        <v>43969</v>
      </c>
      <c r="B87" s="10">
        <v>85</v>
      </c>
      <c r="E87" s="11">
        <f t="shared" si="16"/>
        <v>6196.3013622588569</v>
      </c>
      <c r="F87" s="11">
        <f t="shared" si="17"/>
        <v>5.9815141329909238</v>
      </c>
      <c r="G87" s="11">
        <f t="shared" si="18"/>
        <v>0.59815141329909238</v>
      </c>
    </row>
    <row r="88" spans="1:7">
      <c r="A88" s="2">
        <v>43970</v>
      </c>
      <c r="B88" s="10">
        <v>86</v>
      </c>
      <c r="E88" s="11">
        <f t="shared" si="16"/>
        <v>6196.8162884428875</v>
      </c>
      <c r="F88" s="11">
        <f t="shared" si="17"/>
        <v>5.1492618403062806</v>
      </c>
      <c r="G88" s="11">
        <f t="shared" si="18"/>
        <v>0.51492618403062806</v>
      </c>
    </row>
    <row r="89" spans="1:7">
      <c r="A89" s="2">
        <v>43971</v>
      </c>
      <c r="B89" s="10">
        <v>87</v>
      </c>
      <c r="E89" s="11">
        <f t="shared" si="16"/>
        <v>6197.2595580533498</v>
      </c>
      <c r="F89" s="11">
        <f t="shared" si="17"/>
        <v>4.4326961046226643</v>
      </c>
      <c r="G89" s="11">
        <f t="shared" si="18"/>
        <v>0.44326961046226643</v>
      </c>
    </row>
    <row r="90" spans="1:7">
      <c r="A90" s="2">
        <v>43972</v>
      </c>
      <c r="B90" s="10">
        <v>88</v>
      </c>
      <c r="E90" s="11">
        <f t="shared" si="16"/>
        <v>6197.6411345269207</v>
      </c>
      <c r="F90" s="11">
        <f t="shared" si="17"/>
        <v>3.8157647357093083</v>
      </c>
      <c r="G90" s="11">
        <f t="shared" si="18"/>
        <v>0.38157647357093083</v>
      </c>
    </row>
    <row r="91" spans="1:7">
      <c r="A91" s="2">
        <v>43973</v>
      </c>
      <c r="B91" s="10">
        <v>89</v>
      </c>
      <c r="E91" s="11">
        <f t="shared" si="16"/>
        <v>6197.9695980701545</v>
      </c>
      <c r="F91" s="11">
        <f t="shared" si="17"/>
        <v>3.2846354323373816</v>
      </c>
      <c r="G91" s="11">
        <f t="shared" si="18"/>
        <v>0.32846354323373816</v>
      </c>
    </row>
    <row r="92" spans="1:7">
      <c r="A92" s="2">
        <v>43974</v>
      </c>
      <c r="B92" s="10">
        <v>90</v>
      </c>
      <c r="E92" s="11">
        <f t="shared" si="16"/>
        <v>6198.2523371423586</v>
      </c>
      <c r="F92" s="11">
        <f t="shared" si="17"/>
        <v>2.8273907220409455</v>
      </c>
      <c r="G92" s="11">
        <f t="shared" si="18"/>
        <v>0.28273907220409455</v>
      </c>
    </row>
    <row r="93" spans="1:7">
      <c r="A93" s="2">
        <v>43975</v>
      </c>
      <c r="B93" s="10">
        <v>91</v>
      </c>
      <c r="E93" s="11">
        <f t="shared" si="16"/>
        <v>6198.4957135743407</v>
      </c>
      <c r="F93" s="11">
        <f t="shared" si="17"/>
        <v>2.4337643198214209</v>
      </c>
      <c r="G93" s="11">
        <f t="shared" si="18"/>
        <v>0.24337643198214209</v>
      </c>
    </row>
    <row r="94" spans="1:7">
      <c r="A94" s="2">
        <v>43976</v>
      </c>
      <c r="B94" s="10">
        <v>92</v>
      </c>
      <c r="E94" s="11">
        <f t="shared" si="16"/>
        <v>6198.7052049157319</v>
      </c>
      <c r="F94" s="11">
        <f t="shared" si="17"/>
        <v>2.0949134139118541</v>
      </c>
      <c r="G94" s="11">
        <f t="shared" si="18"/>
        <v>0.20949134139118541</v>
      </c>
    </row>
    <row r="95" spans="1:7">
      <c r="A95" s="2">
        <v>43977</v>
      </c>
      <c r="B95" s="10">
        <v>93</v>
      </c>
      <c r="E95" s="11">
        <f t="shared" si="16"/>
        <v>6198.8855271237244</v>
      </c>
      <c r="F95" s="11">
        <f t="shared" si="17"/>
        <v>1.8032220799250354</v>
      </c>
      <c r="G95" s="11">
        <f t="shared" si="18"/>
        <v>0.18032220799250354</v>
      </c>
    </row>
    <row r="96" spans="1:7">
      <c r="A96" s="2">
        <v>43978</v>
      </c>
      <c r="B96" s="10">
        <v>94</v>
      </c>
      <c r="E96" s="11">
        <f t="shared" si="16"/>
        <v>6199.0407402876908</v>
      </c>
      <c r="F96" s="11">
        <f t="shared" si="17"/>
        <v>1.552131639664367</v>
      </c>
      <c r="G96" s="11">
        <f t="shared" si="18"/>
        <v>0.1552131639664367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A37" workbookViewId="0">
      <selection activeCell="C65" sqref="C65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 t="s">
        <v>39</v>
      </c>
      <c r="K1" s="8"/>
    </row>
    <row r="2" spans="1:13">
      <c r="L2" s="4" t="s">
        <v>22</v>
      </c>
      <c r="M2" s="9">
        <v>850</v>
      </c>
    </row>
    <row r="3" spans="1:13">
      <c r="A3" s="2">
        <v>43885.75</v>
      </c>
      <c r="B3" s="10">
        <v>1</v>
      </c>
      <c r="C3" s="3">
        <f>Dati!K3</f>
        <v>0</v>
      </c>
      <c r="F3" s="11">
        <f>$M$2/(1+$M$5*EXP(-$M$4*B3))</f>
        <v>4.6438003783596589</v>
      </c>
      <c r="G3" s="11"/>
      <c r="I3" s="11">
        <f>C3-F3</f>
        <v>-4.6438003783596589</v>
      </c>
      <c r="J3" s="11"/>
      <c r="L3" s="4" t="s">
        <v>23</v>
      </c>
      <c r="M3" s="9">
        <v>4</v>
      </c>
    </row>
    <row r="4" spans="1:13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>$M$2/(1+$M$5*EXP(-$M$4*B4))</f>
        <v>5.3905602421699319</v>
      </c>
      <c r="G4" s="11">
        <f t="shared" ref="G4:G67" si="0">(F4-F3)*10</f>
        <v>7.4675986381027304</v>
      </c>
      <c r="H4" s="11">
        <f>F4-F3</f>
        <v>0.74675986381027304</v>
      </c>
      <c r="I4" s="11">
        <f>C4-F4</f>
        <v>-5.3905602421699319</v>
      </c>
      <c r="J4" s="11">
        <f>D4-H4</f>
        <v>-0.74675986381027304</v>
      </c>
      <c r="K4" s="11"/>
      <c r="L4" s="4" t="s">
        <v>24</v>
      </c>
      <c r="M4" s="9">
        <v>0.15</v>
      </c>
    </row>
    <row r="5" spans="1:13">
      <c r="A5" s="2">
        <v>43887</v>
      </c>
      <c r="B5" s="10">
        <v>3</v>
      </c>
      <c r="C5" s="3">
        <f>Dati!K5</f>
        <v>0</v>
      </c>
      <c r="D5">
        <f t="shared" ref="D5:D36" si="1">C5-C4</f>
        <v>0</v>
      </c>
      <c r="E5">
        <f t="shared" ref="E5:E37" si="2">10*(C5-C4)</f>
        <v>0</v>
      </c>
      <c r="F5" s="11">
        <f>$M$2/(1+$M$5*EXP(-$M$4*B5))</f>
        <v>6.2565162505540526</v>
      </c>
      <c r="G5" s="11">
        <f t="shared" si="0"/>
        <v>8.6595600838412068</v>
      </c>
      <c r="H5" s="11">
        <f t="shared" ref="H5:H67" si="3">F5-F4</f>
        <v>0.86595600838412068</v>
      </c>
      <c r="I5" s="11">
        <f t="shared" ref="I5:I51" si="4">C5-F5</f>
        <v>-6.2565162505540526</v>
      </c>
      <c r="J5" s="11">
        <f t="shared" ref="J5:J51" si="5">D5-H5</f>
        <v>-0.86595600838412068</v>
      </c>
      <c r="K5" s="11"/>
      <c r="L5" s="4" t="s">
        <v>25</v>
      </c>
      <c r="M5" s="15">
        <f>(M2-M3)/M3</f>
        <v>211.5</v>
      </c>
    </row>
    <row r="6" spans="1:13">
      <c r="A6" s="2">
        <v>43888</v>
      </c>
      <c r="B6" s="10">
        <v>4</v>
      </c>
      <c r="C6" s="3">
        <f>Dati!K6</f>
        <v>0</v>
      </c>
      <c r="D6">
        <f t="shared" si="1"/>
        <v>0</v>
      </c>
      <c r="E6">
        <f t="shared" si="2"/>
        <v>0</v>
      </c>
      <c r="F6" s="11">
        <f t="shared" ref="F6:F36" si="6">$M$2/(1+$M$5*EXP(-$M$4*B6))</f>
        <v>7.2603862601851183</v>
      </c>
      <c r="G6" s="11">
        <f t="shared" si="0"/>
        <v>10.038700096310658</v>
      </c>
      <c r="H6" s="11">
        <f t="shared" si="3"/>
        <v>1.0038700096310658</v>
      </c>
      <c r="I6" s="11">
        <f t="shared" si="4"/>
        <v>-7.2603862601851183</v>
      </c>
      <c r="J6" s="11">
        <f t="shared" si="5"/>
        <v>-1.0038700096310658</v>
      </c>
      <c r="K6" s="11"/>
    </row>
    <row r="7" spans="1:13">
      <c r="A7" s="2">
        <v>43889</v>
      </c>
      <c r="B7" s="10">
        <v>5</v>
      </c>
      <c r="C7" s="3">
        <f>Dati!K7</f>
        <v>0</v>
      </c>
      <c r="D7">
        <f t="shared" si="1"/>
        <v>0</v>
      </c>
      <c r="E7">
        <f t="shared" si="2"/>
        <v>0</v>
      </c>
      <c r="F7" s="11">
        <f t="shared" si="6"/>
        <v>8.4237210239860723</v>
      </c>
      <c r="G7" s="11">
        <f t="shared" si="0"/>
        <v>11.633347638009539</v>
      </c>
      <c r="H7" s="11">
        <f t="shared" si="3"/>
        <v>1.1633347638009539</v>
      </c>
      <c r="I7" s="11">
        <f t="shared" si="4"/>
        <v>-8.4237210239860723</v>
      </c>
      <c r="J7" s="11">
        <f t="shared" si="5"/>
        <v>-1.1633347638009539</v>
      </c>
      <c r="K7" s="11"/>
    </row>
    <row r="8" spans="1:13">
      <c r="A8" s="2">
        <v>43890</v>
      </c>
      <c r="B8" s="10">
        <v>6</v>
      </c>
      <c r="C8" s="3">
        <f>Dati!K8</f>
        <v>0</v>
      </c>
      <c r="D8">
        <f t="shared" si="1"/>
        <v>0</v>
      </c>
      <c r="E8">
        <f t="shared" si="2"/>
        <v>0</v>
      </c>
      <c r="F8" s="11">
        <f t="shared" si="6"/>
        <v>9.7712961422781266</v>
      </c>
      <c r="G8" s="11">
        <f t="shared" si="0"/>
        <v>13.475751182920543</v>
      </c>
      <c r="H8" s="11">
        <f t="shared" si="3"/>
        <v>1.3475751182920543</v>
      </c>
      <c r="I8" s="11">
        <f t="shared" si="4"/>
        <v>-9.7712961422781266</v>
      </c>
      <c r="J8" s="11">
        <f t="shared" si="5"/>
        <v>-1.3475751182920543</v>
      </c>
      <c r="K8" s="11"/>
      <c r="L8" s="12" t="s">
        <v>30</v>
      </c>
      <c r="M8" s="11">
        <f>AVERAGE(I3:I36)</f>
        <v>-26.519264081585426</v>
      </c>
    </row>
    <row r="9" spans="1:13">
      <c r="A9" s="2">
        <v>43891</v>
      </c>
      <c r="B9" s="10">
        <v>7</v>
      </c>
      <c r="C9" s="3">
        <f>Dati!K9</f>
        <v>0</v>
      </c>
      <c r="D9">
        <f t="shared" si="1"/>
        <v>0</v>
      </c>
      <c r="E9">
        <f t="shared" si="2"/>
        <v>0</v>
      </c>
      <c r="F9" s="11">
        <f t="shared" si="6"/>
        <v>11.331545376077344</v>
      </c>
      <c r="G9" s="11">
        <f t="shared" si="0"/>
        <v>15.602492337992171</v>
      </c>
      <c r="H9" s="11">
        <f t="shared" si="3"/>
        <v>1.5602492337992171</v>
      </c>
      <c r="I9" s="11">
        <f t="shared" si="4"/>
        <v>-11.331545376077344</v>
      </c>
      <c r="J9" s="11">
        <f t="shared" si="5"/>
        <v>-1.5602492337992171</v>
      </c>
      <c r="K9" s="11"/>
      <c r="L9" s="12" t="s">
        <v>31</v>
      </c>
      <c r="M9" s="6">
        <f>STDEVP(I3:I36)</f>
        <v>15.629092801537004</v>
      </c>
    </row>
    <row r="10" spans="1:13">
      <c r="A10" s="2">
        <v>43892</v>
      </c>
      <c r="B10" s="10">
        <v>8</v>
      </c>
      <c r="C10" s="3">
        <f>Dati!K10</f>
        <v>0</v>
      </c>
      <c r="D10">
        <f t="shared" si="1"/>
        <v>0</v>
      </c>
      <c r="E10">
        <f t="shared" si="2"/>
        <v>0</v>
      </c>
      <c r="F10" s="11">
        <f t="shared" si="6"/>
        <v>13.137034951624562</v>
      </c>
      <c r="G10" s="11">
        <f t="shared" si="0"/>
        <v>18.054895755472185</v>
      </c>
      <c r="H10" s="11">
        <f t="shared" si="3"/>
        <v>1.8054895755472185</v>
      </c>
      <c r="I10" s="11">
        <f t="shared" si="4"/>
        <v>-13.137034951624562</v>
      </c>
      <c r="J10" s="11">
        <f t="shared" si="5"/>
        <v>-1.8054895755472185</v>
      </c>
      <c r="K10" s="11"/>
    </row>
    <row r="11" spans="1:13">
      <c r="A11" s="2">
        <v>43893</v>
      </c>
      <c r="B11" s="10">
        <v>9</v>
      </c>
      <c r="C11" s="3">
        <f>Dati!K11</f>
        <v>1</v>
      </c>
      <c r="D11">
        <f t="shared" si="1"/>
        <v>1</v>
      </c>
      <c r="E11">
        <f t="shared" si="2"/>
        <v>10</v>
      </c>
      <c r="F11" s="11">
        <f t="shared" si="6"/>
        <v>15.224976306308355</v>
      </c>
      <c r="G11" s="11">
        <f t="shared" si="0"/>
        <v>20.879413546837924</v>
      </c>
      <c r="H11" s="11">
        <f t="shared" si="3"/>
        <v>2.0879413546837924</v>
      </c>
      <c r="I11" s="11">
        <f t="shared" si="4"/>
        <v>-14.224976306308355</v>
      </c>
      <c r="J11" s="11">
        <f t="shared" si="5"/>
        <v>-1.0879413546837924</v>
      </c>
      <c r="K11" s="11"/>
      <c r="L11" s="12" t="s">
        <v>30</v>
      </c>
      <c r="M11" s="11">
        <f>AVERAGE(J4:J39)</f>
        <v>-0.93961160811402933</v>
      </c>
    </row>
    <row r="12" spans="1:13">
      <c r="A12" s="2">
        <v>43894</v>
      </c>
      <c r="B12" s="10">
        <v>10</v>
      </c>
      <c r="C12" s="3">
        <f>Dati!K12</f>
        <v>1</v>
      </c>
      <c r="D12">
        <f t="shared" si="1"/>
        <v>0</v>
      </c>
      <c r="E12">
        <f t="shared" si="2"/>
        <v>0</v>
      </c>
      <c r="F12" s="11">
        <f t="shared" si="6"/>
        <v>17.63777163788523</v>
      </c>
      <c r="G12" s="11">
        <f t="shared" si="0"/>
        <v>24.127953315768753</v>
      </c>
      <c r="H12" s="11">
        <f t="shared" si="3"/>
        <v>2.4127953315768753</v>
      </c>
      <c r="I12" s="11">
        <f t="shared" si="4"/>
        <v>-16.63777163788523</v>
      </c>
      <c r="J12" s="11">
        <f t="shared" si="5"/>
        <v>-2.4127953315768753</v>
      </c>
      <c r="K12" s="11"/>
      <c r="L12" s="12" t="s">
        <v>31</v>
      </c>
      <c r="M12" s="6">
        <f>STDEVP(J4:J39)</f>
        <v>6.5516976459872547</v>
      </c>
    </row>
    <row r="13" spans="1:13">
      <c r="A13" s="2">
        <v>43895</v>
      </c>
      <c r="B13" s="10">
        <v>11</v>
      </c>
      <c r="C13" s="3">
        <f>Dati!K13</f>
        <v>3</v>
      </c>
      <c r="D13">
        <f t="shared" si="1"/>
        <v>2</v>
      </c>
      <c r="E13">
        <f t="shared" si="2"/>
        <v>20</v>
      </c>
      <c r="F13" s="11">
        <f t="shared" si="6"/>
        <v>20.423582372069777</v>
      </c>
      <c r="G13" s="11">
        <f t="shared" si="0"/>
        <v>27.858107341845475</v>
      </c>
      <c r="H13" s="11">
        <f t="shared" si="3"/>
        <v>2.7858107341845475</v>
      </c>
      <c r="I13" s="11">
        <f t="shared" si="4"/>
        <v>-17.423582372069777</v>
      </c>
      <c r="J13" s="11">
        <f t="shared" si="5"/>
        <v>-0.7858107341845475</v>
      </c>
      <c r="K13" s="11"/>
    </row>
    <row r="14" spans="1:13">
      <c r="A14" s="2">
        <v>43896</v>
      </c>
      <c r="B14" s="10">
        <v>12</v>
      </c>
      <c r="C14" s="3">
        <f>Dati!K14</f>
        <v>3</v>
      </c>
      <c r="D14">
        <f t="shared" si="1"/>
        <v>0</v>
      </c>
      <c r="E14">
        <f t="shared" si="2"/>
        <v>0</v>
      </c>
      <c r="F14" s="11">
        <f t="shared" si="6"/>
        <v>23.636904976332684</v>
      </c>
      <c r="G14" s="11">
        <f t="shared" si="0"/>
        <v>32.133226042629062</v>
      </c>
      <c r="H14" s="11">
        <f t="shared" si="3"/>
        <v>3.2133226042629062</v>
      </c>
      <c r="I14" s="11">
        <f t="shared" si="4"/>
        <v>-20.636904976332684</v>
      </c>
      <c r="J14" s="11">
        <f t="shared" si="5"/>
        <v>-3.2133226042629062</v>
      </c>
      <c r="K14" s="11"/>
    </row>
    <row r="15" spans="1:13">
      <c r="A15" s="2">
        <v>43897</v>
      </c>
      <c r="B15" s="10">
        <v>13</v>
      </c>
      <c r="C15" s="3">
        <f>Dati!K15</f>
        <v>4</v>
      </c>
      <c r="D15">
        <f t="shared" si="1"/>
        <v>1</v>
      </c>
      <c r="E15">
        <f t="shared" si="2"/>
        <v>10</v>
      </c>
      <c r="F15" s="11">
        <f t="shared" si="6"/>
        <v>27.339131121160726</v>
      </c>
      <c r="G15" s="11">
        <f t="shared" si="0"/>
        <v>37.022261448280425</v>
      </c>
      <c r="H15" s="11">
        <f t="shared" si="3"/>
        <v>3.7022261448280425</v>
      </c>
      <c r="I15" s="11">
        <f t="shared" si="4"/>
        <v>-23.339131121160726</v>
      </c>
      <c r="J15" s="11">
        <f t="shared" si="5"/>
        <v>-2.7022261448280425</v>
      </c>
      <c r="K15" s="11"/>
      <c r="L15" t="s">
        <v>32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6</v>
      </c>
      <c r="D16">
        <f t="shared" si="1"/>
        <v>2</v>
      </c>
      <c r="E16">
        <f t="shared" si="2"/>
        <v>20</v>
      </c>
      <c r="F16" s="11">
        <f t="shared" si="6"/>
        <v>31.599059738899637</v>
      </c>
      <c r="G16" s="11">
        <f t="shared" si="0"/>
        <v>42.599286177389111</v>
      </c>
      <c r="H16" s="11">
        <f t="shared" si="3"/>
        <v>4.2599286177389111</v>
      </c>
      <c r="I16" s="11">
        <f t="shared" si="4"/>
        <v>-25.599059738899637</v>
      </c>
      <c r="J16" s="11">
        <f t="shared" si="5"/>
        <v>-2.2599286177389111</v>
      </c>
      <c r="K16" s="11"/>
      <c r="L16" t="s">
        <v>33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7</v>
      </c>
      <c r="D17">
        <f t="shared" si="1"/>
        <v>1</v>
      </c>
      <c r="E17">
        <f t="shared" si="2"/>
        <v>10</v>
      </c>
      <c r="F17" s="11">
        <f t="shared" si="6"/>
        <v>36.493316836716076</v>
      </c>
      <c r="G17" s="11">
        <f t="shared" si="0"/>
        <v>48.94257097816439</v>
      </c>
      <c r="H17" s="11">
        <f t="shared" si="3"/>
        <v>4.894257097816439</v>
      </c>
      <c r="I17" s="11">
        <f t="shared" si="4"/>
        <v>-29.493316836716076</v>
      </c>
      <c r="J17" s="11">
        <f t="shared" si="5"/>
        <v>-3.894257097816439</v>
      </c>
      <c r="K17" s="11"/>
    </row>
    <row r="18" spans="1:11">
      <c r="A18" s="2">
        <v>43900</v>
      </c>
      <c r="B18" s="10">
        <v>16</v>
      </c>
      <c r="C18" s="3">
        <f>Dati!K18</f>
        <v>8</v>
      </c>
      <c r="D18">
        <f t="shared" si="1"/>
        <v>1</v>
      </c>
      <c r="E18">
        <f t="shared" si="2"/>
        <v>10</v>
      </c>
      <c r="F18" s="11">
        <f t="shared" si="6"/>
        <v>42.106624918556022</v>
      </c>
      <c r="G18" s="11">
        <f t="shared" si="0"/>
        <v>56.133080818399463</v>
      </c>
      <c r="H18" s="11">
        <f t="shared" si="3"/>
        <v>5.6133080818399463</v>
      </c>
      <c r="I18" s="11">
        <f t="shared" si="4"/>
        <v>-34.106624918556022</v>
      </c>
      <c r="J18" s="11">
        <f t="shared" si="5"/>
        <v>-4.6133080818399463</v>
      </c>
      <c r="K18" s="11"/>
    </row>
    <row r="19" spans="1:11">
      <c r="A19" s="2">
        <v>43901</v>
      </c>
      <c r="B19" s="10">
        <v>17</v>
      </c>
      <c r="C19" s="3">
        <f>Dati!K19</f>
        <v>8</v>
      </c>
      <c r="D19">
        <f t="shared" si="1"/>
        <v>0</v>
      </c>
      <c r="E19">
        <f t="shared" si="2"/>
        <v>0</v>
      </c>
      <c r="F19" s="11">
        <f t="shared" si="6"/>
        <v>48.531847773360482</v>
      </c>
      <c r="G19" s="11">
        <f t="shared" si="0"/>
        <v>64.252228548044599</v>
      </c>
      <c r="H19" s="11">
        <f t="shared" si="3"/>
        <v>6.4252228548044599</v>
      </c>
      <c r="I19" s="11">
        <f t="shared" si="4"/>
        <v>-40.531847773360482</v>
      </c>
      <c r="J19" s="11">
        <f t="shared" si="5"/>
        <v>-6.4252228548044599</v>
      </c>
      <c r="K19" s="11"/>
    </row>
    <row r="20" spans="1:11">
      <c r="A20" s="2">
        <v>43902</v>
      </c>
      <c r="B20" s="10">
        <v>18</v>
      </c>
      <c r="C20" s="3">
        <f>Dati!K20</f>
        <v>11</v>
      </c>
      <c r="D20">
        <f t="shared" si="1"/>
        <v>3</v>
      </c>
      <c r="E20">
        <f t="shared" si="2"/>
        <v>30</v>
      </c>
      <c r="F20" s="11">
        <f t="shared" si="6"/>
        <v>55.869718855896437</v>
      </c>
      <c r="G20" s="11">
        <f t="shared" si="0"/>
        <v>73.378710825359548</v>
      </c>
      <c r="H20" s="11">
        <f t="shared" si="3"/>
        <v>7.3378710825359548</v>
      </c>
      <c r="I20" s="11">
        <f t="shared" si="4"/>
        <v>-44.869718855896437</v>
      </c>
      <c r="J20" s="11">
        <f t="shared" si="5"/>
        <v>-4.3378710825359548</v>
      </c>
      <c r="K20" s="11"/>
    </row>
    <row r="21" spans="1:11">
      <c r="A21" s="2">
        <v>43903</v>
      </c>
      <c r="B21" s="10">
        <v>19</v>
      </c>
      <c r="C21" s="3">
        <f>Dati!K21</f>
        <v>17</v>
      </c>
      <c r="D21">
        <f t="shared" si="1"/>
        <v>6</v>
      </c>
      <c r="E21">
        <f t="shared" si="2"/>
        <v>60</v>
      </c>
      <c r="F21" s="11">
        <f t="shared" si="6"/>
        <v>64.22814385570004</v>
      </c>
      <c r="G21" s="11">
        <f t="shared" si="0"/>
        <v>83.584249998036029</v>
      </c>
      <c r="H21" s="11">
        <f t="shared" si="3"/>
        <v>8.3584249998036029</v>
      </c>
      <c r="I21" s="11">
        <f t="shared" si="4"/>
        <v>-47.22814385570004</v>
      </c>
      <c r="J21" s="11">
        <f t="shared" si="5"/>
        <v>-2.3584249998036029</v>
      </c>
      <c r="K21" s="11"/>
    </row>
    <row r="22" spans="1:11">
      <c r="A22" s="2">
        <v>43904</v>
      </c>
      <c r="B22" s="10">
        <v>20</v>
      </c>
      <c r="C22" s="3">
        <f>Dati!K22</f>
        <v>27</v>
      </c>
      <c r="D22">
        <f t="shared" si="1"/>
        <v>10</v>
      </c>
      <c r="E22">
        <f t="shared" si="2"/>
        <v>100</v>
      </c>
      <c r="F22" s="11">
        <f t="shared" si="6"/>
        <v>73.720952575601444</v>
      </c>
      <c r="G22" s="11">
        <f t="shared" si="0"/>
        <v>94.928087199014044</v>
      </c>
      <c r="H22" s="11">
        <f t="shared" si="3"/>
        <v>9.4928087199014044</v>
      </c>
      <c r="I22" s="11">
        <f t="shared" si="4"/>
        <v>-46.720952575601444</v>
      </c>
      <c r="J22" s="11">
        <f t="shared" si="5"/>
        <v>0.5071912800985956</v>
      </c>
      <c r="K22" s="11"/>
    </row>
    <row r="23" spans="1:11">
      <c r="A23" s="2">
        <v>43905</v>
      </c>
      <c r="B23" s="10">
        <v>21</v>
      </c>
      <c r="C23" s="3">
        <f>Dati!K23</f>
        <v>33</v>
      </c>
      <c r="D23">
        <f t="shared" si="1"/>
        <v>6</v>
      </c>
      <c r="E23">
        <f t="shared" si="2"/>
        <v>60</v>
      </c>
      <c r="F23" s="11">
        <f t="shared" si="6"/>
        <v>84.465965349902206</v>
      </c>
      <c r="G23" s="11">
        <f t="shared" si="0"/>
        <v>107.45012774300761</v>
      </c>
      <c r="H23" s="11">
        <f t="shared" si="3"/>
        <v>10.745012774300761</v>
      </c>
      <c r="I23" s="11">
        <f t="shared" si="4"/>
        <v>-51.465965349902206</v>
      </c>
      <c r="J23" s="11">
        <f t="shared" si="5"/>
        <v>-4.7450127743007613</v>
      </c>
      <c r="K23" s="11"/>
    </row>
    <row r="24" spans="1:11">
      <c r="A24" s="2">
        <v>43906</v>
      </c>
      <c r="B24" s="10">
        <v>22</v>
      </c>
      <c r="C24" s="3">
        <f>Dati!K24</f>
        <v>50</v>
      </c>
      <c r="D24">
        <f t="shared" si="1"/>
        <v>17</v>
      </c>
      <c r="E24">
        <f t="shared" si="2"/>
        <v>170</v>
      </c>
      <c r="F24" s="11">
        <f t="shared" si="6"/>
        <v>96.582239678520281</v>
      </c>
      <c r="G24" s="11">
        <f t="shared" si="0"/>
        <v>121.16274328618076</v>
      </c>
      <c r="H24" s="11">
        <f t="shared" si="3"/>
        <v>12.116274328618076</v>
      </c>
      <c r="I24" s="11">
        <f t="shared" si="4"/>
        <v>-46.582239678520281</v>
      </c>
      <c r="J24" s="11">
        <f t="shared" si="5"/>
        <v>4.8837256713819244</v>
      </c>
      <c r="K24" s="11"/>
    </row>
    <row r="25" spans="1:11">
      <c r="A25" s="2">
        <v>43907</v>
      </c>
      <c r="B25" s="10">
        <v>23</v>
      </c>
      <c r="C25" s="3">
        <f>Dati!K25</f>
        <v>60</v>
      </c>
      <c r="D25">
        <f t="shared" si="1"/>
        <v>10</v>
      </c>
      <c r="E25">
        <f t="shared" si="2"/>
        <v>100</v>
      </c>
      <c r="F25" s="11">
        <f t="shared" si="6"/>
        <v>110.18637956936266</v>
      </c>
      <c r="G25" s="11">
        <f t="shared" si="0"/>
        <v>136.04139890842376</v>
      </c>
      <c r="H25" s="11">
        <f t="shared" si="3"/>
        <v>13.604139890842376</v>
      </c>
      <c r="I25" s="11">
        <f t="shared" si="4"/>
        <v>-50.186379569362657</v>
      </c>
      <c r="J25" s="11">
        <f t="shared" si="5"/>
        <v>-3.6041398908423758</v>
      </c>
      <c r="K25" s="11"/>
    </row>
    <row r="26" spans="1:11">
      <c r="A26" s="2">
        <v>43908</v>
      </c>
      <c r="B26" s="10">
        <v>24</v>
      </c>
      <c r="C26" s="3">
        <f>Dati!K26</f>
        <v>73</v>
      </c>
      <c r="D26">
        <f t="shared" si="1"/>
        <v>13</v>
      </c>
      <c r="E26">
        <f t="shared" si="2"/>
        <v>130</v>
      </c>
      <c r="F26" s="11">
        <f t="shared" si="6"/>
        <v>125.38783013463313</v>
      </c>
      <c r="G26" s="11">
        <f t="shared" si="0"/>
        <v>152.01450565270477</v>
      </c>
      <c r="H26" s="11">
        <f t="shared" si="3"/>
        <v>15.201450565270477</v>
      </c>
      <c r="I26" s="11">
        <f t="shared" si="4"/>
        <v>-52.387830134633134</v>
      </c>
      <c r="J26" s="11">
        <f t="shared" si="5"/>
        <v>-2.201450565270477</v>
      </c>
      <c r="K26" s="11"/>
    </row>
    <row r="27" spans="1:11">
      <c r="A27" s="2">
        <v>43909</v>
      </c>
      <c r="B27" s="10">
        <v>25</v>
      </c>
      <c r="C27" s="3">
        <f>Dati!K27</f>
        <v>91</v>
      </c>
      <c r="D27">
        <f t="shared" si="1"/>
        <v>18</v>
      </c>
      <c r="E27">
        <f t="shared" si="2"/>
        <v>180</v>
      </c>
      <c r="F27" s="11">
        <f t="shared" si="6"/>
        <v>142.2831499475482</v>
      </c>
      <c r="G27" s="11">
        <f t="shared" si="0"/>
        <v>168.95319812915062</v>
      </c>
      <c r="H27" s="11">
        <f t="shared" si="3"/>
        <v>16.895319812915062</v>
      </c>
      <c r="I27" s="11">
        <f t="shared" si="4"/>
        <v>-51.283149947548196</v>
      </c>
      <c r="J27" s="11">
        <f t="shared" si="5"/>
        <v>1.1046801870849379</v>
      </c>
      <c r="K27" s="11"/>
    </row>
    <row r="28" spans="1:11">
      <c r="A28" s="2">
        <v>43910</v>
      </c>
      <c r="B28" s="10">
        <v>26</v>
      </c>
      <c r="C28" s="3">
        <f>Dati!K28</f>
        <v>119</v>
      </c>
      <c r="D28">
        <f t="shared" si="1"/>
        <v>28</v>
      </c>
      <c r="E28">
        <f t="shared" si="2"/>
        <v>280</v>
      </c>
      <c r="F28" s="11">
        <f t="shared" si="6"/>
        <v>160.94935821286839</v>
      </c>
      <c r="G28" s="11">
        <f t="shared" si="0"/>
        <v>186.66208265320194</v>
      </c>
      <c r="H28" s="11">
        <f t="shared" si="3"/>
        <v>18.666208265320194</v>
      </c>
      <c r="I28" s="11">
        <f t="shared" si="4"/>
        <v>-41.94935821286839</v>
      </c>
      <c r="J28" s="11">
        <f t="shared" si="5"/>
        <v>9.3337917346798065</v>
      </c>
      <c r="K28" s="11"/>
    </row>
    <row r="29" spans="1:11">
      <c r="A29" s="2">
        <v>43911</v>
      </c>
      <c r="B29" s="10">
        <v>27</v>
      </c>
      <c r="C29" s="3">
        <f>Dati!K29</f>
        <v>152</v>
      </c>
      <c r="D29">
        <f t="shared" si="1"/>
        <v>33</v>
      </c>
      <c r="E29">
        <f t="shared" si="2"/>
        <v>330</v>
      </c>
      <c r="F29" s="11">
        <f t="shared" si="6"/>
        <v>181.43659305927781</v>
      </c>
      <c r="G29" s="11">
        <f t="shared" si="0"/>
        <v>204.87234846409422</v>
      </c>
      <c r="H29" s="11">
        <f t="shared" si="3"/>
        <v>20.487234846409422</v>
      </c>
      <c r="I29" s="11">
        <f t="shared" si="4"/>
        <v>-29.436593059277811</v>
      </c>
      <c r="J29" s="11">
        <f t="shared" si="5"/>
        <v>12.512765153590578</v>
      </c>
      <c r="K29" s="11"/>
    </row>
    <row r="30" spans="1:11">
      <c r="A30" s="2">
        <v>43912</v>
      </c>
      <c r="B30" s="10">
        <v>28</v>
      </c>
      <c r="C30" s="3">
        <f>Dati!K30</f>
        <v>171</v>
      </c>
      <c r="D30">
        <f t="shared" si="1"/>
        <v>19</v>
      </c>
      <c r="E30">
        <f t="shared" si="2"/>
        <v>190</v>
      </c>
      <c r="F30" s="11">
        <f t="shared" si="6"/>
        <v>203.76048374730337</v>
      </c>
      <c r="G30" s="11">
        <f t="shared" si="0"/>
        <v>223.23890688025557</v>
      </c>
      <c r="H30" s="11">
        <f t="shared" si="3"/>
        <v>22.323890688025557</v>
      </c>
      <c r="I30" s="11">
        <f t="shared" si="4"/>
        <v>-32.760483747303368</v>
      </c>
      <c r="J30" s="11">
        <f t="shared" si="5"/>
        <v>-3.323890688025557</v>
      </c>
      <c r="K30" s="11"/>
    </row>
    <row r="31" spans="1:11">
      <c r="A31" s="2">
        <v>43913</v>
      </c>
      <c r="B31" s="10">
        <v>29</v>
      </c>
      <c r="C31" s="3">
        <f>Dati!K31</f>
        <v>212</v>
      </c>
      <c r="D31">
        <f t="shared" si="1"/>
        <v>41</v>
      </c>
      <c r="E31">
        <f t="shared" si="2"/>
        <v>410</v>
      </c>
      <c r="F31" s="11">
        <f t="shared" si="6"/>
        <v>227.89481548147199</v>
      </c>
      <c r="G31" s="11">
        <f t="shared" si="0"/>
        <v>241.34331734168626</v>
      </c>
      <c r="H31" s="11">
        <f t="shared" si="3"/>
        <v>24.134331734168626</v>
      </c>
      <c r="I31" s="11">
        <f t="shared" si="4"/>
        <v>-15.894815481471994</v>
      </c>
      <c r="J31" s="11">
        <f t="shared" si="5"/>
        <v>16.865668265831374</v>
      </c>
      <c r="K31" s="11"/>
    </row>
    <row r="32" spans="1:11">
      <c r="A32" s="2">
        <v>43914</v>
      </c>
      <c r="B32" s="10">
        <v>30</v>
      </c>
      <c r="C32" s="3">
        <f>Dati!K32</f>
        <v>231</v>
      </c>
      <c r="D32">
        <f t="shared" si="1"/>
        <v>19</v>
      </c>
      <c r="E32">
        <f t="shared" si="2"/>
        <v>190</v>
      </c>
      <c r="F32" s="11">
        <f t="shared" si="6"/>
        <v>253.76522148315865</v>
      </c>
      <c r="G32" s="11">
        <f t="shared" si="0"/>
        <v>258.70406001686661</v>
      </c>
      <c r="H32" s="11">
        <f t="shared" si="3"/>
        <v>25.870406001686661</v>
      </c>
      <c r="I32" s="11">
        <f t="shared" si="4"/>
        <v>-22.765221483158655</v>
      </c>
      <c r="J32" s="11">
        <f t="shared" si="5"/>
        <v>-6.8704060016866606</v>
      </c>
      <c r="K32" s="11"/>
    </row>
    <row r="33" spans="1:11">
      <c r="A33" s="2">
        <v>43915</v>
      </c>
      <c r="B33" s="10">
        <v>31</v>
      </c>
      <c r="C33" s="3">
        <f>Dati!K33</f>
        <v>254</v>
      </c>
      <c r="D33">
        <f t="shared" si="1"/>
        <v>23</v>
      </c>
      <c r="E33">
        <f t="shared" si="2"/>
        <v>230</v>
      </c>
      <c r="F33" s="11">
        <f t="shared" si="6"/>
        <v>281.24473415982317</v>
      </c>
      <c r="G33" s="11">
        <f t="shared" si="0"/>
        <v>274.79512676664513</v>
      </c>
      <c r="H33" s="11">
        <f t="shared" si="3"/>
        <v>27.479512676664513</v>
      </c>
      <c r="I33" s="11">
        <f t="shared" si="4"/>
        <v>-27.244734159823167</v>
      </c>
      <c r="J33" s="11">
        <f t="shared" si="5"/>
        <v>-4.4795126766645126</v>
      </c>
      <c r="K33" s="11"/>
    </row>
    <row r="34" spans="1:11">
      <c r="A34" s="2">
        <v>43916</v>
      </c>
      <c r="B34" s="10">
        <v>32</v>
      </c>
      <c r="C34" s="3">
        <f>Dati!K34</f>
        <v>280</v>
      </c>
      <c r="D34">
        <f t="shared" si="1"/>
        <v>26</v>
      </c>
      <c r="E34">
        <f t="shared" si="2"/>
        <v>260</v>
      </c>
      <c r="F34" s="11">
        <f t="shared" si="6"/>
        <v>310.15202365287558</v>
      </c>
      <c r="G34" s="11">
        <f t="shared" si="0"/>
        <v>289.07289493052417</v>
      </c>
      <c r="H34" s="11">
        <f t="shared" si="3"/>
        <v>28.907289493052417</v>
      </c>
      <c r="I34" s="11">
        <f t="shared" si="4"/>
        <v>-30.152023652875585</v>
      </c>
      <c r="J34" s="11">
        <f t="shared" si="5"/>
        <v>-2.9072894930524171</v>
      </c>
      <c r="K34" s="11"/>
    </row>
    <row r="35" spans="1:11">
      <c r="A35" s="2">
        <v>43917</v>
      </c>
      <c r="B35" s="10">
        <v>33</v>
      </c>
      <c r="C35" s="3">
        <f>Dati!K35</f>
        <v>331</v>
      </c>
      <c r="D35">
        <f t="shared" si="1"/>
        <v>51</v>
      </c>
      <c r="E35">
        <f t="shared" si="2"/>
        <v>510</v>
      </c>
      <c r="F35" s="11">
        <f t="shared" si="6"/>
        <v>340.25301370690175</v>
      </c>
      <c r="G35" s="11">
        <f t="shared" si="0"/>
        <v>301.0099005402617</v>
      </c>
      <c r="H35" s="11">
        <f t="shared" si="3"/>
        <v>30.10099005402617</v>
      </c>
      <c r="I35" s="11">
        <f t="shared" si="4"/>
        <v>-9.2530137069017542</v>
      </c>
      <c r="J35" s="11">
        <f t="shared" si="5"/>
        <v>20.89900994597383</v>
      </c>
      <c r="K35" s="11"/>
    </row>
    <row r="36" spans="1:11">
      <c r="A36" s="2">
        <v>43918</v>
      </c>
      <c r="B36" s="10">
        <v>34</v>
      </c>
      <c r="C36" s="3">
        <f>Dati!K36</f>
        <v>358</v>
      </c>
      <c r="D36">
        <f t="shared" si="1"/>
        <v>27</v>
      </c>
      <c r="E36">
        <f t="shared" si="2"/>
        <v>270</v>
      </c>
      <c r="F36" s="11">
        <f t="shared" si="6"/>
        <v>371.2662789965355</v>
      </c>
      <c r="G36" s="11">
        <f t="shared" si="0"/>
        <v>310.1326528963375</v>
      </c>
      <c r="H36" s="11">
        <f t="shared" si="3"/>
        <v>31.01326528963375</v>
      </c>
      <c r="I36" s="11">
        <f t="shared" si="4"/>
        <v>-13.266278996535505</v>
      </c>
      <c r="J36" s="11">
        <f t="shared" si="5"/>
        <v>-4.0132652896337504</v>
      </c>
      <c r="K36" s="11"/>
    </row>
    <row r="37" spans="1:11">
      <c r="A37" s="2">
        <v>43919</v>
      </c>
      <c r="B37" s="10">
        <v>35</v>
      </c>
      <c r="C37" s="3">
        <f>Dati!K37</f>
        <v>377</v>
      </c>
      <c r="D37">
        <f t="shared" ref="D37:D62" si="7">C37-C36</f>
        <v>19</v>
      </c>
      <c r="E37">
        <f t="shared" si="2"/>
        <v>190</v>
      </c>
      <c r="F37" s="11">
        <f t="shared" ref="F37:F57" si="8">$M$2/(1+$M$5*EXP(-$M$4*B37))</f>
        <v>402.87221509730381</v>
      </c>
      <c r="G37" s="11">
        <f t="shared" si="0"/>
        <v>316.05936100768304</v>
      </c>
      <c r="H37" s="11">
        <f t="shared" si="3"/>
        <v>31.605936100768304</v>
      </c>
      <c r="I37" s="11">
        <f t="shared" si="4"/>
        <v>-25.872215097303808</v>
      </c>
      <c r="J37" s="11">
        <f t="shared" si="5"/>
        <v>-12.605936100768304</v>
      </c>
      <c r="K37" s="11"/>
    </row>
    <row r="38" spans="1:11">
      <c r="A38" s="2">
        <v>43920</v>
      </c>
      <c r="B38" s="10">
        <v>36</v>
      </c>
      <c r="C38" s="3">
        <f>Dati!K38</f>
        <v>397</v>
      </c>
      <c r="D38">
        <f t="shared" si="7"/>
        <v>20</v>
      </c>
      <c r="E38">
        <f t="shared" ref="E38:E62" si="9">10*(C38-C37)</f>
        <v>200</v>
      </c>
      <c r="F38" s="11">
        <f t="shared" si="8"/>
        <v>434.72548968826936</v>
      </c>
      <c r="G38" s="11">
        <f t="shared" si="0"/>
        <v>318.53274590965555</v>
      </c>
      <c r="H38" s="11">
        <f t="shared" si="3"/>
        <v>31.853274590965555</v>
      </c>
      <c r="I38" s="11">
        <f t="shared" si="4"/>
        <v>-37.725489688269363</v>
      </c>
      <c r="J38" s="11">
        <f t="shared" si="5"/>
        <v>-11.853274590965555</v>
      </c>
      <c r="K38" s="11"/>
    </row>
    <row r="39" spans="1:11">
      <c r="A39" s="2">
        <v>43921</v>
      </c>
      <c r="B39" s="10">
        <v>37</v>
      </c>
      <c r="C39" s="3">
        <f>Dati!K39</f>
        <v>428</v>
      </c>
      <c r="D39">
        <f t="shared" si="7"/>
        <v>31</v>
      </c>
      <c r="E39">
        <f t="shared" si="9"/>
        <v>310</v>
      </c>
      <c r="F39" s="11">
        <f t="shared" si="8"/>
        <v>466.46981827046471</v>
      </c>
      <c r="G39" s="11">
        <f t="shared" si="0"/>
        <v>317.44328582195351</v>
      </c>
      <c r="H39" s="11">
        <f t="shared" si="3"/>
        <v>31.744328582195351</v>
      </c>
      <c r="I39" s="11">
        <f t="shared" si="4"/>
        <v>-38.469818270464714</v>
      </c>
      <c r="J39" s="11">
        <f t="shared" si="5"/>
        <v>-0.74432858219535092</v>
      </c>
      <c r="K39" s="11"/>
    </row>
    <row r="40" spans="1:11">
      <c r="A40" s="2">
        <v>43922</v>
      </c>
      <c r="B40" s="10">
        <v>38</v>
      </c>
      <c r="C40" s="3">
        <f>Dati!K40</f>
        <v>460</v>
      </c>
      <c r="D40">
        <f t="shared" si="7"/>
        <v>32</v>
      </c>
      <c r="E40">
        <f t="shared" si="9"/>
        <v>320</v>
      </c>
      <c r="F40" s="11">
        <f t="shared" si="8"/>
        <v>497.75375609931854</v>
      </c>
      <c r="G40" s="11">
        <f t="shared" si="0"/>
        <v>312.83937828853823</v>
      </c>
      <c r="H40" s="11">
        <f t="shared" si="3"/>
        <v>31.283937828853823</v>
      </c>
      <c r="I40" s="11">
        <f t="shared" si="4"/>
        <v>-37.753756099318537</v>
      </c>
      <c r="J40" s="11">
        <f t="shared" si="5"/>
        <v>0.71606217114617721</v>
      </c>
      <c r="K40" s="11"/>
    </row>
    <row r="41" spans="1:11">
      <c r="A41" s="2">
        <v>43923</v>
      </c>
      <c r="B41" s="10">
        <v>39</v>
      </c>
      <c r="C41" s="3">
        <f>Dati!K41</f>
        <v>488</v>
      </c>
      <c r="D41">
        <f t="shared" si="7"/>
        <v>28</v>
      </c>
      <c r="E41">
        <f t="shared" si="9"/>
        <v>280</v>
      </c>
      <c r="F41" s="11">
        <f t="shared" si="8"/>
        <v>528.24603911796999</v>
      </c>
      <c r="G41" s="11">
        <f t="shared" si="0"/>
        <v>304.92283018651449</v>
      </c>
      <c r="H41" s="11">
        <f t="shared" si="3"/>
        <v>30.492283018651449</v>
      </c>
      <c r="I41" s="11">
        <f t="shared" si="4"/>
        <v>-40.246039117969985</v>
      </c>
      <c r="J41" s="11">
        <f t="shared" si="5"/>
        <v>-2.4922830186514489</v>
      </c>
      <c r="K41" s="11"/>
    </row>
    <row r="42" spans="1:11">
      <c r="A42" s="2">
        <v>43924</v>
      </c>
      <c r="B42" s="10">
        <v>40</v>
      </c>
      <c r="C42" s="3">
        <f>Dati!K42</f>
        <v>519</v>
      </c>
      <c r="D42">
        <f t="shared" si="7"/>
        <v>31</v>
      </c>
      <c r="E42">
        <f t="shared" si="9"/>
        <v>310</v>
      </c>
      <c r="F42" s="11">
        <f t="shared" si="8"/>
        <v>557.64907758035577</v>
      </c>
      <c r="G42" s="11">
        <f t="shared" si="0"/>
        <v>294.0303846238578</v>
      </c>
      <c r="H42" s="11">
        <f t="shared" si="3"/>
        <v>29.40303846238578</v>
      </c>
      <c r="I42" s="11">
        <f t="shared" si="4"/>
        <v>-38.649077580355765</v>
      </c>
      <c r="J42" s="11">
        <f t="shared" si="5"/>
        <v>1.5969615376142201</v>
      </c>
      <c r="K42" s="11"/>
    </row>
    <row r="43" spans="1:11">
      <c r="A43" s="2">
        <v>43925</v>
      </c>
      <c r="B43" s="10">
        <v>41</v>
      </c>
      <c r="C43" s="3">
        <f>Dati!K43</f>
        <v>542</v>
      </c>
      <c r="D43">
        <f t="shared" si="7"/>
        <v>23</v>
      </c>
      <c r="E43">
        <f t="shared" si="9"/>
        <v>230</v>
      </c>
      <c r="F43" s="11">
        <f t="shared" si="8"/>
        <v>585.70949009348794</v>
      </c>
      <c r="G43" s="11">
        <f t="shared" si="0"/>
        <v>280.60412513132178</v>
      </c>
      <c r="H43" s="11">
        <f t="shared" si="3"/>
        <v>28.060412513132178</v>
      </c>
      <c r="I43" s="11">
        <f t="shared" si="4"/>
        <v>-43.709490093487943</v>
      </c>
      <c r="J43" s="11">
        <f t="shared" si="5"/>
        <v>-5.060412513132178</v>
      </c>
      <c r="K43" s="11"/>
    </row>
    <row r="44" spans="1:11">
      <c r="A44" s="2">
        <v>43926</v>
      </c>
      <c r="B44" s="10">
        <v>42</v>
      </c>
      <c r="C44" s="3">
        <f>Dati!K44</f>
        <v>556</v>
      </c>
      <c r="D44">
        <f t="shared" si="7"/>
        <v>14</v>
      </c>
      <c r="E44">
        <f t="shared" si="9"/>
        <v>140</v>
      </c>
      <c r="F44" s="11">
        <f t="shared" si="8"/>
        <v>612.22499792373287</v>
      </c>
      <c r="G44" s="11">
        <f t="shared" si="0"/>
        <v>265.15507830244928</v>
      </c>
      <c r="H44" s="11">
        <f t="shared" si="3"/>
        <v>26.515507830244928</v>
      </c>
      <c r="I44" s="11">
        <f t="shared" si="4"/>
        <v>-56.224997923732872</v>
      </c>
      <c r="J44" s="11">
        <f t="shared" si="5"/>
        <v>-12.515507830244928</v>
      </c>
      <c r="K44" s="11"/>
    </row>
    <row r="45" spans="1:11">
      <c r="A45" s="2">
        <v>43927</v>
      </c>
      <c r="B45" s="10">
        <v>43</v>
      </c>
      <c r="C45" s="3">
        <f>Dati!K45</f>
        <v>595</v>
      </c>
      <c r="D45">
        <f t="shared" si="7"/>
        <v>39</v>
      </c>
      <c r="E45">
        <f t="shared" si="9"/>
        <v>390</v>
      </c>
      <c r="F45" s="11">
        <f t="shared" si="8"/>
        <v>637.04748668577588</v>
      </c>
      <c r="G45" s="11">
        <f t="shared" si="0"/>
        <v>248.22488762043008</v>
      </c>
      <c r="H45" s="11">
        <f t="shared" si="3"/>
        <v>24.822488762043008</v>
      </c>
      <c r="I45" s="11">
        <f t="shared" si="4"/>
        <v>-42.04748668577588</v>
      </c>
      <c r="J45" s="11">
        <f t="shared" si="5"/>
        <v>14.177511237956992</v>
      </c>
      <c r="K45" s="11"/>
    </row>
    <row r="46" spans="1:11">
      <c r="A46" s="2">
        <v>43928</v>
      </c>
      <c r="B46" s="10">
        <v>44</v>
      </c>
      <c r="C46" s="3">
        <f>Dati!K46</f>
        <v>620</v>
      </c>
      <c r="D46">
        <f t="shared" si="7"/>
        <v>25</v>
      </c>
      <c r="E46">
        <f t="shared" si="9"/>
        <v>250</v>
      </c>
      <c r="F46" s="11">
        <f t="shared" si="8"/>
        <v>660.08249139321879</v>
      </c>
      <c r="G46" s="11">
        <f t="shared" si="0"/>
        <v>230.35004707442909</v>
      </c>
      <c r="H46" s="11">
        <f t="shared" si="3"/>
        <v>23.035004707442909</v>
      </c>
      <c r="I46" s="11">
        <f t="shared" si="4"/>
        <v>-40.082491393218788</v>
      </c>
      <c r="J46" s="11">
        <f t="shared" si="5"/>
        <v>1.9649952925570915</v>
      </c>
      <c r="K46" s="11"/>
    </row>
    <row r="47" spans="1:11">
      <c r="A47" s="2">
        <v>43929</v>
      </c>
      <c r="B47" s="10">
        <v>45</v>
      </c>
      <c r="C47" s="3">
        <f>Dati!K47</f>
        <v>654</v>
      </c>
      <c r="D47">
        <f t="shared" si="7"/>
        <v>34</v>
      </c>
      <c r="E47">
        <f t="shared" si="9"/>
        <v>340</v>
      </c>
      <c r="F47" s="11">
        <f t="shared" si="8"/>
        <v>681.28570068364684</v>
      </c>
      <c r="G47" s="11">
        <f t="shared" si="0"/>
        <v>212.03209290428049</v>
      </c>
      <c r="H47" s="11">
        <f t="shared" si="3"/>
        <v>21.203209290428049</v>
      </c>
      <c r="I47" s="11">
        <f t="shared" si="4"/>
        <v>-27.285700683646837</v>
      </c>
      <c r="J47" s="11">
        <f t="shared" si="5"/>
        <v>12.796790709571951</v>
      </c>
      <c r="K47" s="11"/>
    </row>
    <row r="48" spans="1:11">
      <c r="A48" s="2">
        <v>43930</v>
      </c>
      <c r="B48" s="10">
        <v>46</v>
      </c>
      <c r="C48" s="3">
        <f>Dati!K48</f>
        <v>682</v>
      </c>
      <c r="D48">
        <f t="shared" si="7"/>
        <v>28</v>
      </c>
      <c r="E48">
        <f t="shared" si="9"/>
        <v>280</v>
      </c>
      <c r="F48" s="11">
        <f t="shared" si="8"/>
        <v>700.65727193842588</v>
      </c>
      <c r="G48" s="11">
        <f t="shared" si="0"/>
        <v>193.71571254779042</v>
      </c>
      <c r="H48" s="11">
        <f t="shared" si="3"/>
        <v>19.371571254779042</v>
      </c>
      <c r="I48" s="11">
        <f t="shared" si="4"/>
        <v>-18.657271938425879</v>
      </c>
      <c r="J48" s="11">
        <f t="shared" si="5"/>
        <v>8.6284287452209583</v>
      </c>
      <c r="K48" s="11"/>
    </row>
    <row r="49" spans="1:11">
      <c r="A49" s="2">
        <v>43931</v>
      </c>
      <c r="B49" s="10">
        <v>47</v>
      </c>
      <c r="C49" s="3">
        <f>Dati!K49</f>
        <v>709</v>
      </c>
      <c r="D49">
        <f t="shared" si="7"/>
        <v>27</v>
      </c>
      <c r="E49">
        <f t="shared" si="9"/>
        <v>270</v>
      </c>
      <c r="F49" s="11">
        <f t="shared" si="8"/>
        <v>718.2348019163594</v>
      </c>
      <c r="G49" s="11">
        <f t="shared" si="0"/>
        <v>175.77529977933523</v>
      </c>
      <c r="H49" s="11">
        <f t="shared" si="3"/>
        <v>17.577529977933523</v>
      </c>
      <c r="I49" s="11">
        <f t="shared" si="4"/>
        <v>-9.2348019163594017</v>
      </c>
      <c r="J49" s="11">
        <f t="shared" si="5"/>
        <v>9.4224700220664772</v>
      </c>
      <c r="K49" s="11"/>
    </row>
    <row r="50" spans="1:11">
      <c r="A50" s="2">
        <v>43932</v>
      </c>
      <c r="B50" s="10">
        <v>48</v>
      </c>
      <c r="C50" s="3">
        <f>Dati!K50</f>
        <v>734</v>
      </c>
      <c r="D50">
        <f t="shared" si="7"/>
        <v>25</v>
      </c>
      <c r="E50">
        <f t="shared" si="9"/>
        <v>250</v>
      </c>
      <c r="F50" s="11">
        <f t="shared" si="8"/>
        <v>734.08573475541596</v>
      </c>
      <c r="G50" s="11">
        <f t="shared" si="0"/>
        <v>158.50932839056554</v>
      </c>
      <c r="H50" s="11">
        <f t="shared" si="3"/>
        <v>15.850932839056554</v>
      </c>
      <c r="I50" s="11">
        <f t="shared" si="4"/>
        <v>-8.5734755415955988E-2</v>
      </c>
      <c r="J50" s="11">
        <f t="shared" si="5"/>
        <v>9.1490671609434457</v>
      </c>
      <c r="K50" s="11"/>
    </row>
    <row r="51" spans="1:11">
      <c r="A51" s="2">
        <v>43933</v>
      </c>
      <c r="B51" s="10">
        <v>49</v>
      </c>
      <c r="C51" s="3">
        <f>Dati!K51</f>
        <v>749</v>
      </c>
      <c r="D51">
        <f t="shared" si="7"/>
        <v>15</v>
      </c>
      <c r="E51">
        <f t="shared" si="9"/>
        <v>150</v>
      </c>
      <c r="F51" s="11">
        <f t="shared" si="8"/>
        <v>748.29985115150862</v>
      </c>
      <c r="G51" s="11">
        <f t="shared" si="0"/>
        <v>142.14116396092663</v>
      </c>
      <c r="H51" s="11">
        <f t="shared" si="3"/>
        <v>14.214116396092663</v>
      </c>
      <c r="I51" s="11">
        <f t="shared" si="4"/>
        <v>0.7001488484913807</v>
      </c>
      <c r="J51" s="11">
        <f t="shared" si="5"/>
        <v>0.78588360390733669</v>
      </c>
      <c r="K51" s="11"/>
    </row>
    <row r="52" spans="1:11">
      <c r="A52" s="2">
        <v>43934</v>
      </c>
      <c r="B52" s="10">
        <v>50</v>
      </c>
      <c r="C52" s="3">
        <f>Dati!K52</f>
        <v>760</v>
      </c>
      <c r="D52">
        <f t="shared" si="7"/>
        <v>11</v>
      </c>
      <c r="E52">
        <f t="shared" si="9"/>
        <v>110</v>
      </c>
      <c r="F52" s="11">
        <f t="shared" si="8"/>
        <v>760.98231029308693</v>
      </c>
      <c r="G52" s="11">
        <f t="shared" si="0"/>
        <v>126.82459141578306</v>
      </c>
      <c r="H52" s="11">
        <f t="shared" si="3"/>
        <v>12.682459141578306</v>
      </c>
      <c r="I52" s="11">
        <f t="shared" ref="I52:I62" si="10">C52-F52</f>
        <v>-0.98231029308692541</v>
      </c>
      <c r="J52" s="11">
        <f t="shared" ref="J52:J62" si="11">D52-H52</f>
        <v>-1.6824591415783061</v>
      </c>
      <c r="K52" s="11"/>
    </row>
    <row r="53" spans="1:11">
      <c r="A53" s="2">
        <v>43935</v>
      </c>
      <c r="B53" s="10">
        <v>51</v>
      </c>
      <c r="C53" s="3">
        <f>Dati!K53</f>
        <v>793</v>
      </c>
      <c r="D53">
        <f t="shared" si="7"/>
        <v>33</v>
      </c>
      <c r="E53">
        <f t="shared" si="9"/>
        <v>330</v>
      </c>
      <c r="F53" s="11">
        <f t="shared" si="8"/>
        <v>772.24754322452395</v>
      </c>
      <c r="G53" s="11">
        <f t="shared" si="0"/>
        <v>112.65232931437026</v>
      </c>
      <c r="H53" s="11">
        <f t="shared" si="3"/>
        <v>11.265232931437026</v>
      </c>
      <c r="I53" s="11">
        <f t="shared" si="10"/>
        <v>20.752456775476048</v>
      </c>
      <c r="J53" s="11">
        <f t="shared" si="11"/>
        <v>21.734767068562974</v>
      </c>
      <c r="K53" s="11"/>
    </row>
    <row r="54" spans="1:11">
      <c r="A54" s="2">
        <v>43936</v>
      </c>
      <c r="B54" s="10">
        <v>52</v>
      </c>
      <c r="C54" s="3">
        <f>Dati!K54</f>
        <v>807</v>
      </c>
      <c r="D54">
        <f t="shared" si="7"/>
        <v>14</v>
      </c>
      <c r="E54">
        <f t="shared" si="9"/>
        <v>140</v>
      </c>
      <c r="F54" s="11">
        <f t="shared" si="8"/>
        <v>782.2141450378823</v>
      </c>
      <c r="G54" s="11">
        <f t="shared" si="0"/>
        <v>99.66601813358352</v>
      </c>
      <c r="H54" s="11">
        <f t="shared" si="3"/>
        <v>9.966601813358352</v>
      </c>
      <c r="I54" s="11">
        <f t="shared" si="10"/>
        <v>24.785854962117696</v>
      </c>
      <c r="J54" s="11">
        <f t="shared" si="11"/>
        <v>4.033398186641648</v>
      </c>
      <c r="K54" s="11"/>
    </row>
    <row r="55" spans="1:11">
      <c r="A55" s="2">
        <v>43937</v>
      </c>
      <c r="B55" s="10">
        <v>53</v>
      </c>
      <c r="C55" s="3">
        <f>Dati!K55</f>
        <v>828</v>
      </c>
      <c r="D55">
        <f t="shared" si="7"/>
        <v>21</v>
      </c>
      <c r="E55">
        <f t="shared" si="9"/>
        <v>210</v>
      </c>
      <c r="F55" s="11">
        <f t="shared" si="8"/>
        <v>791.00079488625499</v>
      </c>
      <c r="G55" s="11">
        <f t="shared" si="0"/>
        <v>87.8664984837269</v>
      </c>
      <c r="H55" s="11">
        <f t="shared" si="3"/>
        <v>8.78664984837269</v>
      </c>
      <c r="I55" s="11">
        <f t="shared" si="10"/>
        <v>36.999205113745006</v>
      </c>
      <c r="J55" s="11">
        <f t="shared" si="11"/>
        <v>12.21335015162731</v>
      </c>
      <c r="K55" s="11"/>
    </row>
    <row r="56" spans="1:11">
      <c r="A56" s="2">
        <v>43938</v>
      </c>
      <c r="B56" s="10">
        <v>54</v>
      </c>
      <c r="C56" s="3">
        <f>Dati!K56</f>
        <v>866</v>
      </c>
      <c r="D56">
        <f t="shared" si="7"/>
        <v>38</v>
      </c>
      <c r="E56">
        <f t="shared" si="9"/>
        <v>380</v>
      </c>
      <c r="F56" s="11">
        <f t="shared" si="8"/>
        <v>798.72314974361382</v>
      </c>
      <c r="G56" s="11">
        <f t="shared" si="0"/>
        <v>77.223548573588232</v>
      </c>
      <c r="H56" s="11">
        <f t="shared" si="3"/>
        <v>7.7223548573588232</v>
      </c>
      <c r="I56" s="11">
        <f t="shared" si="10"/>
        <v>67.276850256386183</v>
      </c>
      <c r="J56" s="11">
        <f t="shared" si="11"/>
        <v>30.277645142641177</v>
      </c>
      <c r="K56" s="11"/>
    </row>
    <row r="57" spans="1:11">
      <c r="A57" s="2">
        <v>43939</v>
      </c>
      <c r="B57" s="10">
        <v>55</v>
      </c>
      <c r="C57" s="3">
        <f>Dati!K57</f>
        <v>897</v>
      </c>
      <c r="D57">
        <f t="shared" si="7"/>
        <v>31</v>
      </c>
      <c r="E57">
        <f t="shared" si="9"/>
        <v>310</v>
      </c>
      <c r="F57" s="11">
        <f t="shared" si="8"/>
        <v>805.49160686063692</v>
      </c>
      <c r="G57" s="11">
        <f t="shared" si="0"/>
        <v>67.684571170231038</v>
      </c>
      <c r="H57" s="11">
        <f t="shared" si="3"/>
        <v>6.7684571170231038</v>
      </c>
      <c r="I57" s="11">
        <f t="shared" si="10"/>
        <v>91.508393139363079</v>
      </c>
      <c r="J57" s="11">
        <f t="shared" si="11"/>
        <v>24.231542882976896</v>
      </c>
      <c r="K57" s="11"/>
    </row>
    <row r="58" spans="1:11">
      <c r="A58" s="2">
        <v>43940</v>
      </c>
      <c r="B58" s="10">
        <v>56</v>
      </c>
      <c r="C58" s="3">
        <f>Dati!K58</f>
        <v>928</v>
      </c>
      <c r="D58">
        <f t="shared" si="7"/>
        <v>31</v>
      </c>
      <c r="E58">
        <f t="shared" si="9"/>
        <v>310</v>
      </c>
      <c r="F58" s="11">
        <f t="shared" ref="F58:F67" si="12">$M$2/(1+$M$5*EXP(-$M$4*B58))</f>
        <v>811.40980483133296</v>
      </c>
      <c r="G58" s="11">
        <f>(F58-F57)*10</f>
        <v>59.181979706960419</v>
      </c>
      <c r="H58" s="11">
        <f>F58-F57</f>
        <v>5.9181979706960419</v>
      </c>
      <c r="I58" s="11">
        <f t="shared" si="10"/>
        <v>116.59019516866704</v>
      </c>
      <c r="J58" s="11">
        <f t="shared" si="11"/>
        <v>25.081802029303958</v>
      </c>
      <c r="K58" s="11"/>
    </row>
    <row r="59" spans="1:11">
      <c r="A59" s="2">
        <v>43941</v>
      </c>
      <c r="B59" s="10">
        <v>57</v>
      </c>
      <c r="C59" s="3">
        <f>Dati!K59</f>
        <v>957</v>
      </c>
      <c r="D59">
        <f t="shared" si="7"/>
        <v>29</v>
      </c>
      <c r="E59">
        <f t="shared" si="9"/>
        <v>290</v>
      </c>
      <c r="F59" s="11">
        <f t="shared" si="12"/>
        <v>816.57372713875191</v>
      </c>
      <c r="G59" s="11">
        <f>(F59-F58)*10</f>
        <v>51.639223074189431</v>
      </c>
      <c r="H59" s="11">
        <f>F59-F58</f>
        <v>5.1639223074189431</v>
      </c>
      <c r="I59" s="11">
        <f t="shared" si="10"/>
        <v>140.42627286124809</v>
      </c>
      <c r="J59" s="11">
        <f t="shared" si="11"/>
        <v>23.836077692581057</v>
      </c>
      <c r="K59" s="11"/>
    </row>
    <row r="60" spans="1:11">
      <c r="A60" s="2">
        <v>43942</v>
      </c>
      <c r="B60" s="10">
        <v>58</v>
      </c>
      <c r="C60" s="3">
        <f>Dati!K60</f>
        <v>990</v>
      </c>
      <c r="D60">
        <f t="shared" si="7"/>
        <v>33</v>
      </c>
      <c r="E60">
        <f t="shared" si="9"/>
        <v>330</v>
      </c>
      <c r="F60" s="11">
        <f t="shared" si="12"/>
        <v>821.07127855138719</v>
      </c>
      <c r="G60" s="11">
        <f>(F60-F59)*10</f>
        <v>44.975514126352891</v>
      </c>
      <c r="H60" s="11">
        <f>F60-F59</f>
        <v>4.4975514126352891</v>
      </c>
      <c r="I60" s="11">
        <f t="shared" si="10"/>
        <v>168.92872144861281</v>
      </c>
      <c r="J60" s="11">
        <f t="shared" si="11"/>
        <v>28.502448587364711</v>
      </c>
      <c r="K60" s="11"/>
    </row>
    <row r="61" spans="1:11">
      <c r="A61" s="2">
        <v>43943</v>
      </c>
      <c r="B61" s="10">
        <v>59</v>
      </c>
      <c r="C61" s="3">
        <f>Dati!K61</f>
        <v>1022</v>
      </c>
      <c r="D61">
        <f t="shared" si="7"/>
        <v>32</v>
      </c>
      <c r="E61">
        <f t="shared" si="9"/>
        <v>320</v>
      </c>
      <c r="F61" s="11">
        <f t="shared" si="12"/>
        <v>824.98221851911626</v>
      </c>
      <c r="G61" s="11">
        <f>(F61-F60)*10</f>
        <v>39.109399677290639</v>
      </c>
      <c r="H61" s="11">
        <f>F61-F60</f>
        <v>3.9109399677290639</v>
      </c>
      <c r="I61" s="11">
        <f t="shared" si="10"/>
        <v>197.01778148088374</v>
      </c>
      <c r="J61" s="11">
        <f t="shared" si="11"/>
        <v>28.089060032270936</v>
      </c>
      <c r="K61" s="11"/>
    </row>
    <row r="62" spans="1:11">
      <c r="A62" s="2">
        <v>43944</v>
      </c>
      <c r="B62" s="10">
        <v>60</v>
      </c>
      <c r="C62" s="3">
        <f>Dati!K62</f>
        <v>1047</v>
      </c>
      <c r="D62">
        <f t="shared" si="7"/>
        <v>25</v>
      </c>
      <c r="E62">
        <f t="shared" si="9"/>
        <v>250</v>
      </c>
      <c r="F62" s="11">
        <f t="shared" si="12"/>
        <v>828.37835283569927</v>
      </c>
      <c r="G62" s="11">
        <f>(F62-F61)*10</f>
        <v>33.961343165830158</v>
      </c>
      <c r="H62" s="11">
        <f>F62-F61</f>
        <v>3.3961343165830158</v>
      </c>
      <c r="I62" s="11">
        <f t="shared" si="10"/>
        <v>218.62164716430073</v>
      </c>
      <c r="J62" s="11">
        <f t="shared" si="11"/>
        <v>21.603865683416984</v>
      </c>
      <c r="K62" s="11"/>
    </row>
    <row r="63" spans="1:11">
      <c r="A63" s="2">
        <v>43945</v>
      </c>
      <c r="B63" s="10">
        <v>61</v>
      </c>
      <c r="C63" s="3">
        <f>Dati!K63</f>
        <v>1076</v>
      </c>
      <c r="D63">
        <f t="shared" ref="D63:D65" si="13">C63-C62</f>
        <v>29</v>
      </c>
      <c r="E63">
        <f t="shared" ref="E63:E65" si="14">10*(C63-C62)</f>
        <v>290</v>
      </c>
      <c r="F63" s="11">
        <f t="shared" ref="F63:F65" si="15">$M$2/(1+$M$5*EXP(-$M$4*B63))</f>
        <v>831.32390260834018</v>
      </c>
      <c r="G63" s="11">
        <f t="shared" ref="G63:G65" si="16">(F63-F62)*10</f>
        <v>29.455497726409021</v>
      </c>
      <c r="H63" s="11">
        <f t="shared" ref="H63:H65" si="17">F63-F62</f>
        <v>2.9455497726409021</v>
      </c>
      <c r="I63" s="11">
        <f t="shared" ref="I63:I65" si="18">C63-F63</f>
        <v>244.67609739165982</v>
      </c>
      <c r="J63" s="11">
        <f t="shared" ref="J63:J65" si="19">D63-H63</f>
        <v>26.054450227359098</v>
      </c>
      <c r="K63" s="11"/>
    </row>
    <row r="64" spans="1:11">
      <c r="A64" s="2">
        <v>43946</v>
      </c>
      <c r="B64" s="10">
        <v>62</v>
      </c>
      <c r="C64" s="3">
        <f>Dati!K64</f>
        <v>1093</v>
      </c>
      <c r="D64">
        <f t="shared" si="13"/>
        <v>17</v>
      </c>
      <c r="E64">
        <f t="shared" si="14"/>
        <v>170</v>
      </c>
      <c r="F64" s="11">
        <f t="shared" si="15"/>
        <v>833.87598634133531</v>
      </c>
      <c r="G64" s="11">
        <f t="shared" si="16"/>
        <v>25.520837329951291</v>
      </c>
      <c r="H64" s="11">
        <f t="shared" si="17"/>
        <v>2.5520837329951291</v>
      </c>
      <c r="I64" s="11">
        <f t="shared" si="18"/>
        <v>259.12401365866469</v>
      </c>
      <c r="J64" s="11">
        <f t="shared" si="19"/>
        <v>14.447916267004871</v>
      </c>
      <c r="K64" s="11"/>
    </row>
    <row r="65" spans="1:11">
      <c r="A65" s="2">
        <v>43947</v>
      </c>
      <c r="B65" s="10">
        <v>63</v>
      </c>
      <c r="C65" s="3">
        <f>Dati!K65</f>
        <v>1114</v>
      </c>
      <c r="D65">
        <f t="shared" si="13"/>
        <v>21</v>
      </c>
      <c r="E65">
        <f t="shared" si="14"/>
        <v>210</v>
      </c>
      <c r="F65" s="11">
        <f t="shared" si="15"/>
        <v>836.08516580490823</v>
      </c>
      <c r="G65" s="11">
        <f t="shared" si="16"/>
        <v>22.091794635729229</v>
      </c>
      <c r="H65" s="11">
        <f t="shared" si="17"/>
        <v>2.2091794635729229</v>
      </c>
      <c r="I65" s="11">
        <f t="shared" si="18"/>
        <v>277.91483419509177</v>
      </c>
      <c r="J65" s="11">
        <f t="shared" si="19"/>
        <v>18.790820536427077</v>
      </c>
      <c r="K65" s="11"/>
    </row>
    <row r="66" spans="1:11">
      <c r="A66" s="2">
        <v>43948</v>
      </c>
      <c r="B66" s="10">
        <v>64</v>
      </c>
      <c r="C66" s="3"/>
      <c r="F66" s="11">
        <f t="shared" si="12"/>
        <v>837.99601895752221</v>
      </c>
      <c r="G66" s="11">
        <f t="shared" si="0"/>
        <v>19.108531526139814</v>
      </c>
      <c r="H66" s="11">
        <f t="shared" si="3"/>
        <v>1.9108531526139814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12"/>
        <v>839.64771349511022</v>
      </c>
      <c r="G67" s="11">
        <f t="shared" si="0"/>
        <v>16.516945375880141</v>
      </c>
      <c r="H67" s="11">
        <f t="shared" si="3"/>
        <v>1.6516945375880141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K20"/>
  <sheetViews>
    <sheetView workbookViewId="0">
      <selection activeCell="K7" sqref="K7"/>
    </sheetView>
  </sheetViews>
  <sheetFormatPr defaultRowHeight="13.8"/>
  <cols>
    <col min="2" max="2" width="9.8984375" customWidth="1"/>
    <col min="3" max="6" width="9.8984375" bestFit="1" customWidth="1"/>
    <col min="11" max="11" width="9.8984375" bestFit="1" customWidth="1"/>
  </cols>
  <sheetData>
    <row r="1" spans="1:11">
      <c r="A1" s="32" t="s">
        <v>36</v>
      </c>
      <c r="B1" s="32"/>
    </row>
    <row r="6" spans="1:11">
      <c r="B6" s="19">
        <v>43918</v>
      </c>
      <c r="C6" s="19">
        <v>43919</v>
      </c>
      <c r="D6" s="19">
        <v>43922</v>
      </c>
      <c r="E6" s="19">
        <v>43926</v>
      </c>
      <c r="F6" s="19">
        <v>43933</v>
      </c>
      <c r="K6" s="19">
        <v>43962</v>
      </c>
    </row>
    <row r="7" spans="1:11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  <c r="F7" s="9">
        <v>3500</v>
      </c>
      <c r="K7" s="20">
        <f>0.0000018</f>
        <v>1.7999999999999999E-6</v>
      </c>
    </row>
    <row r="8" spans="1:11">
      <c r="A8" s="4" t="s">
        <v>23</v>
      </c>
      <c r="B8" s="9">
        <v>8</v>
      </c>
      <c r="C8" s="9">
        <v>1.4</v>
      </c>
      <c r="D8" s="9">
        <v>1.4</v>
      </c>
      <c r="E8" s="9">
        <v>6</v>
      </c>
      <c r="F8" s="9">
        <v>30</v>
      </c>
      <c r="K8" s="9">
        <v>7</v>
      </c>
    </row>
    <row r="9" spans="1:11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  <c r="F9" s="9">
        <v>0.15</v>
      </c>
      <c r="K9" s="9">
        <v>5.7</v>
      </c>
    </row>
    <row r="12" spans="1:11">
      <c r="A12" s="32" t="s">
        <v>37</v>
      </c>
      <c r="B12" s="32"/>
    </row>
    <row r="17" spans="1:6">
      <c r="B17" s="19">
        <v>43918</v>
      </c>
      <c r="C17" s="19">
        <v>43919</v>
      </c>
      <c r="D17" s="19">
        <v>43922</v>
      </c>
      <c r="E17" s="19">
        <v>43926</v>
      </c>
      <c r="F17" s="19">
        <v>43933</v>
      </c>
    </row>
    <row r="18" spans="1:6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  <c r="F18" s="9">
        <v>850</v>
      </c>
    </row>
    <row r="19" spans="1:6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  <c r="F19" s="9">
        <v>4</v>
      </c>
    </row>
    <row r="20" spans="1:6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  <c r="F20" s="9">
        <v>0.15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2"/>
  <sheetViews>
    <sheetView workbookViewId="0">
      <pane ySplit="1" topLeftCell="A77" activePane="bottomLeft" state="frozen"/>
      <selection pane="bottomLeft" activeCell="A82" sqref="A82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:E62" si="3">B37-B36</f>
        <v>254</v>
      </c>
      <c r="D37">
        <f t="shared" si="3"/>
        <v>128</v>
      </c>
      <c r="E37">
        <f t="shared" si="3"/>
        <v>131</v>
      </c>
    </row>
    <row r="38" spans="1:5">
      <c r="A38" s="2">
        <v>43920</v>
      </c>
      <c r="B38" s="3">
        <f>Dati!L38</f>
        <v>3217</v>
      </c>
      <c r="C38">
        <f t="shared" si="3"/>
        <v>141</v>
      </c>
      <c r="D38">
        <f t="shared" si="3"/>
        <v>-113</v>
      </c>
      <c r="E38">
        <f t="shared" si="3"/>
        <v>-241</v>
      </c>
    </row>
    <row r="39" spans="1:5">
      <c r="A39" s="2">
        <v>43921</v>
      </c>
      <c r="B39" s="3">
        <f>Dati!L39</f>
        <v>3416</v>
      </c>
      <c r="C39">
        <f t="shared" si="3"/>
        <v>199</v>
      </c>
      <c r="D39">
        <f t="shared" si="3"/>
        <v>58</v>
      </c>
      <c r="E39">
        <f t="shared" si="3"/>
        <v>171</v>
      </c>
    </row>
    <row r="40" spans="1:5">
      <c r="A40" s="2">
        <v>43922</v>
      </c>
      <c r="B40" s="3">
        <f>Dati!L40</f>
        <v>3660</v>
      </c>
      <c r="C40">
        <f t="shared" si="3"/>
        <v>244</v>
      </c>
      <c r="D40">
        <f t="shared" si="3"/>
        <v>45</v>
      </c>
      <c r="E40">
        <f t="shared" si="3"/>
        <v>-13</v>
      </c>
    </row>
    <row r="41" spans="1:5">
      <c r="A41" s="2">
        <v>43923</v>
      </c>
      <c r="B41" s="3">
        <f>Dati!L41</f>
        <v>3782</v>
      </c>
      <c r="C41">
        <f t="shared" si="3"/>
        <v>122</v>
      </c>
      <c r="D41">
        <f t="shared" si="3"/>
        <v>-122</v>
      </c>
      <c r="E41">
        <f t="shared" si="3"/>
        <v>-167</v>
      </c>
    </row>
    <row r="42" spans="1:5">
      <c r="A42" s="2">
        <v>43924</v>
      </c>
      <c r="B42" s="3">
        <f>Dati!L42</f>
        <v>3965</v>
      </c>
      <c r="C42">
        <f t="shared" si="3"/>
        <v>183</v>
      </c>
      <c r="D42">
        <f t="shared" si="3"/>
        <v>61</v>
      </c>
      <c r="E42">
        <f t="shared" si="3"/>
        <v>183</v>
      </c>
    </row>
    <row r="43" spans="1:5">
      <c r="A43" s="2">
        <v>43925</v>
      </c>
      <c r="B43" s="3">
        <f>Dati!L43</f>
        <v>4203</v>
      </c>
      <c r="C43">
        <f t="shared" si="3"/>
        <v>238</v>
      </c>
      <c r="D43">
        <f t="shared" si="3"/>
        <v>55</v>
      </c>
      <c r="E43">
        <f t="shared" si="3"/>
        <v>-6</v>
      </c>
    </row>
    <row r="44" spans="1:5">
      <c r="A44" s="2">
        <v>43926</v>
      </c>
      <c r="B44" s="3">
        <f>Dati!L44</f>
        <v>4449</v>
      </c>
      <c r="C44">
        <f t="shared" si="3"/>
        <v>246</v>
      </c>
      <c r="D44">
        <f t="shared" si="3"/>
        <v>8</v>
      </c>
      <c r="E44">
        <f t="shared" si="3"/>
        <v>-47</v>
      </c>
    </row>
    <row r="45" spans="1:5">
      <c r="A45" s="2">
        <v>43927</v>
      </c>
      <c r="B45" s="3">
        <f>Dati!L45</f>
        <v>4549</v>
      </c>
      <c r="C45">
        <f t="shared" si="3"/>
        <v>100</v>
      </c>
      <c r="D45">
        <f t="shared" si="3"/>
        <v>-146</v>
      </c>
      <c r="E45">
        <f t="shared" si="3"/>
        <v>-154</v>
      </c>
    </row>
    <row r="46" spans="1:5">
      <c r="A46" s="2">
        <v>43928</v>
      </c>
      <c r="B46" s="3">
        <f>Dati!L46</f>
        <v>4757</v>
      </c>
      <c r="C46">
        <f t="shared" si="3"/>
        <v>208</v>
      </c>
      <c r="D46">
        <f t="shared" si="3"/>
        <v>108</v>
      </c>
      <c r="E46">
        <f t="shared" si="3"/>
        <v>254</v>
      </c>
    </row>
    <row r="47" spans="1:5">
      <c r="A47" s="2">
        <v>43929</v>
      </c>
      <c r="B47" s="3">
        <f>Dati!L47</f>
        <v>4906</v>
      </c>
      <c r="C47">
        <f t="shared" si="3"/>
        <v>149</v>
      </c>
      <c r="D47">
        <f t="shared" si="3"/>
        <v>-59</v>
      </c>
      <c r="E47">
        <f t="shared" si="3"/>
        <v>-167</v>
      </c>
    </row>
    <row r="48" spans="1:5">
      <c r="A48" s="2">
        <v>43930</v>
      </c>
      <c r="B48" s="3">
        <f>Dati!L48</f>
        <v>5020</v>
      </c>
      <c r="C48">
        <f t="shared" si="3"/>
        <v>114</v>
      </c>
      <c r="D48">
        <f t="shared" si="3"/>
        <v>-35</v>
      </c>
      <c r="E48">
        <f t="shared" si="3"/>
        <v>24</v>
      </c>
    </row>
    <row r="49" spans="1:5">
      <c r="A49" s="2">
        <v>43931</v>
      </c>
      <c r="B49" s="3">
        <f>Dati!L49</f>
        <v>5191</v>
      </c>
      <c r="C49">
        <f t="shared" si="3"/>
        <v>171</v>
      </c>
      <c r="D49">
        <f t="shared" si="3"/>
        <v>57</v>
      </c>
      <c r="E49">
        <f t="shared" si="3"/>
        <v>92</v>
      </c>
    </row>
    <row r="50" spans="1:5">
      <c r="A50" s="2">
        <v>43932</v>
      </c>
      <c r="B50" s="3">
        <f>Dati!L50</f>
        <v>5376</v>
      </c>
      <c r="C50">
        <f t="shared" si="3"/>
        <v>185</v>
      </c>
      <c r="D50">
        <f t="shared" si="3"/>
        <v>14</v>
      </c>
      <c r="E50">
        <f t="shared" si="3"/>
        <v>-43</v>
      </c>
    </row>
    <row r="51" spans="1:5">
      <c r="A51" s="2">
        <v>43933</v>
      </c>
      <c r="B51" s="3">
        <f>Dati!L51</f>
        <v>5494</v>
      </c>
      <c r="C51">
        <f t="shared" si="3"/>
        <v>118</v>
      </c>
      <c r="D51">
        <f t="shared" si="3"/>
        <v>-67</v>
      </c>
      <c r="E51">
        <f t="shared" si="3"/>
        <v>-81</v>
      </c>
    </row>
    <row r="52" spans="1:5">
      <c r="A52" s="2">
        <v>43934</v>
      </c>
      <c r="B52" s="3">
        <f>Dati!L52</f>
        <v>5596</v>
      </c>
      <c r="C52">
        <f t="shared" si="3"/>
        <v>102</v>
      </c>
      <c r="D52">
        <f t="shared" si="3"/>
        <v>-16</v>
      </c>
      <c r="E52">
        <f t="shared" si="3"/>
        <v>51</v>
      </c>
    </row>
    <row r="53" spans="1:5">
      <c r="A53" s="2">
        <v>43935</v>
      </c>
      <c r="B53" s="3">
        <f>Dati!L53</f>
        <v>5808</v>
      </c>
      <c r="C53">
        <f t="shared" si="3"/>
        <v>212</v>
      </c>
      <c r="D53">
        <f t="shared" si="3"/>
        <v>110</v>
      </c>
      <c r="E53">
        <f t="shared" si="3"/>
        <v>126</v>
      </c>
    </row>
    <row r="54" spans="1:5">
      <c r="A54" s="2">
        <v>43936</v>
      </c>
      <c r="B54" s="3">
        <f>Dati!L54</f>
        <v>5936</v>
      </c>
      <c r="C54">
        <f t="shared" si="3"/>
        <v>128</v>
      </c>
      <c r="D54">
        <f t="shared" si="3"/>
        <v>-84</v>
      </c>
      <c r="E54">
        <f t="shared" si="3"/>
        <v>-194</v>
      </c>
    </row>
    <row r="55" spans="1:5">
      <c r="A55" s="2">
        <v>43937</v>
      </c>
      <c r="B55" s="3">
        <f>Dati!L55</f>
        <v>6039</v>
      </c>
      <c r="C55">
        <f t="shared" si="3"/>
        <v>103</v>
      </c>
      <c r="D55">
        <f t="shared" si="3"/>
        <v>-25</v>
      </c>
      <c r="E55">
        <f t="shared" si="3"/>
        <v>59</v>
      </c>
    </row>
    <row r="56" spans="1:5">
      <c r="A56" s="2">
        <v>43938</v>
      </c>
      <c r="B56" s="3">
        <f>Dati!L56</f>
        <v>6188</v>
      </c>
      <c r="C56">
        <f t="shared" si="3"/>
        <v>149</v>
      </c>
      <c r="D56">
        <f t="shared" si="3"/>
        <v>46</v>
      </c>
      <c r="E56">
        <f t="shared" si="3"/>
        <v>71</v>
      </c>
    </row>
    <row r="57" spans="1:5">
      <c r="A57" s="2">
        <v>43939</v>
      </c>
      <c r="B57" s="3">
        <f>Dati!L57</f>
        <v>6301</v>
      </c>
      <c r="C57">
        <f t="shared" si="3"/>
        <v>113</v>
      </c>
      <c r="D57">
        <f t="shared" si="3"/>
        <v>-36</v>
      </c>
      <c r="E57">
        <f t="shared" si="3"/>
        <v>-82</v>
      </c>
    </row>
    <row r="58" spans="1:5">
      <c r="A58" s="2">
        <v>43940</v>
      </c>
      <c r="B58" s="3">
        <f>Dati!L58</f>
        <v>6528</v>
      </c>
      <c r="C58">
        <f t="shared" si="3"/>
        <v>227</v>
      </c>
      <c r="D58">
        <f t="shared" si="3"/>
        <v>114</v>
      </c>
      <c r="E58">
        <f t="shared" si="3"/>
        <v>150</v>
      </c>
    </row>
    <row r="59" spans="1:5">
      <c r="A59" s="2">
        <v>43941</v>
      </c>
      <c r="B59" s="3">
        <f>Dati!L59</f>
        <v>6669</v>
      </c>
      <c r="C59">
        <f t="shared" si="3"/>
        <v>141</v>
      </c>
      <c r="D59">
        <f t="shared" si="3"/>
        <v>-86</v>
      </c>
      <c r="E59">
        <f t="shared" si="3"/>
        <v>-200</v>
      </c>
    </row>
    <row r="60" spans="1:5">
      <c r="A60" s="2">
        <v>43942</v>
      </c>
      <c r="B60" s="3">
        <f>Dati!L60</f>
        <v>6764</v>
      </c>
      <c r="C60">
        <f t="shared" si="3"/>
        <v>95</v>
      </c>
      <c r="D60">
        <f t="shared" si="3"/>
        <v>-46</v>
      </c>
      <c r="E60">
        <f t="shared" si="3"/>
        <v>40</v>
      </c>
    </row>
    <row r="61" spans="1:5">
      <c r="A61" s="2">
        <v>43943</v>
      </c>
      <c r="B61" s="3">
        <f>Dati!L61</f>
        <v>6918</v>
      </c>
      <c r="C61">
        <f t="shared" si="3"/>
        <v>154</v>
      </c>
      <c r="D61">
        <f t="shared" si="3"/>
        <v>59</v>
      </c>
      <c r="E61">
        <f t="shared" si="3"/>
        <v>105</v>
      </c>
    </row>
    <row r="62" spans="1:5">
      <c r="A62" s="2">
        <v>43944</v>
      </c>
      <c r="B62" s="3">
        <f>Dati!L62</f>
        <v>7049</v>
      </c>
      <c r="C62">
        <f t="shared" si="3"/>
        <v>131</v>
      </c>
      <c r="D62">
        <f t="shared" si="3"/>
        <v>-23</v>
      </c>
      <c r="E62">
        <f t="shared" si="3"/>
        <v>-82</v>
      </c>
    </row>
    <row r="63" spans="1:5">
      <c r="A63" s="2">
        <v>43945</v>
      </c>
      <c r="B63" s="3">
        <f>Dati!L63</f>
        <v>7173</v>
      </c>
      <c r="C63">
        <f t="shared" ref="C63" si="4">B63-B62</f>
        <v>124</v>
      </c>
      <c r="D63">
        <f t="shared" ref="D63" si="5">C63-C62</f>
        <v>-7</v>
      </c>
      <c r="E63">
        <f t="shared" ref="E63" si="6">D63-D62</f>
        <v>16</v>
      </c>
    </row>
    <row r="64" spans="1:5">
      <c r="A64" s="2">
        <v>43946</v>
      </c>
      <c r="B64" s="3">
        <f>Dati!L64</f>
        <v>7301</v>
      </c>
      <c r="C64">
        <f t="shared" ref="C64" si="7">B64-B63</f>
        <v>128</v>
      </c>
      <c r="D64">
        <f t="shared" ref="D64" si="8">C64-C63</f>
        <v>4</v>
      </c>
      <c r="E64">
        <f t="shared" ref="E64" si="9">D64-D63</f>
        <v>11</v>
      </c>
    </row>
    <row r="65" spans="1:5">
      <c r="A65" s="2">
        <v>43947</v>
      </c>
      <c r="B65" s="3">
        <f>Dati!L65</f>
        <v>7488</v>
      </c>
      <c r="C65">
        <f t="shared" ref="C65" si="10">B65-B64</f>
        <v>187</v>
      </c>
      <c r="D65">
        <f t="shared" ref="D65" si="11">C65-C64</f>
        <v>59</v>
      </c>
      <c r="E65">
        <f t="shared" ref="E65" si="12">D65-D64</f>
        <v>55</v>
      </c>
    </row>
    <row r="66" spans="1:5">
      <c r="A66" s="2">
        <v>43948</v>
      </c>
      <c r="B66" s="3">
        <f>Dati!L66</f>
        <v>7642</v>
      </c>
      <c r="C66">
        <f t="shared" ref="C66" si="13">B66-B65</f>
        <v>154</v>
      </c>
      <c r="D66">
        <f t="shared" ref="D66" si="14">C66-C65</f>
        <v>-33</v>
      </c>
      <c r="E66">
        <f t="shared" ref="E66" si="15">D66-D65</f>
        <v>-92</v>
      </c>
    </row>
    <row r="67" spans="1:5">
      <c r="A67" s="2">
        <v>43949</v>
      </c>
      <c r="B67" s="3">
        <f>Dati!L67</f>
        <v>7772</v>
      </c>
      <c r="C67">
        <f t="shared" ref="C67" si="16">B67-B66</f>
        <v>130</v>
      </c>
      <c r="D67">
        <f t="shared" ref="D67" si="17">C67-C66</f>
        <v>-24</v>
      </c>
      <c r="E67">
        <f t="shared" ref="E67" si="18">D67-D66</f>
        <v>9</v>
      </c>
    </row>
    <row r="68" spans="1:5">
      <c r="A68" s="2">
        <v>43950</v>
      </c>
      <c r="B68" s="3">
        <f>Dati!L68</f>
        <v>7889</v>
      </c>
      <c r="C68">
        <f t="shared" ref="C68" si="19">B68-B67</f>
        <v>117</v>
      </c>
      <c r="D68">
        <f t="shared" ref="D68" si="20">C68-C67</f>
        <v>-13</v>
      </c>
      <c r="E68">
        <f t="shared" ref="E68" si="21">D68-D67</f>
        <v>11</v>
      </c>
    </row>
    <row r="69" spans="1:5">
      <c r="A69" s="2">
        <v>43951</v>
      </c>
      <c r="B69" s="3">
        <f>Dati!L69</f>
        <v>7993</v>
      </c>
      <c r="C69">
        <f t="shared" ref="C69" si="22">B69-B68</f>
        <v>104</v>
      </c>
      <c r="D69">
        <f t="shared" ref="D69" si="23">C69-C68</f>
        <v>-13</v>
      </c>
      <c r="E69">
        <f t="shared" ref="E69" si="24">D69-D68</f>
        <v>0</v>
      </c>
    </row>
    <row r="70" spans="1:5">
      <c r="A70" s="2">
        <v>43952</v>
      </c>
      <c r="B70" s="3">
        <f>Dati!L70</f>
        <v>8126</v>
      </c>
      <c r="C70">
        <f t="shared" ref="C70" si="25">B70-B69</f>
        <v>133</v>
      </c>
      <c r="D70">
        <f t="shared" ref="D70" si="26">C70-C69</f>
        <v>29</v>
      </c>
      <c r="E70">
        <f t="shared" ref="E70" si="27">D70-D69</f>
        <v>42</v>
      </c>
    </row>
    <row r="71" spans="1:5">
      <c r="A71" s="2">
        <v>43953</v>
      </c>
      <c r="B71" s="3">
        <f>Dati!L71</f>
        <v>8312</v>
      </c>
      <c r="C71">
        <f t="shared" ref="C71" si="28">B71-B70</f>
        <v>186</v>
      </c>
      <c r="D71">
        <f t="shared" ref="D71" si="29">C71-C70</f>
        <v>53</v>
      </c>
      <c r="E71">
        <f t="shared" ref="E71" si="30">D71-D70</f>
        <v>24</v>
      </c>
    </row>
    <row r="72" spans="1:5">
      <c r="A72" s="2">
        <v>43954</v>
      </c>
      <c r="B72" s="3">
        <f>Dati!L72</f>
        <v>8359</v>
      </c>
      <c r="C72">
        <f t="shared" ref="C72" si="31">B72-B71</f>
        <v>47</v>
      </c>
      <c r="D72">
        <f t="shared" ref="D72" si="32">C72-C71</f>
        <v>-139</v>
      </c>
      <c r="E72">
        <f t="shared" ref="E72" si="33">D72-D71</f>
        <v>-192</v>
      </c>
    </row>
    <row r="73" spans="1:5">
      <c r="A73" s="2">
        <v>43955</v>
      </c>
      <c r="B73" s="3">
        <f>Dati!L73</f>
        <v>8412</v>
      </c>
      <c r="C73">
        <f t="shared" ref="C73" si="34">B73-B72</f>
        <v>53</v>
      </c>
      <c r="D73">
        <f t="shared" ref="D73" si="35">C73-C72</f>
        <v>6</v>
      </c>
      <c r="E73">
        <f t="shared" ref="E73" si="36">D73-D72</f>
        <v>145</v>
      </c>
    </row>
    <row r="74" spans="1:5">
      <c r="A74" s="2">
        <v>43956</v>
      </c>
      <c r="B74" s="3">
        <f>Dati!L74</f>
        <v>8475</v>
      </c>
      <c r="C74">
        <f t="shared" ref="C74" si="37">B74-B73</f>
        <v>63</v>
      </c>
      <c r="D74">
        <f t="shared" ref="D74" si="38">C74-C73</f>
        <v>10</v>
      </c>
      <c r="E74">
        <f t="shared" ref="E74" si="39">D74-D73</f>
        <v>4</v>
      </c>
    </row>
    <row r="75" spans="1:5">
      <c r="A75" s="2">
        <v>43957</v>
      </c>
      <c r="B75" s="3">
        <f>Dati!L75</f>
        <v>8551</v>
      </c>
      <c r="C75">
        <f t="shared" ref="C75:C76" si="40">B75-B74</f>
        <v>76</v>
      </c>
      <c r="D75">
        <f t="shared" ref="D75:D76" si="41">C75-C74</f>
        <v>13</v>
      </c>
      <c r="E75">
        <f t="shared" ref="E75:E76" si="42">D75-D74</f>
        <v>3</v>
      </c>
    </row>
    <row r="76" spans="1:5">
      <c r="A76" s="2">
        <v>43958</v>
      </c>
      <c r="B76" s="3">
        <f>Dati!L76</f>
        <v>8645</v>
      </c>
      <c r="C76">
        <f t="shared" si="40"/>
        <v>94</v>
      </c>
      <c r="D76">
        <f t="shared" si="41"/>
        <v>18</v>
      </c>
      <c r="E76">
        <f t="shared" si="42"/>
        <v>5</v>
      </c>
    </row>
    <row r="77" spans="1:5">
      <c r="A77" s="2">
        <v>43959</v>
      </c>
      <c r="B77" s="3">
        <f>Dati!L77</f>
        <v>8723</v>
      </c>
      <c r="C77">
        <f t="shared" ref="C77:C78" si="43">B77-B76</f>
        <v>78</v>
      </c>
      <c r="D77">
        <f t="shared" ref="D77:D78" si="44">C77-C76</f>
        <v>-16</v>
      </c>
      <c r="E77">
        <f t="shared" ref="E77:E78" si="45">D77-D76</f>
        <v>-34</v>
      </c>
    </row>
    <row r="78" spans="1:5">
      <c r="A78" s="2">
        <v>43960</v>
      </c>
      <c r="B78" s="3">
        <f>Dati!L78</f>
        <v>8738</v>
      </c>
      <c r="C78">
        <f t="shared" si="43"/>
        <v>15</v>
      </c>
      <c r="D78">
        <f t="shared" si="44"/>
        <v>-63</v>
      </c>
      <c r="E78">
        <f t="shared" si="45"/>
        <v>-47</v>
      </c>
    </row>
    <row r="79" spans="1:5">
      <c r="A79" s="2">
        <v>43961</v>
      </c>
      <c r="B79" s="3">
        <f>Dati!L79</f>
        <v>8788</v>
      </c>
      <c r="C79">
        <f t="shared" ref="C79" si="46">B79-B78</f>
        <v>50</v>
      </c>
      <c r="D79">
        <f t="shared" ref="D79" si="47">C79-C78</f>
        <v>35</v>
      </c>
      <c r="E79">
        <f t="shared" ref="E79" si="48">D79-D78</f>
        <v>98</v>
      </c>
    </row>
    <row r="80" spans="1:5">
      <c r="A80" s="2">
        <v>43962</v>
      </c>
      <c r="B80" s="3">
        <f>Dati!L80</f>
        <v>8832</v>
      </c>
      <c r="C80">
        <f t="shared" ref="C80" si="49">B80-B79</f>
        <v>44</v>
      </c>
      <c r="D80">
        <f t="shared" ref="D80" si="50">C80-C79</f>
        <v>-6</v>
      </c>
      <c r="E80">
        <f t="shared" ref="E80" si="51">D80-D79</f>
        <v>-41</v>
      </c>
    </row>
    <row r="81" spans="1:5">
      <c r="A81" s="2">
        <v>43963</v>
      </c>
      <c r="B81" s="3">
        <f>Dati!L81</f>
        <v>8863</v>
      </c>
      <c r="C81">
        <f t="shared" ref="C81" si="52">B81-B80</f>
        <v>31</v>
      </c>
      <c r="D81">
        <f t="shared" ref="D81" si="53">C81-C80</f>
        <v>-13</v>
      </c>
      <c r="E81">
        <f t="shared" ref="E81" si="54">D81-D80</f>
        <v>-7</v>
      </c>
    </row>
    <row r="82" spans="1:5">
      <c r="A82" s="2">
        <v>43964</v>
      </c>
      <c r="B82" s="3">
        <f>Dati!L82</f>
        <v>8930</v>
      </c>
      <c r="C82">
        <f t="shared" ref="C82" si="55">B82-B81</f>
        <v>67</v>
      </c>
      <c r="D82">
        <f t="shared" ref="D82" si="56">C82-C81</f>
        <v>36</v>
      </c>
      <c r="E82">
        <f t="shared" ref="E82" si="57">D82-D81</f>
        <v>49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2"/>
  <sheetViews>
    <sheetView workbookViewId="0">
      <pane ySplit="1" topLeftCell="A65" activePane="bottomLeft" state="frozen"/>
      <selection pane="bottomLeft" activeCell="A82" sqref="A82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:E62" si="3">B37-B36</f>
        <v>-1</v>
      </c>
      <c r="D37">
        <f t="shared" si="3"/>
        <v>-11</v>
      </c>
      <c r="E37">
        <f t="shared" si="3"/>
        <v>-18</v>
      </c>
    </row>
    <row r="38" spans="1:5">
      <c r="A38" s="2">
        <v>43920</v>
      </c>
      <c r="B38" s="3">
        <f>Dati!D38</f>
        <v>175</v>
      </c>
      <c r="C38">
        <f t="shared" si="3"/>
        <v>9</v>
      </c>
      <c r="D38">
        <f t="shared" si="3"/>
        <v>10</v>
      </c>
      <c r="E38">
        <f t="shared" si="3"/>
        <v>21</v>
      </c>
    </row>
    <row r="39" spans="1:5">
      <c r="A39" s="2">
        <v>43921</v>
      </c>
      <c r="B39" s="3">
        <f>Dati!D39</f>
        <v>179</v>
      </c>
      <c r="C39">
        <f t="shared" si="3"/>
        <v>4</v>
      </c>
      <c r="D39">
        <f t="shared" si="3"/>
        <v>-5</v>
      </c>
      <c r="E39">
        <f t="shared" si="3"/>
        <v>-15</v>
      </c>
    </row>
    <row r="40" spans="1:5">
      <c r="A40" s="2">
        <v>43922</v>
      </c>
      <c r="B40" s="3">
        <f>Dati!D40</f>
        <v>179</v>
      </c>
      <c r="C40">
        <f t="shared" si="3"/>
        <v>0</v>
      </c>
      <c r="D40">
        <f t="shared" si="3"/>
        <v>-4</v>
      </c>
      <c r="E40">
        <f t="shared" si="3"/>
        <v>1</v>
      </c>
    </row>
    <row r="41" spans="1:5">
      <c r="A41" s="2">
        <v>43923</v>
      </c>
      <c r="B41" s="3">
        <f>Dati!D41</f>
        <v>172</v>
      </c>
      <c r="C41">
        <f t="shared" si="3"/>
        <v>-7</v>
      </c>
      <c r="D41">
        <f t="shared" si="3"/>
        <v>-7</v>
      </c>
      <c r="E41">
        <f t="shared" si="3"/>
        <v>-3</v>
      </c>
    </row>
    <row r="42" spans="1:5">
      <c r="A42" s="2">
        <v>43924</v>
      </c>
      <c r="B42" s="3">
        <f>Dati!D42</f>
        <v>173</v>
      </c>
      <c r="C42">
        <f t="shared" si="3"/>
        <v>1</v>
      </c>
      <c r="D42">
        <f t="shared" si="3"/>
        <v>8</v>
      </c>
      <c r="E42">
        <f t="shared" si="3"/>
        <v>15</v>
      </c>
    </row>
    <row r="43" spans="1:5">
      <c r="A43" s="2">
        <v>43925</v>
      </c>
      <c r="B43" s="3">
        <f>Dati!D43</f>
        <v>169</v>
      </c>
      <c r="C43">
        <f t="shared" si="3"/>
        <v>-4</v>
      </c>
      <c r="D43">
        <f t="shared" si="3"/>
        <v>-5</v>
      </c>
      <c r="E43">
        <f t="shared" si="3"/>
        <v>-13</v>
      </c>
    </row>
    <row r="44" spans="1:5">
      <c r="A44" s="2">
        <v>43926</v>
      </c>
      <c r="B44" s="3">
        <f>Dati!D44</f>
        <v>165</v>
      </c>
      <c r="C44">
        <f t="shared" si="3"/>
        <v>-4</v>
      </c>
      <c r="D44">
        <f t="shared" si="3"/>
        <v>0</v>
      </c>
      <c r="E44">
        <f t="shared" si="3"/>
        <v>5</v>
      </c>
    </row>
    <row r="45" spans="1:5">
      <c r="A45" s="2">
        <v>43927</v>
      </c>
      <c r="B45" s="3">
        <f>Dati!D45</f>
        <v>162</v>
      </c>
      <c r="C45">
        <f t="shared" si="3"/>
        <v>-3</v>
      </c>
      <c r="D45">
        <f t="shared" si="3"/>
        <v>1</v>
      </c>
      <c r="E45">
        <f t="shared" si="3"/>
        <v>1</v>
      </c>
    </row>
    <row r="46" spans="1:5">
      <c r="A46" s="2">
        <v>43928</v>
      </c>
      <c r="B46" s="3">
        <f>Dati!D46</f>
        <v>156</v>
      </c>
      <c r="C46">
        <f t="shared" si="3"/>
        <v>-6</v>
      </c>
      <c r="D46">
        <f t="shared" si="3"/>
        <v>-3</v>
      </c>
      <c r="E46">
        <f t="shared" si="3"/>
        <v>-4</v>
      </c>
    </row>
    <row r="47" spans="1:5">
      <c r="A47" s="2">
        <v>43929</v>
      </c>
      <c r="B47" s="3">
        <f>Dati!D47</f>
        <v>153</v>
      </c>
      <c r="C47">
        <f t="shared" si="3"/>
        <v>-3</v>
      </c>
      <c r="D47">
        <f t="shared" si="3"/>
        <v>3</v>
      </c>
      <c r="E47">
        <f t="shared" si="3"/>
        <v>6</v>
      </c>
    </row>
    <row r="48" spans="1:5">
      <c r="A48" s="2">
        <v>43930</v>
      </c>
      <c r="B48" s="3">
        <f>Dati!D48</f>
        <v>154</v>
      </c>
      <c r="C48">
        <f t="shared" si="3"/>
        <v>1</v>
      </c>
      <c r="D48">
        <f t="shared" si="3"/>
        <v>4</v>
      </c>
      <c r="E48">
        <f t="shared" si="3"/>
        <v>1</v>
      </c>
    </row>
    <row r="49" spans="1:5">
      <c r="A49" s="2">
        <v>43931</v>
      </c>
      <c r="B49" s="3">
        <f>Dati!D49</f>
        <v>151</v>
      </c>
      <c r="C49">
        <f t="shared" si="3"/>
        <v>-3</v>
      </c>
      <c r="D49">
        <f t="shared" si="3"/>
        <v>-4</v>
      </c>
      <c r="E49">
        <f t="shared" si="3"/>
        <v>-8</v>
      </c>
    </row>
    <row r="50" spans="1:5">
      <c r="A50" s="2">
        <v>43932</v>
      </c>
      <c r="B50" s="3">
        <f>Dati!D50</f>
        <v>146</v>
      </c>
      <c r="C50">
        <f t="shared" si="3"/>
        <v>-5</v>
      </c>
      <c r="D50">
        <f t="shared" si="3"/>
        <v>-2</v>
      </c>
      <c r="E50">
        <f t="shared" si="3"/>
        <v>2</v>
      </c>
    </row>
    <row r="51" spans="1:5">
      <c r="A51" s="2">
        <v>43933</v>
      </c>
      <c r="B51" s="3">
        <f>Dati!D51</f>
        <v>144</v>
      </c>
      <c r="C51">
        <f t="shared" si="3"/>
        <v>-2</v>
      </c>
      <c r="D51">
        <f t="shared" si="3"/>
        <v>3</v>
      </c>
      <c r="E51">
        <f t="shared" si="3"/>
        <v>5</v>
      </c>
    </row>
    <row r="52" spans="1:5">
      <c r="A52" s="2">
        <v>43934</v>
      </c>
      <c r="B52" s="3">
        <f>Dati!D52</f>
        <v>138</v>
      </c>
      <c r="C52">
        <f t="shared" si="3"/>
        <v>-6</v>
      </c>
      <c r="D52">
        <f t="shared" si="3"/>
        <v>-4</v>
      </c>
      <c r="E52">
        <f t="shared" si="3"/>
        <v>-7</v>
      </c>
    </row>
    <row r="53" spans="1:5">
      <c r="A53" s="2">
        <v>43935</v>
      </c>
      <c r="B53" s="3">
        <f>Dati!D53</f>
        <v>133</v>
      </c>
      <c r="C53">
        <f t="shared" si="3"/>
        <v>-5</v>
      </c>
      <c r="D53">
        <f t="shared" si="3"/>
        <v>1</v>
      </c>
      <c r="E53">
        <f t="shared" si="3"/>
        <v>5</v>
      </c>
    </row>
    <row r="54" spans="1:5">
      <c r="A54" s="2">
        <v>43936</v>
      </c>
      <c r="B54" s="3">
        <f>Dati!D54</f>
        <v>120</v>
      </c>
      <c r="C54">
        <f t="shared" si="3"/>
        <v>-13</v>
      </c>
      <c r="D54">
        <f t="shared" si="3"/>
        <v>-8</v>
      </c>
      <c r="E54">
        <f t="shared" si="3"/>
        <v>-9</v>
      </c>
    </row>
    <row r="55" spans="1:5">
      <c r="A55" s="2">
        <v>43937</v>
      </c>
      <c r="B55" s="3">
        <f>Dati!D55</f>
        <v>103</v>
      </c>
      <c r="C55">
        <f t="shared" si="3"/>
        <v>-17</v>
      </c>
      <c r="D55">
        <f t="shared" si="3"/>
        <v>-4</v>
      </c>
      <c r="E55">
        <f t="shared" si="3"/>
        <v>4</v>
      </c>
    </row>
    <row r="56" spans="1:5">
      <c r="A56" s="2">
        <v>43938</v>
      </c>
      <c r="B56" s="3">
        <f>Dati!D56</f>
        <v>105</v>
      </c>
      <c r="C56">
        <f t="shared" si="3"/>
        <v>2</v>
      </c>
      <c r="D56">
        <f t="shared" si="3"/>
        <v>19</v>
      </c>
      <c r="E56">
        <f t="shared" si="3"/>
        <v>23</v>
      </c>
    </row>
    <row r="57" spans="1:5">
      <c r="A57" s="2">
        <v>43939</v>
      </c>
      <c r="B57" s="3">
        <f>Dati!D57</f>
        <v>105</v>
      </c>
      <c r="C57">
        <f t="shared" si="3"/>
        <v>0</v>
      </c>
      <c r="D57">
        <f t="shared" si="3"/>
        <v>-2</v>
      </c>
      <c r="E57">
        <f t="shared" si="3"/>
        <v>-21</v>
      </c>
    </row>
    <row r="58" spans="1:5">
      <c r="A58" s="2">
        <v>43940</v>
      </c>
      <c r="B58" s="3">
        <f>Dati!D58</f>
        <v>101</v>
      </c>
      <c r="C58">
        <f t="shared" si="3"/>
        <v>-4</v>
      </c>
      <c r="D58">
        <f t="shared" si="3"/>
        <v>-4</v>
      </c>
      <c r="E58">
        <f t="shared" si="3"/>
        <v>-2</v>
      </c>
    </row>
    <row r="59" spans="1:5">
      <c r="A59" s="2">
        <v>43941</v>
      </c>
      <c r="B59" s="3">
        <f>Dati!D59</f>
        <v>102</v>
      </c>
      <c r="C59">
        <f t="shared" si="3"/>
        <v>1</v>
      </c>
      <c r="D59">
        <f t="shared" si="3"/>
        <v>5</v>
      </c>
      <c r="E59">
        <f t="shared" si="3"/>
        <v>9</v>
      </c>
    </row>
    <row r="60" spans="1:5">
      <c r="A60" s="2">
        <v>43942</v>
      </c>
      <c r="B60" s="3">
        <f>Dati!D60</f>
        <v>94</v>
      </c>
      <c r="C60">
        <f t="shared" si="3"/>
        <v>-8</v>
      </c>
      <c r="D60">
        <f t="shared" si="3"/>
        <v>-9</v>
      </c>
      <c r="E60">
        <f t="shared" si="3"/>
        <v>-14</v>
      </c>
    </row>
    <row r="61" spans="1:5">
      <c r="A61" s="2">
        <v>43943</v>
      </c>
      <c r="B61" s="3">
        <f>Dati!D61</f>
        <v>92</v>
      </c>
      <c r="C61">
        <f t="shared" si="3"/>
        <v>-2</v>
      </c>
      <c r="D61">
        <f t="shared" si="3"/>
        <v>6</v>
      </c>
      <c r="E61">
        <f t="shared" si="3"/>
        <v>15</v>
      </c>
    </row>
    <row r="62" spans="1:5">
      <c r="A62" s="2">
        <v>43944</v>
      </c>
      <c r="B62" s="3">
        <f>Dati!D62</f>
        <v>91</v>
      </c>
      <c r="C62">
        <f t="shared" si="3"/>
        <v>-1</v>
      </c>
      <c r="D62">
        <f t="shared" si="3"/>
        <v>1</v>
      </c>
      <c r="E62">
        <f t="shared" si="3"/>
        <v>-5</v>
      </c>
    </row>
    <row r="63" spans="1:5">
      <c r="A63" s="2">
        <v>43945</v>
      </c>
      <c r="B63" s="3">
        <f>Dati!D63</f>
        <v>87</v>
      </c>
      <c r="C63">
        <f t="shared" ref="C63" si="4">B63-B62</f>
        <v>-4</v>
      </c>
      <c r="D63">
        <f t="shared" ref="D63" si="5">C63-C62</f>
        <v>-3</v>
      </c>
      <c r="E63">
        <f t="shared" ref="E63" si="6">D63-D62</f>
        <v>-4</v>
      </c>
    </row>
    <row r="64" spans="1:5">
      <c r="A64" s="2">
        <v>43946</v>
      </c>
      <c r="B64" s="3">
        <f>Dati!D64</f>
        <v>83</v>
      </c>
      <c r="C64">
        <f t="shared" ref="C64" si="7">B64-B63</f>
        <v>-4</v>
      </c>
      <c r="D64">
        <f t="shared" ref="D64" si="8">C64-C63</f>
        <v>0</v>
      </c>
      <c r="E64">
        <f t="shared" ref="E64" si="9">D64-D63</f>
        <v>3</v>
      </c>
    </row>
    <row r="65" spans="1:5">
      <c r="A65" s="2">
        <v>43947</v>
      </c>
      <c r="B65" s="3">
        <f>Dati!D65</f>
        <v>82</v>
      </c>
      <c r="C65">
        <f t="shared" ref="C65" si="10">B65-B64</f>
        <v>-1</v>
      </c>
      <c r="D65">
        <f t="shared" ref="D65" si="11">C65-C64</f>
        <v>3</v>
      </c>
      <c r="E65">
        <f t="shared" ref="E65" si="12">D65-D64</f>
        <v>3</v>
      </c>
    </row>
    <row r="66" spans="1:5">
      <c r="A66" s="2">
        <v>43948</v>
      </c>
      <c r="B66" s="3">
        <f>Dati!D66</f>
        <v>83</v>
      </c>
      <c r="C66">
        <f t="shared" ref="C66" si="13">B66-B65</f>
        <v>1</v>
      </c>
      <c r="D66">
        <f t="shared" ref="D66" si="14">C66-C65</f>
        <v>2</v>
      </c>
      <c r="E66">
        <f t="shared" ref="E66" si="15">D66-D65</f>
        <v>-1</v>
      </c>
    </row>
    <row r="67" spans="1:5">
      <c r="A67" s="2">
        <v>43949</v>
      </c>
      <c r="B67" s="3">
        <f>Dati!D67</f>
        <v>81</v>
      </c>
      <c r="C67">
        <f t="shared" ref="C67" si="16">B67-B66</f>
        <v>-2</v>
      </c>
      <c r="D67">
        <f t="shared" ref="D67" si="17">C67-C66</f>
        <v>-3</v>
      </c>
      <c r="E67">
        <f t="shared" ref="E67" si="18">D67-D66</f>
        <v>-5</v>
      </c>
    </row>
    <row r="68" spans="1:5">
      <c r="A68" s="2">
        <v>43950</v>
      </c>
      <c r="B68" s="3">
        <f>Dati!D68</f>
        <v>70</v>
      </c>
      <c r="C68">
        <f t="shared" ref="C68" si="19">B68-B67</f>
        <v>-11</v>
      </c>
      <c r="D68">
        <f t="shared" ref="D68" si="20">C68-C67</f>
        <v>-9</v>
      </c>
      <c r="E68">
        <f t="shared" ref="E68" si="21">D68-D67</f>
        <v>-6</v>
      </c>
    </row>
    <row r="69" spans="1:5">
      <c r="A69" s="2">
        <v>43951</v>
      </c>
      <c r="B69" s="3">
        <f>Dati!D69</f>
        <v>69</v>
      </c>
      <c r="C69">
        <f t="shared" ref="C69" si="22">B69-B68</f>
        <v>-1</v>
      </c>
      <c r="D69">
        <f t="shared" ref="D69" si="23">C69-C68</f>
        <v>10</v>
      </c>
      <c r="E69">
        <f t="shared" ref="E69" si="24">D69-D68</f>
        <v>19</v>
      </c>
    </row>
    <row r="70" spans="1:5">
      <c r="A70" s="2">
        <v>43952</v>
      </c>
      <c r="B70" s="3">
        <f>Dati!D70</f>
        <v>68</v>
      </c>
      <c r="C70">
        <f t="shared" ref="C70" si="25">B70-B69</f>
        <v>-1</v>
      </c>
      <c r="D70">
        <f t="shared" ref="D70" si="26">C70-C69</f>
        <v>0</v>
      </c>
      <c r="E70">
        <f t="shared" ref="E70" si="27">D70-D69</f>
        <v>-10</v>
      </c>
    </row>
    <row r="71" spans="1:5">
      <c r="A71" s="2">
        <v>43953</v>
      </c>
      <c r="B71" s="3">
        <f>Dati!D71</f>
        <v>68</v>
      </c>
      <c r="C71">
        <f t="shared" ref="C71" si="28">B71-B70</f>
        <v>0</v>
      </c>
      <c r="D71">
        <f t="shared" ref="D71" si="29">C71-C70</f>
        <v>1</v>
      </c>
      <c r="E71">
        <f t="shared" ref="E71" si="30">D71-D70</f>
        <v>1</v>
      </c>
    </row>
    <row r="72" spans="1:5">
      <c r="A72" s="2">
        <v>43954</v>
      </c>
      <c r="B72" s="3">
        <f>Dati!D72</f>
        <v>68</v>
      </c>
      <c r="C72">
        <f t="shared" ref="C72" si="31">B72-B71</f>
        <v>0</v>
      </c>
      <c r="D72">
        <f t="shared" ref="D72" si="32">C72-C71</f>
        <v>0</v>
      </c>
      <c r="E72">
        <f t="shared" ref="E72" si="33">D72-D71</f>
        <v>-1</v>
      </c>
    </row>
    <row r="73" spans="1:5">
      <c r="A73" s="2">
        <v>43955</v>
      </c>
      <c r="B73" s="3">
        <f>Dati!D73</f>
        <v>72</v>
      </c>
      <c r="C73">
        <f t="shared" ref="C73" si="34">B73-B72</f>
        <v>4</v>
      </c>
      <c r="D73">
        <f t="shared" ref="D73" si="35">C73-C72</f>
        <v>4</v>
      </c>
      <c r="E73">
        <f t="shared" ref="E73" si="36">D73-D72</f>
        <v>4</v>
      </c>
    </row>
    <row r="74" spans="1:5">
      <c r="A74" s="2">
        <v>43956</v>
      </c>
      <c r="B74" s="3">
        <f>Dati!D74</f>
        <v>68</v>
      </c>
      <c r="C74">
        <f t="shared" ref="C74" si="37">B74-B73</f>
        <v>-4</v>
      </c>
      <c r="D74">
        <f t="shared" ref="D74" si="38">C74-C73</f>
        <v>-8</v>
      </c>
      <c r="E74">
        <f t="shared" ref="E74" si="39">D74-D73</f>
        <v>-12</v>
      </c>
    </row>
    <row r="75" spans="1:5">
      <c r="A75" s="2">
        <v>43957</v>
      </c>
      <c r="B75" s="3">
        <f>Dati!D75</f>
        <v>59</v>
      </c>
      <c r="C75">
        <f t="shared" ref="C75:C76" si="40">B75-B74</f>
        <v>-9</v>
      </c>
      <c r="D75">
        <f t="shared" ref="D75:D76" si="41">C75-C74</f>
        <v>-5</v>
      </c>
      <c r="E75">
        <f t="shared" ref="E75:E76" si="42">D75-D74</f>
        <v>3</v>
      </c>
    </row>
    <row r="76" spans="1:5">
      <c r="A76" s="2">
        <v>43958</v>
      </c>
      <c r="B76" s="3">
        <f>Dati!D76</f>
        <v>57</v>
      </c>
      <c r="C76">
        <f t="shared" si="40"/>
        <v>-2</v>
      </c>
      <c r="D76">
        <f t="shared" si="41"/>
        <v>7</v>
      </c>
      <c r="E76">
        <f t="shared" si="42"/>
        <v>12</v>
      </c>
    </row>
    <row r="77" spans="1:5">
      <c r="A77" s="2">
        <v>43959</v>
      </c>
      <c r="B77" s="3">
        <f>Dati!D77</f>
        <v>46</v>
      </c>
      <c r="C77">
        <f t="shared" ref="C77:C78" si="43">B77-B76</f>
        <v>-11</v>
      </c>
      <c r="D77">
        <f t="shared" ref="D77:D78" si="44">C77-C76</f>
        <v>-9</v>
      </c>
      <c r="E77">
        <f t="shared" ref="E77:E78" si="45">D77-D76</f>
        <v>-16</v>
      </c>
    </row>
    <row r="78" spans="1:5">
      <c r="A78" s="2">
        <v>43960</v>
      </c>
      <c r="B78" s="3">
        <f>Dati!D78</f>
        <v>42</v>
      </c>
      <c r="C78">
        <f t="shared" si="43"/>
        <v>-4</v>
      </c>
      <c r="D78">
        <f t="shared" si="44"/>
        <v>7</v>
      </c>
      <c r="E78">
        <f t="shared" si="45"/>
        <v>16</v>
      </c>
    </row>
    <row r="79" spans="1:5">
      <c r="A79" s="2">
        <v>43961</v>
      </c>
      <c r="B79" s="3">
        <f>Dati!D79</f>
        <v>41</v>
      </c>
      <c r="C79">
        <f t="shared" ref="C79" si="46">B79-B78</f>
        <v>-1</v>
      </c>
      <c r="D79">
        <f t="shared" ref="D79" si="47">C79-C78</f>
        <v>3</v>
      </c>
      <c r="E79">
        <f t="shared" ref="E79" si="48">D79-D78</f>
        <v>-4</v>
      </c>
    </row>
    <row r="80" spans="1:5">
      <c r="A80" s="2">
        <v>43962</v>
      </c>
      <c r="B80" s="3">
        <f>Dati!D80</f>
        <v>38</v>
      </c>
      <c r="C80">
        <f t="shared" ref="C80" si="49">B80-B79</f>
        <v>-3</v>
      </c>
      <c r="D80">
        <f t="shared" ref="D80" si="50">C80-C79</f>
        <v>-2</v>
      </c>
      <c r="E80">
        <f t="shared" ref="E80" si="51">D80-D79</f>
        <v>-5</v>
      </c>
    </row>
    <row r="81" spans="1:5">
      <c r="A81" s="2">
        <v>43963</v>
      </c>
      <c r="B81" s="3">
        <f>Dati!D81</f>
        <v>35</v>
      </c>
      <c r="C81">
        <f t="shared" ref="C81" si="52">B81-B80</f>
        <v>-3</v>
      </c>
      <c r="D81">
        <f t="shared" ref="D81" si="53">C81-C80</f>
        <v>0</v>
      </c>
      <c r="E81">
        <f t="shared" ref="E81" si="54">D81-D80</f>
        <v>2</v>
      </c>
    </row>
    <row r="82" spans="1:5">
      <c r="A82" s="2">
        <v>43964</v>
      </c>
      <c r="B82" s="3">
        <f>Dati!D82</f>
        <v>35</v>
      </c>
      <c r="C82">
        <f t="shared" ref="C82" si="55">B82-B81</f>
        <v>0</v>
      </c>
      <c r="D82">
        <f t="shared" ref="D82" si="56">C82-C81</f>
        <v>3</v>
      </c>
      <c r="E82">
        <f t="shared" ref="E82" si="57">D82-D81</f>
        <v>3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85"/>
  <sheetViews>
    <sheetView workbookViewId="0">
      <pane ySplit="1" topLeftCell="A68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8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Dati!J3</f>
        <v>0</v>
      </c>
    </row>
    <row r="4" spans="1:28">
      <c r="A4" s="2">
        <v>43886</v>
      </c>
      <c r="B4" s="3">
        <f>Dati!J4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Dati!J5</f>
        <v>0</v>
      </c>
      <c r="C5">
        <f t="shared" si="1"/>
        <v>0</v>
      </c>
      <c r="D5">
        <f t="shared" ref="D5:D36" si="3">C5-C4</f>
        <v>0</v>
      </c>
      <c r="R5">
        <f t="shared" ref="R5:R21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Dati!J6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Dati!J7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Dati!J8</f>
        <v>4</v>
      </c>
      <c r="C8">
        <f t="shared" si="1"/>
        <v>4</v>
      </c>
      <c r="D8">
        <f t="shared" si="3"/>
        <v>4</v>
      </c>
      <c r="E8">
        <f t="shared" si="5"/>
        <v>4</v>
      </c>
      <c r="R8">
        <f t="shared" si="4"/>
        <v>4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1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Dati!J9</f>
        <v>4</v>
      </c>
      <c r="C9">
        <f t="shared" si="1"/>
        <v>0</v>
      </c>
      <c r="D9">
        <f t="shared" si="3"/>
        <v>-4</v>
      </c>
      <c r="E9">
        <f t="shared" si="5"/>
        <v>-8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Dati!J10</f>
        <v>4</v>
      </c>
      <c r="C10">
        <f t="shared" si="1"/>
        <v>0</v>
      </c>
      <c r="D10">
        <f t="shared" si="3"/>
        <v>0</v>
      </c>
      <c r="E10">
        <f t="shared" si="5"/>
        <v>4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Dati!J11</f>
        <v>4</v>
      </c>
      <c r="C11">
        <f t="shared" si="1"/>
        <v>0</v>
      </c>
      <c r="D11">
        <f t="shared" si="3"/>
        <v>0</v>
      </c>
      <c r="E11">
        <f t="shared" si="5"/>
        <v>0</v>
      </c>
      <c r="R11">
        <f t="shared" si="4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Dati!J12</f>
        <v>4</v>
      </c>
      <c r="C12">
        <f t="shared" si="1"/>
        <v>0</v>
      </c>
      <c r="D12">
        <f t="shared" si="3"/>
        <v>0</v>
      </c>
      <c r="E12">
        <f t="shared" si="5"/>
        <v>0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Dati!J13</f>
        <v>4</v>
      </c>
      <c r="C13">
        <f t="shared" si="1"/>
        <v>0</v>
      </c>
      <c r="D13">
        <f t="shared" si="3"/>
        <v>0</v>
      </c>
      <c r="E13">
        <f t="shared" si="5"/>
        <v>0</v>
      </c>
      <c r="R13">
        <f t="shared" si="4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Dati!J14</f>
        <v>5</v>
      </c>
      <c r="C14">
        <f t="shared" si="1"/>
        <v>1</v>
      </c>
      <c r="D14">
        <f t="shared" si="3"/>
        <v>1</v>
      </c>
      <c r="E14">
        <f t="shared" si="5"/>
        <v>1</v>
      </c>
      <c r="R14">
        <f t="shared" si="4"/>
        <v>1</v>
      </c>
      <c r="T14">
        <f t="shared" si="2"/>
        <v>1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Dati!J15</f>
        <v>5</v>
      </c>
      <c r="C15">
        <f t="shared" si="1"/>
        <v>0</v>
      </c>
      <c r="D15">
        <f t="shared" si="3"/>
        <v>-1</v>
      </c>
      <c r="E15">
        <f t="shared" si="5"/>
        <v>-2</v>
      </c>
      <c r="R15">
        <f t="shared" si="4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Dati!J16</f>
        <v>5</v>
      </c>
      <c r="C16">
        <f t="shared" si="1"/>
        <v>0</v>
      </c>
      <c r="D16">
        <f t="shared" si="3"/>
        <v>0</v>
      </c>
      <c r="E16">
        <f t="shared" si="5"/>
        <v>1</v>
      </c>
      <c r="R16">
        <f>INT(C16/1)</f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Dati!J17</f>
        <v>5</v>
      </c>
      <c r="C17">
        <f t="shared" si="1"/>
        <v>0</v>
      </c>
      <c r="D17">
        <f t="shared" si="3"/>
        <v>0</v>
      </c>
      <c r="E17">
        <f t="shared" si="5"/>
        <v>0</v>
      </c>
      <c r="R17">
        <f t="shared" si="4"/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Dati!J18</f>
        <v>5</v>
      </c>
      <c r="C18">
        <f t="shared" si="1"/>
        <v>0</v>
      </c>
      <c r="D18">
        <f t="shared" si="3"/>
        <v>0</v>
      </c>
      <c r="E18">
        <f t="shared" si="5"/>
        <v>0</v>
      </c>
      <c r="R18">
        <f t="shared" si="4"/>
        <v>0</v>
      </c>
      <c r="T18">
        <f t="shared" si="2"/>
        <v>0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Dati!J19</f>
        <v>5</v>
      </c>
      <c r="C19">
        <f t="shared" si="1"/>
        <v>0</v>
      </c>
      <c r="D19">
        <f t="shared" si="3"/>
        <v>0</v>
      </c>
      <c r="E19">
        <f t="shared" si="5"/>
        <v>0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Dati!J20</f>
        <v>20</v>
      </c>
      <c r="C20">
        <f t="shared" si="1"/>
        <v>15</v>
      </c>
      <c r="D20">
        <f t="shared" si="3"/>
        <v>15</v>
      </c>
      <c r="E20">
        <f t="shared" si="5"/>
        <v>15</v>
      </c>
      <c r="R20">
        <f>INT(C20/10)</f>
        <v>1</v>
      </c>
      <c r="T20">
        <f t="shared" ref="T20:AB35" si="6">IF($R20=T$2,1,0)</f>
        <v>1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Dati!J21</f>
        <v>24</v>
      </c>
      <c r="C21">
        <f t="shared" si="1"/>
        <v>4</v>
      </c>
      <c r="D21">
        <f t="shared" si="3"/>
        <v>-11</v>
      </c>
      <c r="E21">
        <f t="shared" si="5"/>
        <v>-26</v>
      </c>
      <c r="R21">
        <f t="shared" si="4"/>
        <v>4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1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Dati!J22</f>
        <v>52</v>
      </c>
      <c r="C22">
        <f t="shared" si="1"/>
        <v>28</v>
      </c>
      <c r="D22">
        <f t="shared" si="3"/>
        <v>24</v>
      </c>
      <c r="E22">
        <f t="shared" si="5"/>
        <v>35</v>
      </c>
      <c r="R22">
        <f>INT(C22/10)</f>
        <v>2</v>
      </c>
      <c r="T22">
        <f t="shared" si="6"/>
        <v>0</v>
      </c>
      <c r="U22">
        <f t="shared" si="6"/>
        <v>1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Dati!J23</f>
        <v>33</v>
      </c>
      <c r="C23">
        <f t="shared" si="1"/>
        <v>-19</v>
      </c>
      <c r="D23">
        <f t="shared" si="3"/>
        <v>-47</v>
      </c>
      <c r="E23">
        <f t="shared" si="5"/>
        <v>-71</v>
      </c>
      <c r="R23">
        <f>INT(C23/10)</f>
        <v>-2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0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Dati!J24</f>
        <v>42</v>
      </c>
      <c r="C24">
        <f t="shared" si="1"/>
        <v>9</v>
      </c>
      <c r="D24">
        <f t="shared" si="3"/>
        <v>28</v>
      </c>
      <c r="E24">
        <f t="shared" si="5"/>
        <v>75</v>
      </c>
      <c r="R24">
        <f>INT(C24/10)</f>
        <v>0</v>
      </c>
      <c r="T24">
        <f t="shared" si="6"/>
        <v>0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Dati!J25</f>
        <v>57</v>
      </c>
      <c r="C25">
        <f t="shared" si="1"/>
        <v>15</v>
      </c>
      <c r="D25">
        <f t="shared" si="3"/>
        <v>6</v>
      </c>
      <c r="E25">
        <f t="shared" si="5"/>
        <v>-22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Dati!J26</f>
        <v>70</v>
      </c>
      <c r="C26">
        <f t="shared" si="1"/>
        <v>13</v>
      </c>
      <c r="D26">
        <f t="shared" si="3"/>
        <v>-2</v>
      </c>
      <c r="E26">
        <f t="shared" si="5"/>
        <v>-8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Dati!J27</f>
        <v>85</v>
      </c>
      <c r="C27">
        <f t="shared" si="1"/>
        <v>15</v>
      </c>
      <c r="D27">
        <f t="shared" si="3"/>
        <v>2</v>
      </c>
      <c r="E27">
        <f t="shared" si="5"/>
        <v>4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Dati!J28</f>
        <v>101</v>
      </c>
      <c r="C28">
        <f t="shared" si="1"/>
        <v>16</v>
      </c>
      <c r="D28">
        <f t="shared" si="3"/>
        <v>1</v>
      </c>
      <c r="E28">
        <f t="shared" si="5"/>
        <v>-1</v>
      </c>
      <c r="R28">
        <f t="shared" si="7"/>
        <v>1</v>
      </c>
      <c r="T28">
        <f t="shared" si="6"/>
        <v>1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Dati!J29</f>
        <v>125</v>
      </c>
      <c r="C29">
        <f t="shared" si="1"/>
        <v>24</v>
      </c>
      <c r="D29">
        <f t="shared" si="3"/>
        <v>8</v>
      </c>
      <c r="E29">
        <f t="shared" si="5"/>
        <v>7</v>
      </c>
      <c r="R29">
        <f t="shared" si="7"/>
        <v>2</v>
      </c>
      <c r="T29">
        <f t="shared" si="6"/>
        <v>0</v>
      </c>
      <c r="U29">
        <f t="shared" si="6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Dati!J30</f>
        <v>143</v>
      </c>
      <c r="C30">
        <f t="shared" si="1"/>
        <v>18</v>
      </c>
      <c r="D30">
        <f t="shared" si="3"/>
        <v>-6</v>
      </c>
      <c r="E30">
        <f t="shared" si="5"/>
        <v>-14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Dati!J31</f>
        <v>159</v>
      </c>
      <c r="C31">
        <f t="shared" si="1"/>
        <v>16</v>
      </c>
      <c r="D31">
        <f t="shared" si="3"/>
        <v>-2</v>
      </c>
      <c r="E31">
        <f t="shared" si="5"/>
        <v>4</v>
      </c>
      <c r="R31">
        <f t="shared" si="7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Dati!J32</f>
        <v>193</v>
      </c>
      <c r="C32">
        <f t="shared" si="1"/>
        <v>34</v>
      </c>
      <c r="D32">
        <f t="shared" si="3"/>
        <v>18</v>
      </c>
      <c r="E32">
        <f t="shared" si="5"/>
        <v>20</v>
      </c>
      <c r="R32">
        <f t="shared" si="7"/>
        <v>3</v>
      </c>
      <c r="T32">
        <f t="shared" si="6"/>
        <v>0</v>
      </c>
      <c r="U32">
        <f t="shared" si="6"/>
        <v>0</v>
      </c>
      <c r="V32">
        <f t="shared" si="6"/>
        <v>1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Dati!J33</f>
        <v>225</v>
      </c>
      <c r="C33">
        <f t="shared" si="1"/>
        <v>32</v>
      </c>
      <c r="D33">
        <f t="shared" si="3"/>
        <v>-2</v>
      </c>
      <c r="E33">
        <f t="shared" si="5"/>
        <v>-20</v>
      </c>
      <c r="R33">
        <f t="shared" si="7"/>
        <v>3</v>
      </c>
      <c r="T33">
        <f t="shared" si="6"/>
        <v>0</v>
      </c>
      <c r="U33">
        <f t="shared" si="6"/>
        <v>0</v>
      </c>
      <c r="V33">
        <f t="shared" si="6"/>
        <v>1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Dati!J34</f>
        <v>260</v>
      </c>
      <c r="C34">
        <f t="shared" si="1"/>
        <v>35</v>
      </c>
      <c r="D34">
        <f t="shared" si="3"/>
        <v>3</v>
      </c>
      <c r="E34">
        <f t="shared" si="5"/>
        <v>5</v>
      </c>
      <c r="R34">
        <f t="shared" si="7"/>
        <v>3</v>
      </c>
      <c r="T34">
        <f t="shared" si="6"/>
        <v>0</v>
      </c>
      <c r="U34">
        <f t="shared" si="6"/>
        <v>0</v>
      </c>
      <c r="V34">
        <f t="shared" si="6"/>
        <v>1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Dati!J35</f>
        <v>305</v>
      </c>
      <c r="C35">
        <f t="shared" si="1"/>
        <v>45</v>
      </c>
      <c r="D35">
        <f t="shared" si="3"/>
        <v>10</v>
      </c>
      <c r="E35">
        <f t="shared" si="5"/>
        <v>7</v>
      </c>
      <c r="R35">
        <f t="shared" si="7"/>
        <v>4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1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Dati!J36</f>
        <v>378</v>
      </c>
      <c r="C36">
        <f t="shared" si="1"/>
        <v>73</v>
      </c>
      <c r="D36">
        <f t="shared" si="3"/>
        <v>28</v>
      </c>
      <c r="E36">
        <f t="shared" si="5"/>
        <v>18</v>
      </c>
      <c r="R36">
        <f t="shared" si="7"/>
        <v>7</v>
      </c>
      <c r="T36">
        <f t="shared" ref="T36:AB51" si="8">IF($R36=T$2,1,0)</f>
        <v>0</v>
      </c>
      <c r="U36">
        <f t="shared" si="8"/>
        <v>0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1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Dati!J37</f>
        <v>420</v>
      </c>
      <c r="C37">
        <f t="shared" ref="C37:E62" si="9">B37-B36</f>
        <v>42</v>
      </c>
      <c r="D37">
        <f t="shared" si="9"/>
        <v>-31</v>
      </c>
      <c r="E37">
        <f t="shared" si="9"/>
        <v>-59</v>
      </c>
      <c r="R37">
        <f t="shared" si="7"/>
        <v>4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1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Dati!J38</f>
        <v>437</v>
      </c>
      <c r="C38">
        <f t="shared" si="9"/>
        <v>17</v>
      </c>
      <c r="D38">
        <f t="shared" si="9"/>
        <v>-25</v>
      </c>
      <c r="E38">
        <f t="shared" si="9"/>
        <v>6</v>
      </c>
      <c r="R38">
        <f t="shared" si="7"/>
        <v>1</v>
      </c>
      <c r="T38">
        <f t="shared" si="8"/>
        <v>1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Dati!J39</f>
        <v>480</v>
      </c>
      <c r="C39">
        <f t="shared" si="9"/>
        <v>43</v>
      </c>
      <c r="D39">
        <f t="shared" si="9"/>
        <v>26</v>
      </c>
      <c r="E39">
        <f t="shared" si="9"/>
        <v>51</v>
      </c>
      <c r="R39">
        <f t="shared" si="7"/>
        <v>4</v>
      </c>
      <c r="T39">
        <f t="shared" si="8"/>
        <v>0</v>
      </c>
      <c r="U39">
        <f t="shared" si="8"/>
        <v>0</v>
      </c>
      <c r="V39">
        <f t="shared" si="8"/>
        <v>0</v>
      </c>
      <c r="W39">
        <f t="shared" si="8"/>
        <v>1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Dati!J40</f>
        <v>555</v>
      </c>
      <c r="C40">
        <f t="shared" si="9"/>
        <v>75</v>
      </c>
      <c r="D40">
        <f t="shared" si="9"/>
        <v>32</v>
      </c>
      <c r="E40">
        <f t="shared" si="9"/>
        <v>6</v>
      </c>
      <c r="R40">
        <f t="shared" si="7"/>
        <v>7</v>
      </c>
      <c r="T40">
        <f t="shared" si="8"/>
        <v>0</v>
      </c>
      <c r="U40">
        <f t="shared" si="8"/>
        <v>0</v>
      </c>
      <c r="V40">
        <f t="shared" si="8"/>
        <v>0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1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Dati!J41</f>
        <v>634</v>
      </c>
      <c r="C41">
        <f t="shared" si="9"/>
        <v>79</v>
      </c>
      <c r="D41">
        <f t="shared" si="9"/>
        <v>4</v>
      </c>
      <c r="E41">
        <f t="shared" si="9"/>
        <v>-28</v>
      </c>
      <c r="R41">
        <f t="shared" si="7"/>
        <v>7</v>
      </c>
      <c r="T41">
        <f t="shared" si="8"/>
        <v>0</v>
      </c>
      <c r="U41">
        <f t="shared" si="8"/>
        <v>0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1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Dati!J42</f>
        <v>700</v>
      </c>
      <c r="C42">
        <f t="shared" si="9"/>
        <v>66</v>
      </c>
      <c r="D42">
        <f t="shared" si="9"/>
        <v>-13</v>
      </c>
      <c r="E42">
        <f t="shared" si="9"/>
        <v>-17</v>
      </c>
      <c r="R42">
        <f t="shared" si="7"/>
        <v>6</v>
      </c>
      <c r="T42">
        <f t="shared" si="8"/>
        <v>0</v>
      </c>
      <c r="U42">
        <f t="shared" si="8"/>
        <v>0</v>
      </c>
      <c r="V42">
        <f t="shared" si="8"/>
        <v>0</v>
      </c>
      <c r="W42">
        <f t="shared" si="8"/>
        <v>0</v>
      </c>
      <c r="X42">
        <f t="shared" si="8"/>
        <v>0</v>
      </c>
      <c r="Y42">
        <f t="shared" si="8"/>
        <v>1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Dati!J43</f>
        <v>767</v>
      </c>
      <c r="C43">
        <f t="shared" si="9"/>
        <v>67</v>
      </c>
      <c r="D43">
        <f t="shared" si="9"/>
        <v>1</v>
      </c>
      <c r="E43">
        <f t="shared" si="9"/>
        <v>14</v>
      </c>
      <c r="R43">
        <f t="shared" si="7"/>
        <v>6</v>
      </c>
      <c r="T43">
        <f t="shared" si="8"/>
        <v>0</v>
      </c>
      <c r="U43">
        <f t="shared" si="8"/>
        <v>0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1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Dati!J44</f>
        <v>800</v>
      </c>
      <c r="C44">
        <f t="shared" si="9"/>
        <v>33</v>
      </c>
      <c r="D44">
        <f t="shared" si="9"/>
        <v>-34</v>
      </c>
      <c r="E44">
        <f t="shared" si="9"/>
        <v>-35</v>
      </c>
      <c r="R44">
        <f t="shared" si="7"/>
        <v>3</v>
      </c>
      <c r="T44">
        <f t="shared" si="8"/>
        <v>0</v>
      </c>
      <c r="U44">
        <f t="shared" si="8"/>
        <v>0</v>
      </c>
      <c r="V44">
        <f t="shared" si="8"/>
        <v>1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Dati!J45</f>
        <v>837</v>
      </c>
      <c r="C45">
        <f t="shared" si="9"/>
        <v>37</v>
      </c>
      <c r="D45">
        <f t="shared" si="9"/>
        <v>4</v>
      </c>
      <c r="E45">
        <f t="shared" si="9"/>
        <v>38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Dati!J46</f>
        <v>925</v>
      </c>
      <c r="C46">
        <f t="shared" si="9"/>
        <v>88</v>
      </c>
      <c r="D46">
        <f t="shared" si="9"/>
        <v>51</v>
      </c>
      <c r="E46">
        <f t="shared" si="9"/>
        <v>47</v>
      </c>
      <c r="R46">
        <f t="shared" si="7"/>
        <v>8</v>
      </c>
      <c r="T46">
        <f t="shared" si="8"/>
        <v>0</v>
      </c>
      <c r="U46">
        <f t="shared" si="8"/>
        <v>0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1</v>
      </c>
      <c r="AB46">
        <f t="shared" si="8"/>
        <v>0</v>
      </c>
    </row>
    <row r="47" spans="1:28">
      <c r="A47" s="2">
        <v>43929</v>
      </c>
      <c r="B47" s="3">
        <f>Dati!J47</f>
        <v>1007</v>
      </c>
      <c r="C47">
        <f t="shared" si="9"/>
        <v>82</v>
      </c>
      <c r="D47">
        <f t="shared" si="9"/>
        <v>-6</v>
      </c>
      <c r="E47">
        <f t="shared" si="9"/>
        <v>-57</v>
      </c>
      <c r="R47">
        <f t="shared" si="7"/>
        <v>8</v>
      </c>
      <c r="T47">
        <f t="shared" si="8"/>
        <v>0</v>
      </c>
      <c r="U47">
        <f t="shared" si="8"/>
        <v>0</v>
      </c>
      <c r="V47">
        <f t="shared" si="8"/>
        <v>0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1</v>
      </c>
      <c r="AB47">
        <f t="shared" si="8"/>
        <v>0</v>
      </c>
    </row>
    <row r="48" spans="1:28">
      <c r="A48" s="2">
        <v>43930</v>
      </c>
      <c r="B48" s="3">
        <f>Dati!J48</f>
        <v>1085</v>
      </c>
      <c r="C48">
        <f t="shared" si="9"/>
        <v>78</v>
      </c>
      <c r="D48">
        <f t="shared" si="9"/>
        <v>-4</v>
      </c>
      <c r="E48">
        <f t="shared" si="9"/>
        <v>2</v>
      </c>
      <c r="R48">
        <f t="shared" si="7"/>
        <v>7</v>
      </c>
      <c r="T48">
        <f t="shared" si="8"/>
        <v>0</v>
      </c>
      <c r="U48">
        <f t="shared" si="8"/>
        <v>0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1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Dati!J49</f>
        <v>1181</v>
      </c>
      <c r="C49">
        <f t="shared" si="9"/>
        <v>96</v>
      </c>
      <c r="D49">
        <f t="shared" si="9"/>
        <v>18</v>
      </c>
      <c r="E49">
        <f t="shared" si="9"/>
        <v>22</v>
      </c>
      <c r="R49">
        <f t="shared" si="7"/>
        <v>9</v>
      </c>
      <c r="T49">
        <f t="shared" si="8"/>
        <v>0</v>
      </c>
      <c r="U49">
        <f t="shared" si="8"/>
        <v>0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1</v>
      </c>
    </row>
    <row r="50" spans="1:28">
      <c r="A50" s="2">
        <v>43932</v>
      </c>
      <c r="B50" s="3">
        <f>Dati!J50</f>
        <v>1309</v>
      </c>
      <c r="C50">
        <f t="shared" si="9"/>
        <v>128</v>
      </c>
      <c r="D50">
        <f t="shared" si="9"/>
        <v>32</v>
      </c>
      <c r="E50">
        <f t="shared" si="9"/>
        <v>14</v>
      </c>
      <c r="R50">
        <f>INT(C50/100)</f>
        <v>1</v>
      </c>
      <c r="T50">
        <f t="shared" si="8"/>
        <v>1</v>
      </c>
      <c r="U50">
        <f t="shared" si="8"/>
        <v>0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Dati!J51</f>
        <v>1412</v>
      </c>
      <c r="C51">
        <f t="shared" si="9"/>
        <v>103</v>
      </c>
      <c r="D51">
        <f t="shared" si="9"/>
        <v>-25</v>
      </c>
      <c r="E51">
        <f t="shared" si="9"/>
        <v>-57</v>
      </c>
      <c r="R51">
        <f>INT(C51/100)</f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Dati!J52</f>
        <v>1471</v>
      </c>
      <c r="C52">
        <f t="shared" si="9"/>
        <v>59</v>
      </c>
      <c r="D52">
        <f t="shared" si="9"/>
        <v>-44</v>
      </c>
      <c r="E52">
        <f t="shared" si="9"/>
        <v>-19</v>
      </c>
      <c r="R52">
        <f t="shared" si="7"/>
        <v>5</v>
      </c>
      <c r="T52">
        <f t="shared" ref="T52:AB67" si="10">IF($R52=T$2,1,0)</f>
        <v>0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1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Dati!J53</f>
        <v>1549</v>
      </c>
      <c r="C53">
        <f t="shared" si="9"/>
        <v>78</v>
      </c>
      <c r="D53">
        <f t="shared" si="9"/>
        <v>19</v>
      </c>
      <c r="E53">
        <f t="shared" si="9"/>
        <v>63</v>
      </c>
      <c r="R53">
        <f t="shared" si="7"/>
        <v>7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1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Dati!J54</f>
        <v>1665</v>
      </c>
      <c r="C54">
        <f t="shared" si="9"/>
        <v>116</v>
      </c>
      <c r="D54">
        <f t="shared" si="9"/>
        <v>38</v>
      </c>
      <c r="E54">
        <f t="shared" si="9"/>
        <v>19</v>
      </c>
      <c r="R54">
        <f>INT(C54/100)</f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Dati!J55</f>
        <v>1774</v>
      </c>
      <c r="C55">
        <f t="shared" si="9"/>
        <v>109</v>
      </c>
      <c r="D55">
        <f t="shared" si="9"/>
        <v>-7</v>
      </c>
      <c r="E55">
        <f t="shared" si="9"/>
        <v>-45</v>
      </c>
      <c r="R55">
        <f>INT(C55/100)</f>
        <v>1</v>
      </c>
      <c r="T55">
        <f t="shared" si="10"/>
        <v>1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Dati!J56</f>
        <v>1863</v>
      </c>
      <c r="C56">
        <f t="shared" si="9"/>
        <v>89</v>
      </c>
      <c r="D56">
        <f t="shared" si="9"/>
        <v>-20</v>
      </c>
      <c r="E56">
        <f t="shared" si="9"/>
        <v>-13</v>
      </c>
      <c r="R56">
        <f t="shared" si="7"/>
        <v>8</v>
      </c>
      <c r="T56">
        <f t="shared" si="10"/>
        <v>0</v>
      </c>
      <c r="U56">
        <f t="shared" si="10"/>
        <v>0</v>
      </c>
      <c r="V56">
        <f t="shared" si="10"/>
        <v>0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1</v>
      </c>
      <c r="AB56">
        <f t="shared" si="10"/>
        <v>0</v>
      </c>
    </row>
    <row r="57" spans="1:28">
      <c r="A57" s="2">
        <v>43939</v>
      </c>
      <c r="B57" s="3">
        <f>Dati!J57</f>
        <v>1992</v>
      </c>
      <c r="C57">
        <f t="shared" si="9"/>
        <v>129</v>
      </c>
      <c r="D57">
        <f t="shared" si="9"/>
        <v>40</v>
      </c>
      <c r="E57">
        <f t="shared" si="9"/>
        <v>60</v>
      </c>
      <c r="R57">
        <f>INT(C57/100)</f>
        <v>1</v>
      </c>
      <c r="T57">
        <f t="shared" si="10"/>
        <v>1</v>
      </c>
      <c r="U57">
        <f t="shared" si="10"/>
        <v>0</v>
      </c>
      <c r="V57">
        <f t="shared" si="10"/>
        <v>0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Dati!J58</f>
        <v>2110</v>
      </c>
      <c r="C58">
        <f t="shared" si="9"/>
        <v>118</v>
      </c>
      <c r="D58">
        <f t="shared" si="9"/>
        <v>-11</v>
      </c>
      <c r="E58">
        <f t="shared" si="9"/>
        <v>-51</v>
      </c>
      <c r="R58">
        <f t="shared" ref="R58:R59" si="11">INT(C58/100)</f>
        <v>1</v>
      </c>
      <c r="T58">
        <f t="shared" si="10"/>
        <v>1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Dati!J59</f>
        <v>2216</v>
      </c>
      <c r="C59">
        <f t="shared" si="9"/>
        <v>106</v>
      </c>
      <c r="D59">
        <f t="shared" si="9"/>
        <v>-12</v>
      </c>
      <c r="E59">
        <f t="shared" si="9"/>
        <v>-1</v>
      </c>
      <c r="R59">
        <f t="shared" si="11"/>
        <v>1</v>
      </c>
      <c r="T59">
        <f t="shared" si="10"/>
        <v>1</v>
      </c>
      <c r="U59">
        <f t="shared" si="10"/>
        <v>0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Dati!J60</f>
        <v>2311</v>
      </c>
      <c r="C60">
        <f t="shared" si="9"/>
        <v>95</v>
      </c>
      <c r="D60">
        <f t="shared" si="9"/>
        <v>-11</v>
      </c>
      <c r="E60">
        <f t="shared" si="9"/>
        <v>1</v>
      </c>
      <c r="R60">
        <f t="shared" si="7"/>
        <v>9</v>
      </c>
      <c r="T60">
        <f t="shared" si="10"/>
        <v>0</v>
      </c>
      <c r="U60">
        <f t="shared" si="10"/>
        <v>0</v>
      </c>
      <c r="V60">
        <f t="shared" si="10"/>
        <v>0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1</v>
      </c>
    </row>
    <row r="61" spans="1:28">
      <c r="A61" s="2">
        <v>43943</v>
      </c>
      <c r="B61" s="3">
        <f>Dati!J61</f>
        <v>2420</v>
      </c>
      <c r="C61">
        <f t="shared" si="9"/>
        <v>109</v>
      </c>
      <c r="D61">
        <f t="shared" si="9"/>
        <v>14</v>
      </c>
      <c r="E61">
        <f t="shared" si="9"/>
        <v>25</v>
      </c>
      <c r="R61">
        <f>INT(C61/100)</f>
        <v>1</v>
      </c>
      <c r="T61">
        <f t="shared" si="10"/>
        <v>1</v>
      </c>
      <c r="U61">
        <f t="shared" si="10"/>
        <v>0</v>
      </c>
      <c r="V61">
        <f t="shared" si="10"/>
        <v>0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Dati!J62</f>
        <v>2536</v>
      </c>
      <c r="C62">
        <f t="shared" si="9"/>
        <v>116</v>
      </c>
      <c r="D62">
        <f t="shared" si="9"/>
        <v>7</v>
      </c>
      <c r="E62">
        <f t="shared" si="9"/>
        <v>-7</v>
      </c>
      <c r="R62">
        <f t="shared" ref="R62:R65" si="12">INT(C62/100)</f>
        <v>1</v>
      </c>
      <c r="T62">
        <f t="shared" si="10"/>
        <v>1</v>
      </c>
      <c r="U62">
        <f t="shared" si="10"/>
        <v>0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Dati!J63</f>
        <v>2660</v>
      </c>
      <c r="C63">
        <f t="shared" ref="C63" si="13">B63-B62</f>
        <v>124</v>
      </c>
      <c r="D63">
        <f t="shared" ref="D63" si="14">C63-C62</f>
        <v>8</v>
      </c>
      <c r="E63">
        <f t="shared" ref="E63" si="15">D63-D62</f>
        <v>1</v>
      </c>
      <c r="R63">
        <f t="shared" si="12"/>
        <v>1</v>
      </c>
      <c r="T63">
        <f t="shared" si="10"/>
        <v>1</v>
      </c>
      <c r="U63">
        <f t="shared" si="10"/>
        <v>0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Dati!J64</f>
        <v>2775</v>
      </c>
      <c r="C64">
        <f t="shared" ref="C64" si="16">B64-B63</f>
        <v>115</v>
      </c>
      <c r="D64">
        <f t="shared" ref="D64" si="17">C64-C63</f>
        <v>-9</v>
      </c>
      <c r="E64">
        <f t="shared" ref="E64" si="18">D64-D63</f>
        <v>-17</v>
      </c>
      <c r="R64">
        <f t="shared" si="12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Dati!J65</f>
        <v>2894</v>
      </c>
      <c r="C65">
        <f t="shared" ref="C65" si="19">B65-B64</f>
        <v>119</v>
      </c>
      <c r="D65">
        <f t="shared" ref="D65" si="20">C65-C64</f>
        <v>4</v>
      </c>
      <c r="E65">
        <f t="shared" ref="E65" si="21">D65-D64</f>
        <v>13</v>
      </c>
      <c r="R65">
        <f t="shared" si="12"/>
        <v>1</v>
      </c>
      <c r="T65">
        <f t="shared" si="10"/>
        <v>1</v>
      </c>
      <c r="U65">
        <f t="shared" si="10"/>
        <v>0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Dati!J66</f>
        <v>2934</v>
      </c>
      <c r="C66">
        <f t="shared" ref="C66" si="22">B66-B65</f>
        <v>40</v>
      </c>
      <c r="D66">
        <f t="shared" ref="D66" si="23">C66-C65</f>
        <v>-79</v>
      </c>
      <c r="E66">
        <f t="shared" ref="E66" si="24">D66-D65</f>
        <v>-83</v>
      </c>
      <c r="R66">
        <f t="shared" si="7"/>
        <v>4</v>
      </c>
      <c r="T66">
        <f t="shared" si="10"/>
        <v>0</v>
      </c>
      <c r="U66">
        <f t="shared" si="10"/>
        <v>0</v>
      </c>
      <c r="V66">
        <f t="shared" si="10"/>
        <v>0</v>
      </c>
      <c r="W66">
        <f t="shared" si="10"/>
        <v>1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Dati!J67</f>
        <v>3060</v>
      </c>
      <c r="C67">
        <f t="shared" ref="C67" si="25">B67-B66</f>
        <v>126</v>
      </c>
      <c r="D67">
        <f t="shared" ref="D67" si="26">C67-C66</f>
        <v>86</v>
      </c>
      <c r="E67">
        <f t="shared" ref="E67" si="27">D67-D66</f>
        <v>165</v>
      </c>
      <c r="R67">
        <f>INT(C67/100)</f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Dati!J68</f>
        <v>3161</v>
      </c>
      <c r="C68">
        <f t="shared" ref="C68" si="28">B68-B67</f>
        <v>101</v>
      </c>
      <c r="D68">
        <f t="shared" ref="D68" si="29">C68-C67</f>
        <v>-25</v>
      </c>
      <c r="E68">
        <f t="shared" ref="E68" si="30">D68-D67</f>
        <v>-111</v>
      </c>
      <c r="R68">
        <f t="shared" ref="R68:R70" si="31">INT(C68/100)</f>
        <v>1</v>
      </c>
      <c r="T68">
        <f t="shared" ref="T68:AB82" si="32">IF($R68=T$2,1,0)</f>
        <v>1</v>
      </c>
      <c r="U68">
        <f t="shared" si="32"/>
        <v>0</v>
      </c>
      <c r="V68">
        <f t="shared" si="32"/>
        <v>0</v>
      </c>
      <c r="W68">
        <f t="shared" si="32"/>
        <v>0</v>
      </c>
      <c r="X68">
        <f t="shared" si="32"/>
        <v>0</v>
      </c>
      <c r="Y68">
        <f t="shared" si="32"/>
        <v>0</v>
      </c>
      <c r="Z68">
        <f t="shared" si="32"/>
        <v>0</v>
      </c>
      <c r="AA68">
        <f t="shared" si="32"/>
        <v>0</v>
      </c>
      <c r="AB68">
        <f t="shared" si="32"/>
        <v>0</v>
      </c>
    </row>
    <row r="69" spans="1:28">
      <c r="A69" s="2">
        <v>43951</v>
      </c>
      <c r="B69" s="3">
        <f>Dati!J69</f>
        <v>3275</v>
      </c>
      <c r="C69">
        <f t="shared" ref="C69" si="33">B69-B68</f>
        <v>114</v>
      </c>
      <c r="D69">
        <f t="shared" ref="D69" si="34">C69-C68</f>
        <v>13</v>
      </c>
      <c r="E69">
        <f t="shared" ref="E69" si="35">D69-D68</f>
        <v>38</v>
      </c>
      <c r="R69">
        <f t="shared" si="31"/>
        <v>1</v>
      </c>
      <c r="T69">
        <f t="shared" si="32"/>
        <v>1</v>
      </c>
      <c r="U69">
        <f t="shared" si="32"/>
        <v>0</v>
      </c>
      <c r="V69">
        <f t="shared" si="32"/>
        <v>0</v>
      </c>
      <c r="W69">
        <f t="shared" si="32"/>
        <v>0</v>
      </c>
      <c r="X69">
        <f t="shared" si="32"/>
        <v>0</v>
      </c>
      <c r="Y69">
        <f t="shared" si="32"/>
        <v>0</v>
      </c>
      <c r="Z69">
        <f t="shared" si="32"/>
        <v>0</v>
      </c>
      <c r="AA69">
        <f t="shared" si="32"/>
        <v>0</v>
      </c>
      <c r="AB69">
        <f t="shared" si="32"/>
        <v>0</v>
      </c>
    </row>
    <row r="70" spans="1:28">
      <c r="A70" s="2">
        <v>43952</v>
      </c>
      <c r="B70" s="3">
        <f>Dati!J70</f>
        <v>3424</v>
      </c>
      <c r="C70">
        <f t="shared" ref="C70" si="36">B70-B69</f>
        <v>149</v>
      </c>
      <c r="D70">
        <f t="shared" ref="D70" si="37">C70-C69</f>
        <v>35</v>
      </c>
      <c r="E70">
        <f t="shared" ref="E70" si="38">D70-D69</f>
        <v>22</v>
      </c>
      <c r="R70">
        <f t="shared" si="31"/>
        <v>1</v>
      </c>
      <c r="T70">
        <f t="shared" si="32"/>
        <v>1</v>
      </c>
      <c r="U70">
        <f t="shared" si="32"/>
        <v>0</v>
      </c>
      <c r="V70">
        <f t="shared" si="32"/>
        <v>0</v>
      </c>
      <c r="W70">
        <f t="shared" si="32"/>
        <v>0</v>
      </c>
      <c r="X70">
        <f t="shared" si="32"/>
        <v>0</v>
      </c>
      <c r="Y70">
        <f t="shared" si="32"/>
        <v>0</v>
      </c>
      <c r="Z70">
        <f t="shared" si="32"/>
        <v>0</v>
      </c>
      <c r="AA70">
        <f t="shared" si="32"/>
        <v>0</v>
      </c>
      <c r="AB70">
        <f t="shared" si="32"/>
        <v>0</v>
      </c>
    </row>
    <row r="71" spans="1:28">
      <c r="A71" s="2">
        <v>43953</v>
      </c>
      <c r="B71" s="3">
        <f>Dati!J71</f>
        <v>3519</v>
      </c>
      <c r="C71">
        <f t="shared" ref="C71" si="39">B71-B70</f>
        <v>95</v>
      </c>
      <c r="D71">
        <f t="shared" ref="D71" si="40">C71-C70</f>
        <v>-54</v>
      </c>
      <c r="E71">
        <f t="shared" ref="E71" si="41">D71-D70</f>
        <v>-89</v>
      </c>
      <c r="R71">
        <f t="shared" si="7"/>
        <v>9</v>
      </c>
      <c r="T71">
        <f t="shared" si="32"/>
        <v>0</v>
      </c>
      <c r="U71">
        <f t="shared" si="32"/>
        <v>0</v>
      </c>
      <c r="V71">
        <f t="shared" si="32"/>
        <v>0</v>
      </c>
      <c r="W71">
        <f t="shared" si="32"/>
        <v>0</v>
      </c>
      <c r="X71">
        <f t="shared" si="32"/>
        <v>0</v>
      </c>
      <c r="Y71">
        <f t="shared" si="32"/>
        <v>0</v>
      </c>
      <c r="Z71">
        <f t="shared" si="32"/>
        <v>0</v>
      </c>
      <c r="AA71">
        <f t="shared" si="32"/>
        <v>0</v>
      </c>
      <c r="AB71">
        <f t="shared" si="32"/>
        <v>1</v>
      </c>
    </row>
    <row r="72" spans="1:28">
      <c r="A72" s="2">
        <v>43954</v>
      </c>
      <c r="B72" s="3">
        <f>Dati!J72</f>
        <v>3599</v>
      </c>
      <c r="C72">
        <f t="shared" ref="C72" si="42">B72-B71</f>
        <v>80</v>
      </c>
      <c r="D72">
        <f t="shared" ref="D72" si="43">C72-C71</f>
        <v>-15</v>
      </c>
      <c r="E72">
        <f t="shared" ref="E72" si="44">D72-D71</f>
        <v>39</v>
      </c>
      <c r="R72">
        <f t="shared" si="7"/>
        <v>8</v>
      </c>
      <c r="T72">
        <f t="shared" si="32"/>
        <v>0</v>
      </c>
      <c r="U72">
        <f t="shared" si="32"/>
        <v>0</v>
      </c>
      <c r="V72">
        <f t="shared" si="32"/>
        <v>0</v>
      </c>
      <c r="W72">
        <f t="shared" si="32"/>
        <v>0</v>
      </c>
      <c r="X72">
        <f t="shared" si="32"/>
        <v>0</v>
      </c>
      <c r="Y72">
        <f t="shared" si="32"/>
        <v>0</v>
      </c>
      <c r="Z72">
        <f t="shared" si="32"/>
        <v>0</v>
      </c>
      <c r="AA72">
        <f t="shared" si="32"/>
        <v>1</v>
      </c>
      <c r="AB72">
        <f t="shared" si="32"/>
        <v>0</v>
      </c>
    </row>
    <row r="73" spans="1:28">
      <c r="A73" s="2">
        <v>43955</v>
      </c>
      <c r="B73" s="3">
        <f>Dati!J73</f>
        <v>3683</v>
      </c>
      <c r="C73">
        <f t="shared" ref="C73" si="45">B73-B72</f>
        <v>84</v>
      </c>
      <c r="D73">
        <f t="shared" ref="D73" si="46">C73-C72</f>
        <v>4</v>
      </c>
      <c r="E73">
        <f t="shared" ref="E73" si="47">D73-D72</f>
        <v>19</v>
      </c>
      <c r="R73">
        <f t="shared" si="7"/>
        <v>8</v>
      </c>
      <c r="T73">
        <f t="shared" si="32"/>
        <v>0</v>
      </c>
      <c r="U73">
        <f t="shared" si="32"/>
        <v>0</v>
      </c>
      <c r="V73">
        <f t="shared" si="32"/>
        <v>0</v>
      </c>
      <c r="W73">
        <f t="shared" si="32"/>
        <v>0</v>
      </c>
      <c r="X73">
        <f t="shared" si="32"/>
        <v>0</v>
      </c>
      <c r="Y73">
        <f t="shared" si="32"/>
        <v>0</v>
      </c>
      <c r="Z73">
        <f t="shared" si="32"/>
        <v>0</v>
      </c>
      <c r="AA73">
        <f t="shared" si="32"/>
        <v>1</v>
      </c>
      <c r="AB73">
        <f t="shared" si="32"/>
        <v>0</v>
      </c>
    </row>
    <row r="74" spans="1:28">
      <c r="A74" s="2">
        <v>43956</v>
      </c>
      <c r="B74" s="3">
        <f>Dati!J74</f>
        <v>3816</v>
      </c>
      <c r="C74">
        <f t="shared" ref="C74" si="48">B74-B73</f>
        <v>133</v>
      </c>
      <c r="D74">
        <f t="shared" ref="D74" si="49">C74-C73</f>
        <v>49</v>
      </c>
      <c r="E74">
        <f t="shared" ref="E74" si="50">D74-D73</f>
        <v>45</v>
      </c>
      <c r="R74">
        <f>INT(C74/100)</f>
        <v>1</v>
      </c>
      <c r="T74">
        <f t="shared" si="32"/>
        <v>1</v>
      </c>
      <c r="U74">
        <f t="shared" si="32"/>
        <v>0</v>
      </c>
      <c r="V74">
        <f t="shared" si="32"/>
        <v>0</v>
      </c>
      <c r="W74">
        <f t="shared" si="32"/>
        <v>0</v>
      </c>
      <c r="X74">
        <f t="shared" si="32"/>
        <v>0</v>
      </c>
      <c r="Y74">
        <f t="shared" si="32"/>
        <v>0</v>
      </c>
      <c r="Z74">
        <f t="shared" si="32"/>
        <v>0</v>
      </c>
      <c r="AA74">
        <f t="shared" si="32"/>
        <v>0</v>
      </c>
      <c r="AB74">
        <f t="shared" si="32"/>
        <v>0</v>
      </c>
    </row>
    <row r="75" spans="1:28">
      <c r="A75" s="2">
        <v>43957</v>
      </c>
      <c r="B75" s="3">
        <f>Dati!J75</f>
        <v>4002</v>
      </c>
      <c r="C75">
        <f t="shared" ref="C75:C76" si="51">B75-B74</f>
        <v>186</v>
      </c>
      <c r="D75">
        <f t="shared" ref="D75:D76" si="52">C75-C74</f>
        <v>53</v>
      </c>
      <c r="E75">
        <f t="shared" ref="E75:E76" si="53">D75-D74</f>
        <v>4</v>
      </c>
      <c r="R75">
        <f t="shared" ref="R75:R79" si="54">INT(C75/100)</f>
        <v>1</v>
      </c>
      <c r="T75">
        <f t="shared" si="32"/>
        <v>1</v>
      </c>
      <c r="U75">
        <f t="shared" si="32"/>
        <v>0</v>
      </c>
      <c r="V75">
        <f t="shared" si="32"/>
        <v>0</v>
      </c>
      <c r="W75">
        <f t="shared" si="32"/>
        <v>0</v>
      </c>
      <c r="X75">
        <f t="shared" si="32"/>
        <v>0</v>
      </c>
      <c r="Y75">
        <f t="shared" si="32"/>
        <v>0</v>
      </c>
      <c r="Z75">
        <f t="shared" si="32"/>
        <v>0</v>
      </c>
      <c r="AA75">
        <f t="shared" si="32"/>
        <v>0</v>
      </c>
      <c r="AB75">
        <f t="shared" si="32"/>
        <v>0</v>
      </c>
    </row>
    <row r="76" spans="1:28">
      <c r="A76" s="2">
        <v>43958</v>
      </c>
      <c r="B76" s="3">
        <f>Dati!J76</f>
        <v>4143</v>
      </c>
      <c r="C76">
        <f t="shared" si="51"/>
        <v>141</v>
      </c>
      <c r="D76">
        <f t="shared" si="52"/>
        <v>-45</v>
      </c>
      <c r="E76">
        <f t="shared" si="53"/>
        <v>-98</v>
      </c>
      <c r="R76">
        <f t="shared" si="54"/>
        <v>1</v>
      </c>
      <c r="T76">
        <f t="shared" si="32"/>
        <v>1</v>
      </c>
      <c r="U76">
        <f t="shared" si="32"/>
        <v>0</v>
      </c>
      <c r="V76">
        <f t="shared" si="32"/>
        <v>0</v>
      </c>
      <c r="W76">
        <f t="shared" si="32"/>
        <v>0</v>
      </c>
      <c r="X76">
        <f t="shared" si="32"/>
        <v>0</v>
      </c>
      <c r="Y76">
        <f t="shared" si="32"/>
        <v>0</v>
      </c>
      <c r="Z76">
        <f t="shared" si="32"/>
        <v>0</v>
      </c>
      <c r="AA76">
        <f t="shared" si="32"/>
        <v>0</v>
      </c>
      <c r="AB76">
        <f t="shared" si="32"/>
        <v>0</v>
      </c>
    </row>
    <row r="77" spans="1:28">
      <c r="A77" s="2">
        <v>43959</v>
      </c>
      <c r="B77" s="3">
        <f>Dati!J77</f>
        <v>4282</v>
      </c>
      <c r="C77">
        <f t="shared" ref="C77" si="55">B77-B76</f>
        <v>139</v>
      </c>
      <c r="D77">
        <f t="shared" ref="D77" si="56">C77-C76</f>
        <v>-2</v>
      </c>
      <c r="E77">
        <f t="shared" ref="E77" si="57">D77-D76</f>
        <v>43</v>
      </c>
      <c r="R77">
        <f t="shared" si="54"/>
        <v>1</v>
      </c>
      <c r="T77">
        <f t="shared" si="32"/>
        <v>1</v>
      </c>
      <c r="U77">
        <f t="shared" si="32"/>
        <v>0</v>
      </c>
      <c r="V77">
        <f t="shared" si="32"/>
        <v>0</v>
      </c>
      <c r="W77">
        <f t="shared" si="32"/>
        <v>0</v>
      </c>
      <c r="X77">
        <f t="shared" si="32"/>
        <v>0</v>
      </c>
      <c r="Y77">
        <f t="shared" si="32"/>
        <v>0</v>
      </c>
      <c r="Z77">
        <f t="shared" si="32"/>
        <v>0</v>
      </c>
      <c r="AA77">
        <f t="shared" si="32"/>
        <v>0</v>
      </c>
      <c r="AB77">
        <f t="shared" si="32"/>
        <v>0</v>
      </c>
    </row>
    <row r="78" spans="1:28">
      <c r="A78" s="2">
        <v>43960</v>
      </c>
      <c r="B78" s="3">
        <f>Dati!J78</f>
        <v>4480</v>
      </c>
      <c r="C78">
        <f t="shared" ref="C78" si="58">B78-B77</f>
        <v>198</v>
      </c>
      <c r="D78">
        <f t="shared" ref="D78" si="59">C78-C77</f>
        <v>59</v>
      </c>
      <c r="E78">
        <f t="shared" ref="E78" si="60">D78-D77</f>
        <v>61</v>
      </c>
      <c r="R78">
        <f t="shared" si="54"/>
        <v>1</v>
      </c>
      <c r="T78">
        <f t="shared" si="32"/>
        <v>1</v>
      </c>
      <c r="U78">
        <f t="shared" si="32"/>
        <v>0</v>
      </c>
      <c r="V78">
        <f t="shared" si="32"/>
        <v>0</v>
      </c>
      <c r="W78">
        <f t="shared" si="32"/>
        <v>0</v>
      </c>
      <c r="X78">
        <f t="shared" si="32"/>
        <v>0</v>
      </c>
      <c r="Y78">
        <f t="shared" si="32"/>
        <v>0</v>
      </c>
      <c r="Z78">
        <f t="shared" si="32"/>
        <v>0</v>
      </c>
      <c r="AA78">
        <f t="shared" si="32"/>
        <v>0</v>
      </c>
      <c r="AB78">
        <f t="shared" si="32"/>
        <v>0</v>
      </c>
    </row>
    <row r="79" spans="1:28">
      <c r="A79" s="2">
        <v>43961</v>
      </c>
      <c r="B79" s="3">
        <f>Dati!J79</f>
        <v>4607</v>
      </c>
      <c r="C79">
        <f t="shared" ref="C79" si="61">B79-B78</f>
        <v>127</v>
      </c>
      <c r="D79">
        <f t="shared" ref="D79" si="62">C79-C78</f>
        <v>-71</v>
      </c>
      <c r="E79">
        <f t="shared" ref="E79" si="63">D79-D78</f>
        <v>-130</v>
      </c>
      <c r="R79">
        <f t="shared" si="54"/>
        <v>1</v>
      </c>
      <c r="T79">
        <f t="shared" si="32"/>
        <v>1</v>
      </c>
      <c r="U79">
        <f t="shared" si="32"/>
        <v>0</v>
      </c>
      <c r="V79">
        <f t="shared" si="32"/>
        <v>0</v>
      </c>
      <c r="W79">
        <f t="shared" si="32"/>
        <v>0</v>
      </c>
      <c r="X79">
        <f t="shared" si="32"/>
        <v>0</v>
      </c>
      <c r="Y79">
        <f t="shared" si="32"/>
        <v>0</v>
      </c>
      <c r="Z79">
        <f t="shared" si="32"/>
        <v>0</v>
      </c>
      <c r="AA79">
        <f t="shared" si="32"/>
        <v>0</v>
      </c>
      <c r="AB79">
        <f t="shared" si="32"/>
        <v>0</v>
      </c>
    </row>
    <row r="80" spans="1:28">
      <c r="A80" s="2">
        <v>43962</v>
      </c>
      <c r="B80" s="3">
        <f>Dati!J80</f>
        <v>4695</v>
      </c>
      <c r="C80">
        <f t="shared" ref="C80" si="64">B80-B79</f>
        <v>88</v>
      </c>
      <c r="D80">
        <f t="shared" ref="D80" si="65">C80-C79</f>
        <v>-39</v>
      </c>
      <c r="E80">
        <f t="shared" ref="E80" si="66">D80-D79</f>
        <v>32</v>
      </c>
      <c r="R80">
        <f>INT(C80/10)</f>
        <v>8</v>
      </c>
      <c r="T80">
        <f t="shared" si="32"/>
        <v>0</v>
      </c>
      <c r="U80">
        <f t="shared" si="32"/>
        <v>0</v>
      </c>
      <c r="V80">
        <f t="shared" si="32"/>
        <v>0</v>
      </c>
      <c r="W80">
        <f t="shared" si="32"/>
        <v>0</v>
      </c>
      <c r="X80">
        <f t="shared" si="32"/>
        <v>0</v>
      </c>
      <c r="Y80">
        <f t="shared" si="32"/>
        <v>0</v>
      </c>
      <c r="Z80">
        <f t="shared" si="32"/>
        <v>0</v>
      </c>
      <c r="AA80">
        <f t="shared" si="32"/>
        <v>1</v>
      </c>
      <c r="AB80">
        <f t="shared" si="32"/>
        <v>0</v>
      </c>
    </row>
    <row r="81" spans="1:28">
      <c r="A81" s="2">
        <v>43963</v>
      </c>
      <c r="B81" s="3">
        <f>Dati!J81</f>
        <v>4783</v>
      </c>
      <c r="C81">
        <f t="shared" ref="C81" si="67">B81-B80</f>
        <v>88</v>
      </c>
      <c r="D81">
        <f t="shared" ref="D81" si="68">C81-C80</f>
        <v>0</v>
      </c>
      <c r="E81">
        <f t="shared" ref="E81" si="69">D81-D80</f>
        <v>39</v>
      </c>
      <c r="R81">
        <f>INT(C81/10)</f>
        <v>8</v>
      </c>
      <c r="T81">
        <f t="shared" si="32"/>
        <v>0</v>
      </c>
      <c r="U81">
        <f t="shared" si="32"/>
        <v>0</v>
      </c>
      <c r="V81">
        <f t="shared" si="32"/>
        <v>0</v>
      </c>
      <c r="W81">
        <f t="shared" si="32"/>
        <v>0</v>
      </c>
      <c r="X81">
        <f t="shared" si="32"/>
        <v>0</v>
      </c>
      <c r="Y81">
        <f t="shared" si="32"/>
        <v>0</v>
      </c>
      <c r="Z81">
        <f t="shared" si="32"/>
        <v>0</v>
      </c>
      <c r="AA81">
        <f t="shared" si="32"/>
        <v>1</v>
      </c>
      <c r="AB81">
        <f t="shared" si="32"/>
        <v>0</v>
      </c>
    </row>
    <row r="82" spans="1:28">
      <c r="A82" s="2">
        <v>43964</v>
      </c>
      <c r="B82" s="3">
        <f>Dati!J82</f>
        <v>4898</v>
      </c>
      <c r="C82">
        <f t="shared" ref="C82" si="70">B82-B81</f>
        <v>115</v>
      </c>
      <c r="D82">
        <f t="shared" ref="D82" si="71">C82-C81</f>
        <v>27</v>
      </c>
      <c r="E82">
        <f t="shared" ref="E82" si="72">D82-D81</f>
        <v>27</v>
      </c>
      <c r="R82">
        <f>INT(C82/100)</f>
        <v>1</v>
      </c>
      <c r="T82">
        <f t="shared" si="32"/>
        <v>1</v>
      </c>
      <c r="U82">
        <f t="shared" si="32"/>
        <v>0</v>
      </c>
      <c r="V82">
        <f t="shared" si="32"/>
        <v>0</v>
      </c>
      <c r="W82">
        <f t="shared" si="32"/>
        <v>0</v>
      </c>
      <c r="X82">
        <f t="shared" si="32"/>
        <v>0</v>
      </c>
      <c r="Y82">
        <f t="shared" si="32"/>
        <v>0</v>
      </c>
      <c r="Z82">
        <f t="shared" si="32"/>
        <v>0</v>
      </c>
      <c r="AA82">
        <f t="shared" si="32"/>
        <v>0</v>
      </c>
      <c r="AB82">
        <f t="shared" si="32"/>
        <v>0</v>
      </c>
    </row>
    <row r="85" spans="1:28">
      <c r="T85">
        <f>SUM(T4:T83)</f>
        <v>32</v>
      </c>
      <c r="U85">
        <f t="shared" ref="U85:AB85" si="73">SUM(U4:U83)</f>
        <v>2</v>
      </c>
      <c r="V85">
        <f t="shared" si="73"/>
        <v>5</v>
      </c>
      <c r="W85">
        <f t="shared" si="73"/>
        <v>6</v>
      </c>
      <c r="X85">
        <f t="shared" si="73"/>
        <v>1</v>
      </c>
      <c r="Y85">
        <f t="shared" si="73"/>
        <v>2</v>
      </c>
      <c r="Z85">
        <f t="shared" si="73"/>
        <v>5</v>
      </c>
      <c r="AA85">
        <f t="shared" si="73"/>
        <v>7</v>
      </c>
      <c r="AB85">
        <f t="shared" si="73"/>
        <v>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"/>
  <sheetViews>
    <sheetView workbookViewId="0">
      <pane ySplit="1" topLeftCell="A63" activePane="bottomLeft" state="frozen"/>
      <selection pane="bottomLeft" activeCell="A82" sqref="A82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28">
      <c r="A1" s="1" t="s">
        <v>0</v>
      </c>
      <c r="B1" s="1" t="s">
        <v>9</v>
      </c>
      <c r="C1" t="s">
        <v>12</v>
      </c>
      <c r="D1" t="s">
        <v>13</v>
      </c>
      <c r="E1" t="s">
        <v>14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B3" s="3">
        <f>Dati!K3</f>
        <v>0</v>
      </c>
    </row>
    <row r="4" spans="1:28">
      <c r="A4" s="2">
        <v>43886</v>
      </c>
      <c r="B4" s="3">
        <f>Dati!K4</f>
        <v>0</v>
      </c>
      <c r="C4">
        <f t="shared" ref="C4:C36" si="1">B4-B3</f>
        <v>0</v>
      </c>
      <c r="R4">
        <f>INT(C4/1)</f>
        <v>0</v>
      </c>
      <c r="T4">
        <f t="shared" ref="T4:AB19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v>43887</v>
      </c>
      <c r="B5" s="3">
        <f>Dati!K5</f>
        <v>0</v>
      </c>
      <c r="C5">
        <f t="shared" si="1"/>
        <v>0</v>
      </c>
      <c r="D5">
        <f t="shared" ref="D5:D36" si="3">C5-C4</f>
        <v>0</v>
      </c>
      <c r="R5">
        <f t="shared" ref="R5:R23" si="4">INT(C5/1)</f>
        <v>0</v>
      </c>
      <c r="T5">
        <f t="shared" si="2"/>
        <v>0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v>43888</v>
      </c>
      <c r="B6" s="3">
        <f>Dati!K6</f>
        <v>0</v>
      </c>
      <c r="C6">
        <f t="shared" si="1"/>
        <v>0</v>
      </c>
      <c r="D6">
        <f t="shared" si="3"/>
        <v>0</v>
      </c>
      <c r="E6">
        <f t="shared" ref="E6:E36" si="5">D6-D5</f>
        <v>0</v>
      </c>
      <c r="R6">
        <f t="shared" si="4"/>
        <v>0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v>43889</v>
      </c>
      <c r="B7" s="3">
        <f>Dati!K7</f>
        <v>0</v>
      </c>
      <c r="C7">
        <f t="shared" si="1"/>
        <v>0</v>
      </c>
      <c r="D7">
        <f t="shared" si="3"/>
        <v>0</v>
      </c>
      <c r="E7">
        <f t="shared" si="5"/>
        <v>0</v>
      </c>
      <c r="R7">
        <f t="shared" si="4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v>43890</v>
      </c>
      <c r="B8" s="3">
        <f>Dati!K8</f>
        <v>0</v>
      </c>
      <c r="C8">
        <f t="shared" si="1"/>
        <v>0</v>
      </c>
      <c r="D8">
        <f t="shared" si="3"/>
        <v>0</v>
      </c>
      <c r="E8">
        <f t="shared" si="5"/>
        <v>0</v>
      </c>
      <c r="R8">
        <f t="shared" si="4"/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v>43891</v>
      </c>
      <c r="B9" s="3">
        <f>Dati!K9</f>
        <v>0</v>
      </c>
      <c r="C9">
        <f t="shared" si="1"/>
        <v>0</v>
      </c>
      <c r="D9">
        <f t="shared" si="3"/>
        <v>0</v>
      </c>
      <c r="E9">
        <f t="shared" si="5"/>
        <v>0</v>
      </c>
      <c r="R9">
        <f t="shared" si="4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v>43892</v>
      </c>
      <c r="B10" s="3">
        <f>Dati!K10</f>
        <v>0</v>
      </c>
      <c r="C10">
        <f t="shared" si="1"/>
        <v>0</v>
      </c>
      <c r="D10">
        <f t="shared" si="3"/>
        <v>0</v>
      </c>
      <c r="E10">
        <f t="shared" si="5"/>
        <v>0</v>
      </c>
      <c r="R10">
        <f t="shared" si="4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v>43893</v>
      </c>
      <c r="B11" s="3">
        <f>Dati!K11</f>
        <v>1</v>
      </c>
      <c r="C11">
        <f t="shared" si="1"/>
        <v>1</v>
      </c>
      <c r="D11">
        <f t="shared" si="3"/>
        <v>1</v>
      </c>
      <c r="E11">
        <f t="shared" si="5"/>
        <v>1</v>
      </c>
      <c r="R11">
        <f t="shared" si="4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v>43894</v>
      </c>
      <c r="B12" s="3">
        <f>Dati!K12</f>
        <v>1</v>
      </c>
      <c r="C12">
        <f t="shared" si="1"/>
        <v>0</v>
      </c>
      <c r="D12">
        <f t="shared" si="3"/>
        <v>-1</v>
      </c>
      <c r="E12">
        <f t="shared" si="5"/>
        <v>-2</v>
      </c>
      <c r="R12">
        <f t="shared" si="4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v>43895</v>
      </c>
      <c r="B13" s="3">
        <f>Dati!K13</f>
        <v>3</v>
      </c>
      <c r="C13">
        <f t="shared" si="1"/>
        <v>2</v>
      </c>
      <c r="D13">
        <f t="shared" si="3"/>
        <v>2</v>
      </c>
      <c r="E13">
        <f t="shared" si="5"/>
        <v>3</v>
      </c>
      <c r="R13">
        <f t="shared" si="4"/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v>43896</v>
      </c>
      <c r="B14" s="3">
        <f>Dati!K14</f>
        <v>3</v>
      </c>
      <c r="C14">
        <f t="shared" si="1"/>
        <v>0</v>
      </c>
      <c r="D14">
        <f t="shared" si="3"/>
        <v>-2</v>
      </c>
      <c r="E14">
        <f t="shared" si="5"/>
        <v>-4</v>
      </c>
      <c r="R14">
        <f t="shared" si="4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</row>
    <row r="15" spans="1:28">
      <c r="A15" s="2">
        <v>43897</v>
      </c>
      <c r="B15" s="3">
        <f>Dati!K15</f>
        <v>4</v>
      </c>
      <c r="C15">
        <f t="shared" si="1"/>
        <v>1</v>
      </c>
      <c r="D15">
        <f t="shared" si="3"/>
        <v>1</v>
      </c>
      <c r="E15">
        <f t="shared" si="5"/>
        <v>3</v>
      </c>
      <c r="R15">
        <f t="shared" si="4"/>
        <v>1</v>
      </c>
      <c r="T15">
        <f t="shared" si="2"/>
        <v>1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</row>
    <row r="16" spans="1:28">
      <c r="A16" s="2">
        <v>43898</v>
      </c>
      <c r="B16" s="3">
        <f>Dati!K16</f>
        <v>6</v>
      </c>
      <c r="C16">
        <f t="shared" si="1"/>
        <v>2</v>
      </c>
      <c r="D16">
        <f t="shared" si="3"/>
        <v>1</v>
      </c>
      <c r="E16">
        <f t="shared" si="5"/>
        <v>0</v>
      </c>
      <c r="R16">
        <f>INT(C16/1)</f>
        <v>2</v>
      </c>
      <c r="T16">
        <f t="shared" si="2"/>
        <v>0</v>
      </c>
      <c r="U16">
        <f t="shared" si="2"/>
        <v>1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</row>
    <row r="17" spans="1:28">
      <c r="A17" s="2">
        <v>43899</v>
      </c>
      <c r="B17" s="3">
        <f>Dati!K17</f>
        <v>7</v>
      </c>
      <c r="C17">
        <f t="shared" si="1"/>
        <v>1</v>
      </c>
      <c r="D17">
        <f t="shared" si="3"/>
        <v>-1</v>
      </c>
      <c r="E17">
        <f t="shared" si="5"/>
        <v>-2</v>
      </c>
      <c r="R17">
        <f t="shared" si="4"/>
        <v>1</v>
      </c>
      <c r="T17">
        <f t="shared" si="2"/>
        <v>1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</row>
    <row r="18" spans="1:28">
      <c r="A18" s="2">
        <v>43900</v>
      </c>
      <c r="B18" s="3">
        <f>Dati!K18</f>
        <v>8</v>
      </c>
      <c r="C18">
        <f t="shared" si="1"/>
        <v>1</v>
      </c>
      <c r="D18">
        <f t="shared" si="3"/>
        <v>0</v>
      </c>
      <c r="E18">
        <f t="shared" si="5"/>
        <v>1</v>
      </c>
      <c r="R18">
        <f t="shared" si="4"/>
        <v>1</v>
      </c>
      <c r="T18">
        <f t="shared" si="2"/>
        <v>1</v>
      </c>
      <c r="U18">
        <f t="shared" si="2"/>
        <v>0</v>
      </c>
      <c r="V18">
        <f t="shared" si="2"/>
        <v>0</v>
      </c>
      <c r="W18">
        <f t="shared" si="2"/>
        <v>0</v>
      </c>
      <c r="X18">
        <f t="shared" si="2"/>
        <v>0</v>
      </c>
      <c r="Y18">
        <f t="shared" si="2"/>
        <v>0</v>
      </c>
      <c r="Z18">
        <f t="shared" si="2"/>
        <v>0</v>
      </c>
      <c r="AA18">
        <f t="shared" si="2"/>
        <v>0</v>
      </c>
      <c r="AB18">
        <f t="shared" si="2"/>
        <v>0</v>
      </c>
    </row>
    <row r="19" spans="1:28">
      <c r="A19" s="2">
        <v>43901</v>
      </c>
      <c r="B19" s="3">
        <f>Dati!K19</f>
        <v>8</v>
      </c>
      <c r="C19">
        <f t="shared" si="1"/>
        <v>0</v>
      </c>
      <c r="D19">
        <f t="shared" si="3"/>
        <v>-1</v>
      </c>
      <c r="E19">
        <f t="shared" si="5"/>
        <v>-1</v>
      </c>
      <c r="R19">
        <f>INT(C19/1)</f>
        <v>0</v>
      </c>
      <c r="T19">
        <f t="shared" si="2"/>
        <v>0</v>
      </c>
      <c r="U19">
        <f t="shared" si="2"/>
        <v>0</v>
      </c>
      <c r="V19">
        <f t="shared" si="2"/>
        <v>0</v>
      </c>
      <c r="W19">
        <f t="shared" si="2"/>
        <v>0</v>
      </c>
      <c r="X19">
        <f t="shared" si="2"/>
        <v>0</v>
      </c>
      <c r="Y19">
        <f t="shared" si="2"/>
        <v>0</v>
      </c>
      <c r="Z19">
        <f t="shared" si="2"/>
        <v>0</v>
      </c>
      <c r="AA19">
        <f t="shared" si="2"/>
        <v>0</v>
      </c>
      <c r="AB19">
        <f t="shared" si="2"/>
        <v>0</v>
      </c>
    </row>
    <row r="20" spans="1:28">
      <c r="A20" s="2">
        <v>43902</v>
      </c>
      <c r="B20" s="3">
        <f>Dati!K20</f>
        <v>11</v>
      </c>
      <c r="C20">
        <f t="shared" si="1"/>
        <v>3</v>
      </c>
      <c r="D20">
        <f t="shared" si="3"/>
        <v>3</v>
      </c>
      <c r="E20">
        <f t="shared" si="5"/>
        <v>4</v>
      </c>
      <c r="R20">
        <f t="shared" si="4"/>
        <v>3</v>
      </c>
      <c r="T20">
        <f t="shared" ref="T20:AB35" si="6">IF($R20=T$2,1,0)</f>
        <v>0</v>
      </c>
      <c r="U20">
        <f t="shared" si="6"/>
        <v>0</v>
      </c>
      <c r="V20">
        <f t="shared" si="6"/>
        <v>1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</row>
    <row r="21" spans="1:28">
      <c r="A21" s="2">
        <v>43903</v>
      </c>
      <c r="B21" s="3">
        <f>Dati!K21</f>
        <v>17</v>
      </c>
      <c r="C21">
        <f t="shared" si="1"/>
        <v>6</v>
      </c>
      <c r="D21">
        <f t="shared" si="3"/>
        <v>3</v>
      </c>
      <c r="E21">
        <f t="shared" si="5"/>
        <v>0</v>
      </c>
      <c r="R21">
        <f t="shared" si="4"/>
        <v>6</v>
      </c>
      <c r="T21">
        <f t="shared" si="6"/>
        <v>0</v>
      </c>
      <c r="U21">
        <f t="shared" si="6"/>
        <v>0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1</v>
      </c>
      <c r="Z21">
        <f t="shared" si="6"/>
        <v>0</v>
      </c>
      <c r="AA21">
        <f t="shared" si="6"/>
        <v>0</v>
      </c>
      <c r="AB21">
        <f t="shared" si="6"/>
        <v>0</v>
      </c>
    </row>
    <row r="22" spans="1:28">
      <c r="A22" s="2">
        <v>43904</v>
      </c>
      <c r="B22" s="3">
        <f>Dati!K22</f>
        <v>27</v>
      </c>
      <c r="C22">
        <f t="shared" si="1"/>
        <v>10</v>
      </c>
      <c r="D22">
        <f t="shared" si="3"/>
        <v>4</v>
      </c>
      <c r="E22">
        <f t="shared" si="5"/>
        <v>1</v>
      </c>
      <c r="R22">
        <f>INT(C22/10)</f>
        <v>1</v>
      </c>
      <c r="T22">
        <f t="shared" si="6"/>
        <v>1</v>
      </c>
      <c r="U22">
        <f t="shared" si="6"/>
        <v>0</v>
      </c>
      <c r="V22">
        <f t="shared" si="6"/>
        <v>0</v>
      </c>
      <c r="W22">
        <f t="shared" si="6"/>
        <v>0</v>
      </c>
      <c r="X22">
        <f t="shared" si="6"/>
        <v>0</v>
      </c>
      <c r="Y22">
        <f t="shared" si="6"/>
        <v>0</v>
      </c>
      <c r="Z22">
        <f t="shared" si="6"/>
        <v>0</v>
      </c>
      <c r="AA22">
        <f t="shared" si="6"/>
        <v>0</v>
      </c>
      <c r="AB22">
        <f t="shared" si="6"/>
        <v>0</v>
      </c>
    </row>
    <row r="23" spans="1:28">
      <c r="A23" s="2">
        <v>43905</v>
      </c>
      <c r="B23" s="3">
        <f>Dati!K23</f>
        <v>33</v>
      </c>
      <c r="C23">
        <f t="shared" si="1"/>
        <v>6</v>
      </c>
      <c r="D23">
        <f t="shared" si="3"/>
        <v>-4</v>
      </c>
      <c r="E23">
        <f t="shared" si="5"/>
        <v>-8</v>
      </c>
      <c r="R23">
        <f t="shared" si="4"/>
        <v>6</v>
      </c>
      <c r="T23">
        <f t="shared" si="6"/>
        <v>0</v>
      </c>
      <c r="U23">
        <f t="shared" si="6"/>
        <v>0</v>
      </c>
      <c r="V23">
        <f t="shared" si="6"/>
        <v>0</v>
      </c>
      <c r="W23">
        <f t="shared" si="6"/>
        <v>0</v>
      </c>
      <c r="X23">
        <f t="shared" si="6"/>
        <v>0</v>
      </c>
      <c r="Y23">
        <f t="shared" si="6"/>
        <v>1</v>
      </c>
      <c r="Z23">
        <f t="shared" si="6"/>
        <v>0</v>
      </c>
      <c r="AA23">
        <f t="shared" si="6"/>
        <v>0</v>
      </c>
      <c r="AB23">
        <f t="shared" si="6"/>
        <v>0</v>
      </c>
    </row>
    <row r="24" spans="1:28">
      <c r="A24" s="2">
        <v>43906</v>
      </c>
      <c r="B24" s="3">
        <f>Dati!K24</f>
        <v>50</v>
      </c>
      <c r="C24">
        <f t="shared" si="1"/>
        <v>17</v>
      </c>
      <c r="D24">
        <f t="shared" si="3"/>
        <v>11</v>
      </c>
      <c r="E24">
        <f t="shared" si="5"/>
        <v>15</v>
      </c>
      <c r="R24">
        <f>INT(C24/10)</f>
        <v>1</v>
      </c>
      <c r="T24">
        <f t="shared" si="6"/>
        <v>1</v>
      </c>
      <c r="U24">
        <f t="shared" si="6"/>
        <v>0</v>
      </c>
      <c r="V24">
        <f t="shared" si="6"/>
        <v>0</v>
      </c>
      <c r="W24">
        <f t="shared" si="6"/>
        <v>0</v>
      </c>
      <c r="X24">
        <f t="shared" si="6"/>
        <v>0</v>
      </c>
      <c r="Y24">
        <f t="shared" si="6"/>
        <v>0</v>
      </c>
      <c r="Z24">
        <f t="shared" si="6"/>
        <v>0</v>
      </c>
      <c r="AA24">
        <f t="shared" si="6"/>
        <v>0</v>
      </c>
      <c r="AB24">
        <f t="shared" si="6"/>
        <v>0</v>
      </c>
    </row>
    <row r="25" spans="1:28">
      <c r="A25" s="2">
        <v>43907</v>
      </c>
      <c r="B25" s="3">
        <f>Dati!K25</f>
        <v>60</v>
      </c>
      <c r="C25">
        <f t="shared" si="1"/>
        <v>10</v>
      </c>
      <c r="D25">
        <f t="shared" si="3"/>
        <v>-7</v>
      </c>
      <c r="E25">
        <f t="shared" si="5"/>
        <v>-18</v>
      </c>
      <c r="R25">
        <f>INT(C25/10)</f>
        <v>1</v>
      </c>
      <c r="T25">
        <f t="shared" si="6"/>
        <v>1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</row>
    <row r="26" spans="1:28">
      <c r="A26" s="2">
        <v>43908</v>
      </c>
      <c r="B26" s="3">
        <f>Dati!K26</f>
        <v>73</v>
      </c>
      <c r="C26">
        <f t="shared" si="1"/>
        <v>13</v>
      </c>
      <c r="D26">
        <f t="shared" si="3"/>
        <v>3</v>
      </c>
      <c r="E26">
        <f t="shared" si="5"/>
        <v>10</v>
      </c>
      <c r="R26">
        <f t="shared" ref="R26:R73" si="7">INT(C26/10)</f>
        <v>1</v>
      </c>
      <c r="T26">
        <f t="shared" si="6"/>
        <v>1</v>
      </c>
      <c r="U26">
        <f t="shared" si="6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</row>
    <row r="27" spans="1:28">
      <c r="A27" s="2">
        <v>43909</v>
      </c>
      <c r="B27" s="3">
        <f>Dati!K27</f>
        <v>91</v>
      </c>
      <c r="C27">
        <f t="shared" si="1"/>
        <v>18</v>
      </c>
      <c r="D27">
        <f t="shared" si="3"/>
        <v>5</v>
      </c>
      <c r="E27">
        <f t="shared" si="5"/>
        <v>2</v>
      </c>
      <c r="R27">
        <f t="shared" si="7"/>
        <v>1</v>
      </c>
      <c r="T27">
        <f t="shared" si="6"/>
        <v>1</v>
      </c>
      <c r="U27">
        <f t="shared" si="6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</row>
    <row r="28" spans="1:28">
      <c r="A28" s="2">
        <v>43910</v>
      </c>
      <c r="B28" s="3">
        <f>Dati!K28</f>
        <v>119</v>
      </c>
      <c r="C28">
        <f t="shared" si="1"/>
        <v>28</v>
      </c>
      <c r="D28">
        <f t="shared" si="3"/>
        <v>10</v>
      </c>
      <c r="E28">
        <f t="shared" si="5"/>
        <v>5</v>
      </c>
      <c r="R28">
        <f t="shared" si="7"/>
        <v>2</v>
      </c>
      <c r="T28">
        <f t="shared" si="6"/>
        <v>0</v>
      </c>
      <c r="U28">
        <f t="shared" si="6"/>
        <v>1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</row>
    <row r="29" spans="1:28">
      <c r="A29" s="2">
        <v>43911</v>
      </c>
      <c r="B29" s="3">
        <f>Dati!K29</f>
        <v>152</v>
      </c>
      <c r="C29">
        <f t="shared" si="1"/>
        <v>33</v>
      </c>
      <c r="D29">
        <f t="shared" si="3"/>
        <v>5</v>
      </c>
      <c r="E29">
        <f t="shared" si="5"/>
        <v>-5</v>
      </c>
      <c r="R29">
        <f t="shared" si="7"/>
        <v>3</v>
      </c>
      <c r="T29">
        <f t="shared" si="6"/>
        <v>0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</row>
    <row r="30" spans="1:28">
      <c r="A30" s="2">
        <v>43912</v>
      </c>
      <c r="B30" s="3">
        <f>Dati!K30</f>
        <v>171</v>
      </c>
      <c r="C30">
        <f t="shared" si="1"/>
        <v>19</v>
      </c>
      <c r="D30">
        <f t="shared" si="3"/>
        <v>-14</v>
      </c>
      <c r="E30">
        <f t="shared" si="5"/>
        <v>-19</v>
      </c>
      <c r="R30">
        <f t="shared" si="7"/>
        <v>1</v>
      </c>
      <c r="T30">
        <f t="shared" si="6"/>
        <v>1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</row>
    <row r="31" spans="1:28">
      <c r="A31" s="2">
        <v>43913</v>
      </c>
      <c r="B31" s="3">
        <f>Dati!K31</f>
        <v>212</v>
      </c>
      <c r="C31">
        <f t="shared" si="1"/>
        <v>41</v>
      </c>
      <c r="D31">
        <f t="shared" si="3"/>
        <v>22</v>
      </c>
      <c r="E31">
        <f t="shared" si="5"/>
        <v>36</v>
      </c>
      <c r="R31">
        <f t="shared" si="7"/>
        <v>4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</row>
    <row r="32" spans="1:28">
      <c r="A32" s="2">
        <v>43914</v>
      </c>
      <c r="B32" s="3">
        <f>Dati!K32</f>
        <v>231</v>
      </c>
      <c r="C32">
        <f t="shared" si="1"/>
        <v>19</v>
      </c>
      <c r="D32">
        <f t="shared" si="3"/>
        <v>-22</v>
      </c>
      <c r="E32">
        <f t="shared" si="5"/>
        <v>-44</v>
      </c>
      <c r="R32">
        <f t="shared" si="7"/>
        <v>1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</row>
    <row r="33" spans="1:28">
      <c r="A33" s="2">
        <v>43915</v>
      </c>
      <c r="B33" s="3">
        <f>Dati!K33</f>
        <v>254</v>
      </c>
      <c r="C33">
        <f t="shared" si="1"/>
        <v>23</v>
      </c>
      <c r="D33">
        <f t="shared" si="3"/>
        <v>4</v>
      </c>
      <c r="E33">
        <f t="shared" si="5"/>
        <v>26</v>
      </c>
      <c r="R33">
        <f t="shared" si="7"/>
        <v>2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</row>
    <row r="34" spans="1:28">
      <c r="A34" s="2">
        <v>43916</v>
      </c>
      <c r="B34" s="3">
        <f>Dati!K34</f>
        <v>280</v>
      </c>
      <c r="C34">
        <f t="shared" si="1"/>
        <v>26</v>
      </c>
      <c r="D34">
        <f t="shared" si="3"/>
        <v>3</v>
      </c>
      <c r="E34">
        <f t="shared" si="5"/>
        <v>-1</v>
      </c>
      <c r="R34">
        <f t="shared" si="7"/>
        <v>2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</row>
    <row r="35" spans="1:28">
      <c r="A35" s="2">
        <v>43917</v>
      </c>
      <c r="B35" s="3">
        <f>Dati!K35</f>
        <v>331</v>
      </c>
      <c r="C35">
        <f t="shared" si="1"/>
        <v>51</v>
      </c>
      <c r="D35">
        <f t="shared" si="3"/>
        <v>25</v>
      </c>
      <c r="E35">
        <f t="shared" si="5"/>
        <v>22</v>
      </c>
      <c r="R35">
        <f t="shared" si="7"/>
        <v>5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1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</row>
    <row r="36" spans="1:28">
      <c r="A36" s="2">
        <v>43918</v>
      </c>
      <c r="B36" s="3">
        <f>Dati!K36</f>
        <v>358</v>
      </c>
      <c r="C36">
        <f t="shared" si="1"/>
        <v>27</v>
      </c>
      <c r="D36">
        <f t="shared" si="3"/>
        <v>-24</v>
      </c>
      <c r="E36">
        <f t="shared" si="5"/>
        <v>-49</v>
      </c>
      <c r="R36">
        <f t="shared" si="7"/>
        <v>2</v>
      </c>
      <c r="T36">
        <f t="shared" ref="T36:AB51" si="8">IF($R36=T$2,1,0)</f>
        <v>0</v>
      </c>
      <c r="U36">
        <f t="shared" si="8"/>
        <v>1</v>
      </c>
      <c r="V36">
        <f t="shared" si="8"/>
        <v>0</v>
      </c>
      <c r="W36">
        <f t="shared" si="8"/>
        <v>0</v>
      </c>
      <c r="X36">
        <f t="shared" si="8"/>
        <v>0</v>
      </c>
      <c r="Y36">
        <f t="shared" si="8"/>
        <v>0</v>
      </c>
      <c r="Z36">
        <f t="shared" si="8"/>
        <v>0</v>
      </c>
      <c r="AA36">
        <f t="shared" si="8"/>
        <v>0</v>
      </c>
      <c r="AB36">
        <f t="shared" si="8"/>
        <v>0</v>
      </c>
    </row>
    <row r="37" spans="1:28">
      <c r="A37" s="2">
        <v>43919</v>
      </c>
      <c r="B37" s="3">
        <f>Dati!K37</f>
        <v>377</v>
      </c>
      <c r="C37">
        <f t="shared" ref="C37:E62" si="9">B37-B36</f>
        <v>19</v>
      </c>
      <c r="D37">
        <f t="shared" si="9"/>
        <v>-8</v>
      </c>
      <c r="E37">
        <f t="shared" si="9"/>
        <v>16</v>
      </c>
      <c r="R37">
        <f t="shared" si="7"/>
        <v>1</v>
      </c>
      <c r="T37">
        <f t="shared" si="8"/>
        <v>1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</row>
    <row r="38" spans="1:28">
      <c r="A38" s="2">
        <v>43920</v>
      </c>
      <c r="B38" s="3">
        <f>Dati!K38</f>
        <v>397</v>
      </c>
      <c r="C38">
        <f t="shared" si="9"/>
        <v>20</v>
      </c>
      <c r="D38">
        <f t="shared" si="9"/>
        <v>1</v>
      </c>
      <c r="E38">
        <f t="shared" si="9"/>
        <v>9</v>
      </c>
      <c r="R38">
        <f t="shared" si="7"/>
        <v>2</v>
      </c>
      <c r="T38">
        <f t="shared" si="8"/>
        <v>0</v>
      </c>
      <c r="U38">
        <f t="shared" si="8"/>
        <v>1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</row>
    <row r="39" spans="1:28">
      <c r="A39" s="2">
        <v>43921</v>
      </c>
      <c r="B39" s="3">
        <f>Dati!K39</f>
        <v>428</v>
      </c>
      <c r="C39">
        <f t="shared" si="9"/>
        <v>31</v>
      </c>
      <c r="D39">
        <f t="shared" si="9"/>
        <v>11</v>
      </c>
      <c r="E39">
        <f t="shared" si="9"/>
        <v>10</v>
      </c>
      <c r="R39">
        <f t="shared" si="7"/>
        <v>3</v>
      </c>
      <c r="T39">
        <f t="shared" si="8"/>
        <v>0</v>
      </c>
      <c r="U39">
        <f t="shared" si="8"/>
        <v>0</v>
      </c>
      <c r="V39">
        <f t="shared" si="8"/>
        <v>1</v>
      </c>
      <c r="W39">
        <f t="shared" si="8"/>
        <v>0</v>
      </c>
      <c r="X39">
        <f t="shared" si="8"/>
        <v>0</v>
      </c>
      <c r="Y39">
        <f t="shared" si="8"/>
        <v>0</v>
      </c>
      <c r="Z39">
        <f t="shared" si="8"/>
        <v>0</v>
      </c>
      <c r="AA39">
        <f t="shared" si="8"/>
        <v>0</v>
      </c>
      <c r="AB39">
        <f t="shared" si="8"/>
        <v>0</v>
      </c>
    </row>
    <row r="40" spans="1:28">
      <c r="A40" s="2">
        <v>43922</v>
      </c>
      <c r="B40" s="3">
        <f>Dati!K40</f>
        <v>460</v>
      </c>
      <c r="C40">
        <f t="shared" si="9"/>
        <v>32</v>
      </c>
      <c r="D40">
        <f t="shared" si="9"/>
        <v>1</v>
      </c>
      <c r="E40">
        <f t="shared" si="9"/>
        <v>-10</v>
      </c>
      <c r="R40">
        <f t="shared" si="7"/>
        <v>3</v>
      </c>
      <c r="T40">
        <f t="shared" si="8"/>
        <v>0</v>
      </c>
      <c r="U40">
        <f t="shared" si="8"/>
        <v>0</v>
      </c>
      <c r="V40">
        <f t="shared" si="8"/>
        <v>1</v>
      </c>
      <c r="W40">
        <f t="shared" si="8"/>
        <v>0</v>
      </c>
      <c r="X40">
        <f t="shared" si="8"/>
        <v>0</v>
      </c>
      <c r="Y40">
        <f t="shared" si="8"/>
        <v>0</v>
      </c>
      <c r="Z40">
        <f t="shared" si="8"/>
        <v>0</v>
      </c>
      <c r="AA40">
        <f t="shared" si="8"/>
        <v>0</v>
      </c>
      <c r="AB40">
        <f t="shared" si="8"/>
        <v>0</v>
      </c>
    </row>
    <row r="41" spans="1:28">
      <c r="A41" s="2">
        <v>43923</v>
      </c>
      <c r="B41" s="3">
        <f>Dati!K41</f>
        <v>488</v>
      </c>
      <c r="C41">
        <f t="shared" si="9"/>
        <v>28</v>
      </c>
      <c r="D41">
        <f t="shared" si="9"/>
        <v>-4</v>
      </c>
      <c r="E41">
        <f t="shared" si="9"/>
        <v>-5</v>
      </c>
      <c r="R41">
        <f t="shared" si="7"/>
        <v>2</v>
      </c>
      <c r="T41">
        <f t="shared" si="8"/>
        <v>0</v>
      </c>
      <c r="U41">
        <f t="shared" si="8"/>
        <v>1</v>
      </c>
      <c r="V41">
        <f t="shared" si="8"/>
        <v>0</v>
      </c>
      <c r="W41">
        <f t="shared" si="8"/>
        <v>0</v>
      </c>
      <c r="X41">
        <f t="shared" si="8"/>
        <v>0</v>
      </c>
      <c r="Y41">
        <f t="shared" si="8"/>
        <v>0</v>
      </c>
      <c r="Z41">
        <f t="shared" si="8"/>
        <v>0</v>
      </c>
      <c r="AA41">
        <f t="shared" si="8"/>
        <v>0</v>
      </c>
      <c r="AB41">
        <f t="shared" si="8"/>
        <v>0</v>
      </c>
    </row>
    <row r="42" spans="1:28">
      <c r="A42" s="2">
        <v>43924</v>
      </c>
      <c r="B42" s="3">
        <f>Dati!K42</f>
        <v>519</v>
      </c>
      <c r="C42">
        <f t="shared" si="9"/>
        <v>31</v>
      </c>
      <c r="D42">
        <f t="shared" si="9"/>
        <v>3</v>
      </c>
      <c r="E42">
        <f t="shared" si="9"/>
        <v>7</v>
      </c>
      <c r="R42">
        <f t="shared" si="7"/>
        <v>3</v>
      </c>
      <c r="T42">
        <f t="shared" si="8"/>
        <v>0</v>
      </c>
      <c r="U42">
        <f t="shared" si="8"/>
        <v>0</v>
      </c>
      <c r="V42">
        <f t="shared" si="8"/>
        <v>1</v>
      </c>
      <c r="W42">
        <f t="shared" si="8"/>
        <v>0</v>
      </c>
      <c r="X42">
        <f t="shared" si="8"/>
        <v>0</v>
      </c>
      <c r="Y42">
        <f t="shared" si="8"/>
        <v>0</v>
      </c>
      <c r="Z42">
        <f t="shared" si="8"/>
        <v>0</v>
      </c>
      <c r="AA42">
        <f t="shared" si="8"/>
        <v>0</v>
      </c>
      <c r="AB42">
        <f t="shared" si="8"/>
        <v>0</v>
      </c>
    </row>
    <row r="43" spans="1:28">
      <c r="A43" s="2">
        <v>43925</v>
      </c>
      <c r="B43" s="3">
        <f>Dati!K43</f>
        <v>542</v>
      </c>
      <c r="C43">
        <f t="shared" si="9"/>
        <v>23</v>
      </c>
      <c r="D43">
        <f t="shared" si="9"/>
        <v>-8</v>
      </c>
      <c r="E43">
        <f t="shared" si="9"/>
        <v>-11</v>
      </c>
      <c r="R43">
        <f t="shared" si="7"/>
        <v>2</v>
      </c>
      <c r="T43">
        <f t="shared" si="8"/>
        <v>0</v>
      </c>
      <c r="U43">
        <f t="shared" si="8"/>
        <v>1</v>
      </c>
      <c r="V43">
        <f t="shared" si="8"/>
        <v>0</v>
      </c>
      <c r="W43">
        <f t="shared" si="8"/>
        <v>0</v>
      </c>
      <c r="X43">
        <f t="shared" si="8"/>
        <v>0</v>
      </c>
      <c r="Y43">
        <f t="shared" si="8"/>
        <v>0</v>
      </c>
      <c r="Z43">
        <f t="shared" si="8"/>
        <v>0</v>
      </c>
      <c r="AA43">
        <f t="shared" si="8"/>
        <v>0</v>
      </c>
      <c r="AB43">
        <f t="shared" si="8"/>
        <v>0</v>
      </c>
    </row>
    <row r="44" spans="1:28">
      <c r="A44" s="2">
        <v>43926</v>
      </c>
      <c r="B44" s="3">
        <f>Dati!K44</f>
        <v>556</v>
      </c>
      <c r="C44">
        <f t="shared" si="9"/>
        <v>14</v>
      </c>
      <c r="D44">
        <f t="shared" si="9"/>
        <v>-9</v>
      </c>
      <c r="E44">
        <f t="shared" si="9"/>
        <v>-1</v>
      </c>
      <c r="R44">
        <f t="shared" si="7"/>
        <v>1</v>
      </c>
      <c r="T44">
        <f t="shared" si="8"/>
        <v>1</v>
      </c>
      <c r="U44">
        <f t="shared" si="8"/>
        <v>0</v>
      </c>
      <c r="V44">
        <f t="shared" si="8"/>
        <v>0</v>
      </c>
      <c r="W44">
        <f t="shared" si="8"/>
        <v>0</v>
      </c>
      <c r="X44">
        <f t="shared" si="8"/>
        <v>0</v>
      </c>
      <c r="Y44">
        <f t="shared" si="8"/>
        <v>0</v>
      </c>
      <c r="Z44">
        <f t="shared" si="8"/>
        <v>0</v>
      </c>
      <c r="AA44">
        <f t="shared" si="8"/>
        <v>0</v>
      </c>
      <c r="AB44">
        <f t="shared" si="8"/>
        <v>0</v>
      </c>
    </row>
    <row r="45" spans="1:28">
      <c r="A45" s="2">
        <v>43927</v>
      </c>
      <c r="B45" s="3">
        <f>Dati!K45</f>
        <v>595</v>
      </c>
      <c r="C45">
        <f t="shared" si="9"/>
        <v>39</v>
      </c>
      <c r="D45">
        <f t="shared" si="9"/>
        <v>25</v>
      </c>
      <c r="E45">
        <f t="shared" si="9"/>
        <v>34</v>
      </c>
      <c r="R45">
        <f t="shared" si="7"/>
        <v>3</v>
      </c>
      <c r="T45">
        <f t="shared" si="8"/>
        <v>0</v>
      </c>
      <c r="U45">
        <f t="shared" si="8"/>
        <v>0</v>
      </c>
      <c r="V45">
        <f t="shared" si="8"/>
        <v>1</v>
      </c>
      <c r="W45">
        <f t="shared" si="8"/>
        <v>0</v>
      </c>
      <c r="X45">
        <f t="shared" si="8"/>
        <v>0</v>
      </c>
      <c r="Y45">
        <f t="shared" si="8"/>
        <v>0</v>
      </c>
      <c r="Z45">
        <f t="shared" si="8"/>
        <v>0</v>
      </c>
      <c r="AA45">
        <f t="shared" si="8"/>
        <v>0</v>
      </c>
      <c r="AB45">
        <f t="shared" si="8"/>
        <v>0</v>
      </c>
    </row>
    <row r="46" spans="1:28">
      <c r="A46" s="2">
        <v>43928</v>
      </c>
      <c r="B46" s="3">
        <f>Dati!K46</f>
        <v>620</v>
      </c>
      <c r="C46">
        <f t="shared" si="9"/>
        <v>25</v>
      </c>
      <c r="D46">
        <f t="shared" si="9"/>
        <v>-14</v>
      </c>
      <c r="E46">
        <f t="shared" si="9"/>
        <v>-39</v>
      </c>
      <c r="R46">
        <f t="shared" si="7"/>
        <v>2</v>
      </c>
      <c r="T46">
        <f t="shared" si="8"/>
        <v>0</v>
      </c>
      <c r="U46">
        <f t="shared" si="8"/>
        <v>1</v>
      </c>
      <c r="V46">
        <f t="shared" si="8"/>
        <v>0</v>
      </c>
      <c r="W46">
        <f t="shared" si="8"/>
        <v>0</v>
      </c>
      <c r="X46">
        <f t="shared" si="8"/>
        <v>0</v>
      </c>
      <c r="Y46">
        <f t="shared" si="8"/>
        <v>0</v>
      </c>
      <c r="Z46">
        <f t="shared" si="8"/>
        <v>0</v>
      </c>
      <c r="AA46">
        <f t="shared" si="8"/>
        <v>0</v>
      </c>
      <c r="AB46">
        <f t="shared" si="8"/>
        <v>0</v>
      </c>
    </row>
    <row r="47" spans="1:28">
      <c r="A47" s="2">
        <v>43929</v>
      </c>
      <c r="B47" s="3">
        <f>Dati!K47</f>
        <v>654</v>
      </c>
      <c r="C47">
        <f t="shared" si="9"/>
        <v>34</v>
      </c>
      <c r="D47">
        <f t="shared" si="9"/>
        <v>9</v>
      </c>
      <c r="E47">
        <f t="shared" si="9"/>
        <v>23</v>
      </c>
      <c r="R47">
        <f t="shared" si="7"/>
        <v>3</v>
      </c>
      <c r="T47">
        <f t="shared" si="8"/>
        <v>0</v>
      </c>
      <c r="U47">
        <f t="shared" si="8"/>
        <v>0</v>
      </c>
      <c r="V47">
        <f t="shared" si="8"/>
        <v>1</v>
      </c>
      <c r="W47">
        <f t="shared" si="8"/>
        <v>0</v>
      </c>
      <c r="X47">
        <f t="shared" si="8"/>
        <v>0</v>
      </c>
      <c r="Y47">
        <f t="shared" si="8"/>
        <v>0</v>
      </c>
      <c r="Z47">
        <f t="shared" si="8"/>
        <v>0</v>
      </c>
      <c r="AA47">
        <f t="shared" si="8"/>
        <v>0</v>
      </c>
      <c r="AB47">
        <f t="shared" si="8"/>
        <v>0</v>
      </c>
    </row>
    <row r="48" spans="1:28">
      <c r="A48" s="2">
        <v>43930</v>
      </c>
      <c r="B48" s="3">
        <f>Dati!K48</f>
        <v>682</v>
      </c>
      <c r="C48">
        <f t="shared" si="9"/>
        <v>28</v>
      </c>
      <c r="D48">
        <f t="shared" si="9"/>
        <v>-6</v>
      </c>
      <c r="E48">
        <f t="shared" si="9"/>
        <v>-15</v>
      </c>
      <c r="R48">
        <f t="shared" si="7"/>
        <v>2</v>
      </c>
      <c r="T48">
        <f t="shared" si="8"/>
        <v>0</v>
      </c>
      <c r="U48">
        <f t="shared" si="8"/>
        <v>1</v>
      </c>
      <c r="V48">
        <f t="shared" si="8"/>
        <v>0</v>
      </c>
      <c r="W48">
        <f t="shared" si="8"/>
        <v>0</v>
      </c>
      <c r="X48">
        <f t="shared" si="8"/>
        <v>0</v>
      </c>
      <c r="Y48">
        <f t="shared" si="8"/>
        <v>0</v>
      </c>
      <c r="Z48">
        <f t="shared" si="8"/>
        <v>0</v>
      </c>
      <c r="AA48">
        <f t="shared" si="8"/>
        <v>0</v>
      </c>
      <c r="AB48">
        <f t="shared" si="8"/>
        <v>0</v>
      </c>
    </row>
    <row r="49" spans="1:28">
      <c r="A49" s="2">
        <v>43931</v>
      </c>
      <c r="B49" s="3">
        <f>Dati!K49</f>
        <v>709</v>
      </c>
      <c r="C49">
        <f t="shared" si="9"/>
        <v>27</v>
      </c>
      <c r="D49">
        <f t="shared" si="9"/>
        <v>-1</v>
      </c>
      <c r="E49">
        <f t="shared" si="9"/>
        <v>5</v>
      </c>
      <c r="R49">
        <f t="shared" si="7"/>
        <v>2</v>
      </c>
      <c r="T49">
        <f t="shared" si="8"/>
        <v>0</v>
      </c>
      <c r="U49">
        <f t="shared" si="8"/>
        <v>1</v>
      </c>
      <c r="V49">
        <f t="shared" si="8"/>
        <v>0</v>
      </c>
      <c r="W49">
        <f t="shared" si="8"/>
        <v>0</v>
      </c>
      <c r="X49">
        <f t="shared" si="8"/>
        <v>0</v>
      </c>
      <c r="Y49">
        <f t="shared" si="8"/>
        <v>0</v>
      </c>
      <c r="Z49">
        <f t="shared" si="8"/>
        <v>0</v>
      </c>
      <c r="AA49">
        <f t="shared" si="8"/>
        <v>0</v>
      </c>
      <c r="AB49">
        <f t="shared" si="8"/>
        <v>0</v>
      </c>
    </row>
    <row r="50" spans="1:28">
      <c r="A50" s="2">
        <v>43932</v>
      </c>
      <c r="B50" s="3">
        <f>Dati!K50</f>
        <v>734</v>
      </c>
      <c r="C50">
        <f t="shared" si="9"/>
        <v>25</v>
      </c>
      <c r="D50">
        <f t="shared" si="9"/>
        <v>-2</v>
      </c>
      <c r="E50">
        <f t="shared" si="9"/>
        <v>-1</v>
      </c>
      <c r="R50">
        <f t="shared" si="7"/>
        <v>2</v>
      </c>
      <c r="T50">
        <f t="shared" si="8"/>
        <v>0</v>
      </c>
      <c r="U50">
        <f t="shared" si="8"/>
        <v>1</v>
      </c>
      <c r="V50">
        <f t="shared" si="8"/>
        <v>0</v>
      </c>
      <c r="W50">
        <f t="shared" si="8"/>
        <v>0</v>
      </c>
      <c r="X50">
        <f t="shared" si="8"/>
        <v>0</v>
      </c>
      <c r="Y50">
        <f t="shared" si="8"/>
        <v>0</v>
      </c>
      <c r="Z50">
        <f t="shared" si="8"/>
        <v>0</v>
      </c>
      <c r="AA50">
        <f t="shared" si="8"/>
        <v>0</v>
      </c>
      <c r="AB50">
        <f t="shared" si="8"/>
        <v>0</v>
      </c>
    </row>
    <row r="51" spans="1:28">
      <c r="A51" s="2">
        <v>43933</v>
      </c>
      <c r="B51" s="3">
        <f>Dati!K51</f>
        <v>749</v>
      </c>
      <c r="C51">
        <f t="shared" si="9"/>
        <v>15</v>
      </c>
      <c r="D51">
        <f t="shared" si="9"/>
        <v>-10</v>
      </c>
      <c r="E51">
        <f t="shared" si="9"/>
        <v>-8</v>
      </c>
      <c r="R51">
        <f t="shared" si="7"/>
        <v>1</v>
      </c>
      <c r="T51">
        <f t="shared" si="8"/>
        <v>1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  <c r="Z51">
        <f t="shared" si="8"/>
        <v>0</v>
      </c>
      <c r="AA51">
        <f t="shared" si="8"/>
        <v>0</v>
      </c>
      <c r="AB51">
        <f t="shared" si="8"/>
        <v>0</v>
      </c>
    </row>
    <row r="52" spans="1:28">
      <c r="A52" s="2">
        <v>43934</v>
      </c>
      <c r="B52" s="3">
        <f>Dati!K52</f>
        <v>760</v>
      </c>
      <c r="C52">
        <f t="shared" si="9"/>
        <v>11</v>
      </c>
      <c r="D52">
        <f t="shared" si="9"/>
        <v>-4</v>
      </c>
      <c r="E52">
        <f t="shared" si="9"/>
        <v>6</v>
      </c>
      <c r="R52">
        <f t="shared" si="7"/>
        <v>1</v>
      </c>
      <c r="T52">
        <f t="shared" ref="T52:AB67" si="10">IF($R52=T$2,1,0)</f>
        <v>1</v>
      </c>
      <c r="U52">
        <f t="shared" si="10"/>
        <v>0</v>
      </c>
      <c r="V52">
        <f t="shared" si="10"/>
        <v>0</v>
      </c>
      <c r="W52">
        <f t="shared" si="10"/>
        <v>0</v>
      </c>
      <c r="X52">
        <f t="shared" si="10"/>
        <v>0</v>
      </c>
      <c r="Y52">
        <f t="shared" si="10"/>
        <v>0</v>
      </c>
      <c r="Z52">
        <f t="shared" si="10"/>
        <v>0</v>
      </c>
      <c r="AA52">
        <f t="shared" si="10"/>
        <v>0</v>
      </c>
      <c r="AB52">
        <f t="shared" si="10"/>
        <v>0</v>
      </c>
    </row>
    <row r="53" spans="1:28">
      <c r="A53" s="2">
        <v>43935</v>
      </c>
      <c r="B53" s="3">
        <f>Dati!K53</f>
        <v>793</v>
      </c>
      <c r="C53">
        <f t="shared" si="9"/>
        <v>33</v>
      </c>
      <c r="D53">
        <f t="shared" si="9"/>
        <v>22</v>
      </c>
      <c r="E53">
        <f t="shared" si="9"/>
        <v>26</v>
      </c>
      <c r="R53">
        <f t="shared" si="7"/>
        <v>3</v>
      </c>
      <c r="T53">
        <f t="shared" si="10"/>
        <v>0</v>
      </c>
      <c r="U53">
        <f t="shared" si="10"/>
        <v>0</v>
      </c>
      <c r="V53">
        <f t="shared" si="10"/>
        <v>1</v>
      </c>
      <c r="W53">
        <f t="shared" si="10"/>
        <v>0</v>
      </c>
      <c r="X53">
        <f t="shared" si="10"/>
        <v>0</v>
      </c>
      <c r="Y53">
        <f t="shared" si="10"/>
        <v>0</v>
      </c>
      <c r="Z53">
        <f t="shared" si="10"/>
        <v>0</v>
      </c>
      <c r="AA53">
        <f t="shared" si="10"/>
        <v>0</v>
      </c>
      <c r="AB53">
        <f t="shared" si="10"/>
        <v>0</v>
      </c>
    </row>
    <row r="54" spans="1:28">
      <c r="A54" s="2">
        <v>43936</v>
      </c>
      <c r="B54" s="3">
        <f>Dati!K54</f>
        <v>807</v>
      </c>
      <c r="C54">
        <f t="shared" si="9"/>
        <v>14</v>
      </c>
      <c r="D54">
        <f t="shared" si="9"/>
        <v>-19</v>
      </c>
      <c r="E54">
        <f t="shared" si="9"/>
        <v>-41</v>
      </c>
      <c r="R54">
        <f t="shared" si="7"/>
        <v>1</v>
      </c>
      <c r="T54">
        <f t="shared" si="10"/>
        <v>1</v>
      </c>
      <c r="U54">
        <f t="shared" si="10"/>
        <v>0</v>
      </c>
      <c r="V54">
        <f t="shared" si="10"/>
        <v>0</v>
      </c>
      <c r="W54">
        <f t="shared" si="10"/>
        <v>0</v>
      </c>
      <c r="X54">
        <f t="shared" si="10"/>
        <v>0</v>
      </c>
      <c r="Y54">
        <f t="shared" si="10"/>
        <v>0</v>
      </c>
      <c r="Z54">
        <f t="shared" si="10"/>
        <v>0</v>
      </c>
      <c r="AA54">
        <f t="shared" si="10"/>
        <v>0</v>
      </c>
      <c r="AB54">
        <f t="shared" si="10"/>
        <v>0</v>
      </c>
    </row>
    <row r="55" spans="1:28">
      <c r="A55" s="2">
        <v>43937</v>
      </c>
      <c r="B55" s="3">
        <f>Dati!K55</f>
        <v>828</v>
      </c>
      <c r="C55">
        <f t="shared" si="9"/>
        <v>21</v>
      </c>
      <c r="D55">
        <f t="shared" si="9"/>
        <v>7</v>
      </c>
      <c r="E55">
        <f t="shared" si="9"/>
        <v>26</v>
      </c>
      <c r="R55">
        <f t="shared" si="7"/>
        <v>2</v>
      </c>
      <c r="T55">
        <f t="shared" si="10"/>
        <v>0</v>
      </c>
      <c r="U55">
        <f t="shared" si="10"/>
        <v>1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</row>
    <row r="56" spans="1:28">
      <c r="A56" s="2">
        <v>43938</v>
      </c>
      <c r="B56" s="3">
        <f>Dati!K56</f>
        <v>866</v>
      </c>
      <c r="C56">
        <f t="shared" si="9"/>
        <v>38</v>
      </c>
      <c r="D56">
        <f t="shared" si="9"/>
        <v>17</v>
      </c>
      <c r="E56">
        <f t="shared" si="9"/>
        <v>10</v>
      </c>
      <c r="R56">
        <f t="shared" si="7"/>
        <v>3</v>
      </c>
      <c r="T56">
        <f t="shared" si="10"/>
        <v>0</v>
      </c>
      <c r="U56">
        <f t="shared" si="10"/>
        <v>0</v>
      </c>
      <c r="V56">
        <f t="shared" si="10"/>
        <v>1</v>
      </c>
      <c r="W56">
        <f t="shared" si="10"/>
        <v>0</v>
      </c>
      <c r="X56">
        <f t="shared" si="10"/>
        <v>0</v>
      </c>
      <c r="Y56">
        <f t="shared" si="10"/>
        <v>0</v>
      </c>
      <c r="Z56">
        <f t="shared" si="10"/>
        <v>0</v>
      </c>
      <c r="AA56">
        <f t="shared" si="10"/>
        <v>0</v>
      </c>
      <c r="AB56">
        <f t="shared" si="10"/>
        <v>0</v>
      </c>
    </row>
    <row r="57" spans="1:28">
      <c r="A57" s="2">
        <v>43939</v>
      </c>
      <c r="B57" s="3">
        <f>Dati!K57</f>
        <v>897</v>
      </c>
      <c r="C57">
        <f t="shared" si="9"/>
        <v>31</v>
      </c>
      <c r="D57">
        <f t="shared" si="9"/>
        <v>-7</v>
      </c>
      <c r="E57">
        <f t="shared" si="9"/>
        <v>-24</v>
      </c>
      <c r="R57">
        <f t="shared" si="7"/>
        <v>3</v>
      </c>
      <c r="T57">
        <f t="shared" si="10"/>
        <v>0</v>
      </c>
      <c r="U57">
        <f t="shared" si="10"/>
        <v>0</v>
      </c>
      <c r="V57">
        <f t="shared" si="10"/>
        <v>1</v>
      </c>
      <c r="W57">
        <f t="shared" si="10"/>
        <v>0</v>
      </c>
      <c r="X57">
        <f t="shared" si="10"/>
        <v>0</v>
      </c>
      <c r="Y57">
        <f t="shared" si="10"/>
        <v>0</v>
      </c>
      <c r="Z57">
        <f t="shared" si="10"/>
        <v>0</v>
      </c>
      <c r="AA57">
        <f t="shared" si="10"/>
        <v>0</v>
      </c>
      <c r="AB57">
        <f t="shared" si="10"/>
        <v>0</v>
      </c>
    </row>
    <row r="58" spans="1:28">
      <c r="A58" s="2">
        <v>43940</v>
      </c>
      <c r="B58" s="3">
        <f>Dati!K58</f>
        <v>928</v>
      </c>
      <c r="C58">
        <f t="shared" si="9"/>
        <v>31</v>
      </c>
      <c r="D58">
        <f t="shared" si="9"/>
        <v>0</v>
      </c>
      <c r="E58">
        <f t="shared" si="9"/>
        <v>7</v>
      </c>
      <c r="R58">
        <f t="shared" si="7"/>
        <v>3</v>
      </c>
      <c r="T58">
        <f t="shared" si="10"/>
        <v>0</v>
      </c>
      <c r="U58">
        <f t="shared" si="10"/>
        <v>0</v>
      </c>
      <c r="V58">
        <f t="shared" si="10"/>
        <v>1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  <c r="AA58">
        <f t="shared" si="10"/>
        <v>0</v>
      </c>
      <c r="AB58">
        <f t="shared" si="10"/>
        <v>0</v>
      </c>
    </row>
    <row r="59" spans="1:28">
      <c r="A59" s="2">
        <v>43941</v>
      </c>
      <c r="B59" s="3">
        <f>Dati!K59</f>
        <v>957</v>
      </c>
      <c r="C59">
        <f t="shared" si="9"/>
        <v>29</v>
      </c>
      <c r="D59">
        <f t="shared" si="9"/>
        <v>-2</v>
      </c>
      <c r="E59">
        <f t="shared" si="9"/>
        <v>-2</v>
      </c>
      <c r="R59">
        <f t="shared" si="7"/>
        <v>2</v>
      </c>
      <c r="T59">
        <f t="shared" si="10"/>
        <v>0</v>
      </c>
      <c r="U59">
        <f t="shared" si="10"/>
        <v>1</v>
      </c>
      <c r="V59">
        <f t="shared" si="10"/>
        <v>0</v>
      </c>
      <c r="W59">
        <f t="shared" si="10"/>
        <v>0</v>
      </c>
      <c r="X59">
        <f t="shared" si="10"/>
        <v>0</v>
      </c>
      <c r="Y59">
        <f t="shared" si="10"/>
        <v>0</v>
      </c>
      <c r="Z59">
        <f t="shared" si="10"/>
        <v>0</v>
      </c>
      <c r="AA59">
        <f t="shared" si="10"/>
        <v>0</v>
      </c>
      <c r="AB59">
        <f t="shared" si="10"/>
        <v>0</v>
      </c>
    </row>
    <row r="60" spans="1:28">
      <c r="A60" s="2">
        <v>43942</v>
      </c>
      <c r="B60" s="3">
        <f>Dati!K60</f>
        <v>990</v>
      </c>
      <c r="C60">
        <f t="shared" si="9"/>
        <v>33</v>
      </c>
      <c r="D60">
        <f t="shared" si="9"/>
        <v>4</v>
      </c>
      <c r="E60">
        <f t="shared" si="9"/>
        <v>6</v>
      </c>
      <c r="R60">
        <f t="shared" si="7"/>
        <v>3</v>
      </c>
      <c r="T60">
        <f t="shared" si="10"/>
        <v>0</v>
      </c>
      <c r="U60">
        <f t="shared" si="10"/>
        <v>0</v>
      </c>
      <c r="V60">
        <f t="shared" si="10"/>
        <v>1</v>
      </c>
      <c r="W60">
        <f t="shared" si="10"/>
        <v>0</v>
      </c>
      <c r="X60">
        <f t="shared" si="10"/>
        <v>0</v>
      </c>
      <c r="Y60">
        <f t="shared" si="10"/>
        <v>0</v>
      </c>
      <c r="Z60">
        <f t="shared" si="10"/>
        <v>0</v>
      </c>
      <c r="AA60">
        <f t="shared" si="10"/>
        <v>0</v>
      </c>
      <c r="AB60">
        <f t="shared" si="10"/>
        <v>0</v>
      </c>
    </row>
    <row r="61" spans="1:28">
      <c r="A61" s="2">
        <v>43943</v>
      </c>
      <c r="B61" s="3">
        <f>Dati!K61</f>
        <v>1022</v>
      </c>
      <c r="C61">
        <f t="shared" si="9"/>
        <v>32</v>
      </c>
      <c r="D61">
        <f t="shared" si="9"/>
        <v>-1</v>
      </c>
      <c r="E61">
        <f t="shared" si="9"/>
        <v>-5</v>
      </c>
      <c r="R61">
        <f t="shared" si="7"/>
        <v>3</v>
      </c>
      <c r="T61">
        <f t="shared" si="10"/>
        <v>0</v>
      </c>
      <c r="U61">
        <f t="shared" si="10"/>
        <v>0</v>
      </c>
      <c r="V61">
        <f t="shared" si="10"/>
        <v>1</v>
      </c>
      <c r="W61">
        <f t="shared" si="10"/>
        <v>0</v>
      </c>
      <c r="X61">
        <f t="shared" si="10"/>
        <v>0</v>
      </c>
      <c r="Y61">
        <f t="shared" si="10"/>
        <v>0</v>
      </c>
      <c r="Z61">
        <f t="shared" si="10"/>
        <v>0</v>
      </c>
      <c r="AA61">
        <f t="shared" si="10"/>
        <v>0</v>
      </c>
      <c r="AB61">
        <f t="shared" si="10"/>
        <v>0</v>
      </c>
    </row>
    <row r="62" spans="1:28">
      <c r="A62" s="2">
        <v>43944</v>
      </c>
      <c r="B62" s="3">
        <f>Dati!K62</f>
        <v>1047</v>
      </c>
      <c r="C62">
        <f t="shared" si="9"/>
        <v>25</v>
      </c>
      <c r="D62">
        <f t="shared" si="9"/>
        <v>-7</v>
      </c>
      <c r="E62">
        <f t="shared" si="9"/>
        <v>-6</v>
      </c>
      <c r="R62">
        <f t="shared" si="7"/>
        <v>2</v>
      </c>
      <c r="T62">
        <f t="shared" si="10"/>
        <v>0</v>
      </c>
      <c r="U62">
        <f t="shared" si="10"/>
        <v>1</v>
      </c>
      <c r="V62">
        <f t="shared" si="10"/>
        <v>0</v>
      </c>
      <c r="W62">
        <f t="shared" si="10"/>
        <v>0</v>
      </c>
      <c r="X62">
        <f t="shared" si="10"/>
        <v>0</v>
      </c>
      <c r="Y62">
        <f t="shared" si="10"/>
        <v>0</v>
      </c>
      <c r="Z62">
        <f t="shared" si="10"/>
        <v>0</v>
      </c>
      <c r="AA62">
        <f t="shared" si="10"/>
        <v>0</v>
      </c>
      <c r="AB62">
        <f t="shared" si="10"/>
        <v>0</v>
      </c>
    </row>
    <row r="63" spans="1:28">
      <c r="A63" s="2">
        <v>43945</v>
      </c>
      <c r="B63" s="3">
        <f>Dati!K63</f>
        <v>1076</v>
      </c>
      <c r="C63">
        <f t="shared" ref="C63" si="11">B63-B62</f>
        <v>29</v>
      </c>
      <c r="D63">
        <f t="shared" ref="D63" si="12">C63-C62</f>
        <v>4</v>
      </c>
      <c r="E63">
        <f t="shared" ref="E63" si="13">D63-D62</f>
        <v>11</v>
      </c>
      <c r="R63">
        <f t="shared" si="7"/>
        <v>2</v>
      </c>
      <c r="T63">
        <f t="shared" si="10"/>
        <v>0</v>
      </c>
      <c r="U63">
        <f t="shared" si="10"/>
        <v>1</v>
      </c>
      <c r="V63">
        <f t="shared" si="10"/>
        <v>0</v>
      </c>
      <c r="W63">
        <f t="shared" si="10"/>
        <v>0</v>
      </c>
      <c r="X63">
        <f t="shared" si="10"/>
        <v>0</v>
      </c>
      <c r="Y63">
        <f t="shared" si="10"/>
        <v>0</v>
      </c>
      <c r="Z63">
        <f t="shared" si="10"/>
        <v>0</v>
      </c>
      <c r="AA63">
        <f t="shared" si="10"/>
        <v>0</v>
      </c>
      <c r="AB63">
        <f t="shared" si="10"/>
        <v>0</v>
      </c>
    </row>
    <row r="64" spans="1:28">
      <c r="A64" s="2">
        <v>43946</v>
      </c>
      <c r="B64" s="3">
        <f>Dati!K64</f>
        <v>1093</v>
      </c>
      <c r="C64">
        <f t="shared" ref="C64" si="14">B64-B63</f>
        <v>17</v>
      </c>
      <c r="D64">
        <f t="shared" ref="D64" si="15">C64-C63</f>
        <v>-12</v>
      </c>
      <c r="E64">
        <f t="shared" ref="E64" si="16">D64-D63</f>
        <v>-16</v>
      </c>
      <c r="R64">
        <f t="shared" si="7"/>
        <v>1</v>
      </c>
      <c r="T64">
        <f t="shared" si="10"/>
        <v>1</v>
      </c>
      <c r="U64">
        <f t="shared" si="10"/>
        <v>0</v>
      </c>
      <c r="V64">
        <f t="shared" si="10"/>
        <v>0</v>
      </c>
      <c r="W64">
        <f t="shared" si="10"/>
        <v>0</v>
      </c>
      <c r="X64">
        <f t="shared" si="10"/>
        <v>0</v>
      </c>
      <c r="Y64">
        <f t="shared" si="10"/>
        <v>0</v>
      </c>
      <c r="Z64">
        <f t="shared" si="10"/>
        <v>0</v>
      </c>
      <c r="AA64">
        <f t="shared" si="10"/>
        <v>0</v>
      </c>
      <c r="AB64">
        <f t="shared" si="10"/>
        <v>0</v>
      </c>
    </row>
    <row r="65" spans="1:28">
      <c r="A65" s="2">
        <v>43947</v>
      </c>
      <c r="B65" s="3">
        <f>Dati!K65</f>
        <v>1114</v>
      </c>
      <c r="C65">
        <f t="shared" ref="C65" si="17">B65-B64</f>
        <v>21</v>
      </c>
      <c r="D65">
        <f t="shared" ref="D65" si="18">C65-C64</f>
        <v>4</v>
      </c>
      <c r="E65">
        <f t="shared" ref="E65" si="19">D65-D64</f>
        <v>16</v>
      </c>
      <c r="R65">
        <f t="shared" si="7"/>
        <v>2</v>
      </c>
      <c r="T65">
        <f t="shared" si="10"/>
        <v>0</v>
      </c>
      <c r="U65">
        <f t="shared" si="10"/>
        <v>1</v>
      </c>
      <c r="V65">
        <f t="shared" si="10"/>
        <v>0</v>
      </c>
      <c r="W65">
        <f t="shared" si="10"/>
        <v>0</v>
      </c>
      <c r="X65">
        <f t="shared" si="10"/>
        <v>0</v>
      </c>
      <c r="Y65">
        <f t="shared" si="10"/>
        <v>0</v>
      </c>
      <c r="Z65">
        <f t="shared" si="10"/>
        <v>0</v>
      </c>
      <c r="AA65">
        <f t="shared" si="10"/>
        <v>0</v>
      </c>
      <c r="AB65">
        <f t="shared" si="10"/>
        <v>0</v>
      </c>
    </row>
    <row r="66" spans="1:28">
      <c r="A66" s="2">
        <v>43948</v>
      </c>
      <c r="B66" s="3">
        <f>Dati!K66</f>
        <v>1128</v>
      </c>
      <c r="C66">
        <f t="shared" ref="C66" si="20">B66-B65</f>
        <v>14</v>
      </c>
      <c r="D66">
        <f t="shared" ref="D66" si="21">C66-C65</f>
        <v>-7</v>
      </c>
      <c r="E66">
        <f t="shared" ref="E66" si="22">D66-D65</f>
        <v>-11</v>
      </c>
      <c r="R66">
        <f t="shared" si="7"/>
        <v>1</v>
      </c>
      <c r="T66">
        <f t="shared" si="10"/>
        <v>1</v>
      </c>
      <c r="U66">
        <f t="shared" si="10"/>
        <v>0</v>
      </c>
      <c r="V66">
        <f t="shared" si="10"/>
        <v>0</v>
      </c>
      <c r="W66">
        <f t="shared" si="10"/>
        <v>0</v>
      </c>
      <c r="X66">
        <f t="shared" si="10"/>
        <v>0</v>
      </c>
      <c r="Y66">
        <f t="shared" si="10"/>
        <v>0</v>
      </c>
      <c r="Z66">
        <f t="shared" si="10"/>
        <v>0</v>
      </c>
      <c r="AA66">
        <f t="shared" si="10"/>
        <v>0</v>
      </c>
      <c r="AB66">
        <f t="shared" si="10"/>
        <v>0</v>
      </c>
    </row>
    <row r="67" spans="1:28">
      <c r="A67" s="2">
        <v>43949</v>
      </c>
      <c r="B67" s="3">
        <f>Dati!K67</f>
        <v>1141</v>
      </c>
      <c r="C67">
        <f t="shared" ref="C67" si="23">B67-B66</f>
        <v>13</v>
      </c>
      <c r="D67">
        <f t="shared" ref="D67" si="24">C67-C66</f>
        <v>-1</v>
      </c>
      <c r="E67">
        <f t="shared" ref="E67" si="25">D67-D66</f>
        <v>6</v>
      </c>
      <c r="R67">
        <f t="shared" si="7"/>
        <v>1</v>
      </c>
      <c r="T67">
        <f t="shared" si="10"/>
        <v>1</v>
      </c>
      <c r="U67">
        <f t="shared" si="10"/>
        <v>0</v>
      </c>
      <c r="V67">
        <f t="shared" si="10"/>
        <v>0</v>
      </c>
      <c r="W67">
        <f t="shared" si="10"/>
        <v>0</v>
      </c>
      <c r="X67">
        <f t="shared" si="10"/>
        <v>0</v>
      </c>
      <c r="Y67">
        <f t="shared" si="10"/>
        <v>0</v>
      </c>
      <c r="Z67">
        <f t="shared" si="10"/>
        <v>0</v>
      </c>
      <c r="AA67">
        <f t="shared" si="10"/>
        <v>0</v>
      </c>
      <c r="AB67">
        <f t="shared" si="10"/>
        <v>0</v>
      </c>
    </row>
    <row r="68" spans="1:28">
      <c r="A68" s="2">
        <v>43950</v>
      </c>
      <c r="B68" s="3">
        <f>Dati!K68</f>
        <v>1152</v>
      </c>
      <c r="C68">
        <f t="shared" ref="C68" si="26">B68-B67</f>
        <v>11</v>
      </c>
      <c r="D68">
        <f t="shared" ref="D68" si="27">C68-C67</f>
        <v>-2</v>
      </c>
      <c r="E68">
        <f t="shared" ref="E68" si="28">D68-D67</f>
        <v>-1</v>
      </c>
      <c r="R68">
        <f t="shared" si="7"/>
        <v>1</v>
      </c>
      <c r="T68">
        <f t="shared" ref="T68:AB82" si="29">IF($R68=T$2,1,0)</f>
        <v>1</v>
      </c>
      <c r="U68">
        <f t="shared" si="29"/>
        <v>0</v>
      </c>
      <c r="V68">
        <f t="shared" si="29"/>
        <v>0</v>
      </c>
      <c r="W68">
        <f t="shared" si="29"/>
        <v>0</v>
      </c>
      <c r="X68">
        <f t="shared" si="29"/>
        <v>0</v>
      </c>
      <c r="Y68">
        <f t="shared" si="29"/>
        <v>0</v>
      </c>
      <c r="Z68">
        <f t="shared" si="29"/>
        <v>0</v>
      </c>
      <c r="AA68">
        <f t="shared" si="29"/>
        <v>0</v>
      </c>
      <c r="AB68">
        <f t="shared" si="29"/>
        <v>0</v>
      </c>
    </row>
    <row r="69" spans="1:28">
      <c r="A69" s="2">
        <v>43951</v>
      </c>
      <c r="B69" s="3">
        <f>Dati!K69</f>
        <v>1167</v>
      </c>
      <c r="C69">
        <f t="shared" ref="C69" si="30">B69-B68</f>
        <v>15</v>
      </c>
      <c r="D69">
        <f t="shared" ref="D69" si="31">C69-C68</f>
        <v>4</v>
      </c>
      <c r="E69">
        <f t="shared" ref="E69" si="32">D69-D68</f>
        <v>6</v>
      </c>
      <c r="R69">
        <f t="shared" si="7"/>
        <v>1</v>
      </c>
      <c r="T69">
        <f t="shared" si="29"/>
        <v>1</v>
      </c>
      <c r="U69">
        <f t="shared" si="29"/>
        <v>0</v>
      </c>
      <c r="V69">
        <f t="shared" si="29"/>
        <v>0</v>
      </c>
      <c r="W69">
        <f t="shared" si="29"/>
        <v>0</v>
      </c>
      <c r="X69">
        <f t="shared" si="29"/>
        <v>0</v>
      </c>
      <c r="Y69">
        <f t="shared" si="29"/>
        <v>0</v>
      </c>
      <c r="Z69">
        <f t="shared" si="29"/>
        <v>0</v>
      </c>
      <c r="AA69">
        <f t="shared" si="29"/>
        <v>0</v>
      </c>
      <c r="AB69">
        <f t="shared" si="29"/>
        <v>0</v>
      </c>
    </row>
    <row r="70" spans="1:28">
      <c r="A70" s="2">
        <v>43952</v>
      </c>
      <c r="B70" s="3">
        <f>Dati!K70</f>
        <v>1184</v>
      </c>
      <c r="C70">
        <f t="shared" ref="C70" si="33">B70-B69</f>
        <v>17</v>
      </c>
      <c r="D70">
        <f t="shared" ref="D70" si="34">C70-C69</f>
        <v>2</v>
      </c>
      <c r="E70">
        <f t="shared" ref="E70" si="35">D70-D69</f>
        <v>-2</v>
      </c>
      <c r="R70">
        <f t="shared" si="7"/>
        <v>1</v>
      </c>
      <c r="T70">
        <f t="shared" si="29"/>
        <v>1</v>
      </c>
      <c r="U70">
        <f t="shared" si="29"/>
        <v>0</v>
      </c>
      <c r="V70">
        <f t="shared" si="29"/>
        <v>0</v>
      </c>
      <c r="W70">
        <f t="shared" si="29"/>
        <v>0</v>
      </c>
      <c r="X70">
        <f t="shared" si="29"/>
        <v>0</v>
      </c>
      <c r="Y70">
        <f t="shared" si="29"/>
        <v>0</v>
      </c>
      <c r="Z70">
        <f t="shared" si="29"/>
        <v>0</v>
      </c>
      <c r="AA70">
        <f t="shared" si="29"/>
        <v>0</v>
      </c>
      <c r="AB70">
        <f t="shared" si="29"/>
        <v>0</v>
      </c>
    </row>
    <row r="71" spans="1:28">
      <c r="A71" s="2">
        <v>43953</v>
      </c>
      <c r="B71" s="3">
        <f>Dati!K71</f>
        <v>1195</v>
      </c>
      <c r="C71">
        <f t="shared" ref="C71" si="36">B71-B70</f>
        <v>11</v>
      </c>
      <c r="D71">
        <f t="shared" ref="D71" si="37">C71-C70</f>
        <v>-6</v>
      </c>
      <c r="E71">
        <f t="shared" ref="E71" si="38">D71-D70</f>
        <v>-8</v>
      </c>
      <c r="R71">
        <f t="shared" si="7"/>
        <v>1</v>
      </c>
      <c r="T71">
        <f t="shared" si="29"/>
        <v>1</v>
      </c>
      <c r="U71">
        <f t="shared" si="29"/>
        <v>0</v>
      </c>
      <c r="V71">
        <f t="shared" si="29"/>
        <v>0</v>
      </c>
      <c r="W71">
        <f t="shared" si="29"/>
        <v>0</v>
      </c>
      <c r="X71">
        <f t="shared" si="29"/>
        <v>0</v>
      </c>
      <c r="Y71">
        <f t="shared" si="29"/>
        <v>0</v>
      </c>
      <c r="Z71">
        <f t="shared" si="29"/>
        <v>0</v>
      </c>
      <c r="AA71">
        <f t="shared" si="29"/>
        <v>0</v>
      </c>
      <c r="AB71">
        <f t="shared" si="29"/>
        <v>0</v>
      </c>
    </row>
    <row r="72" spans="1:28">
      <c r="A72" s="2">
        <v>43954</v>
      </c>
      <c r="B72" s="3">
        <f>Dati!K72</f>
        <v>1209</v>
      </c>
      <c r="C72">
        <f t="shared" ref="C72" si="39">B72-B71</f>
        <v>14</v>
      </c>
      <c r="D72">
        <f t="shared" ref="D72" si="40">C72-C71</f>
        <v>3</v>
      </c>
      <c r="E72">
        <f t="shared" ref="E72" si="41">D72-D71</f>
        <v>9</v>
      </c>
      <c r="R72">
        <f t="shared" si="7"/>
        <v>1</v>
      </c>
      <c r="T72">
        <f t="shared" si="29"/>
        <v>1</v>
      </c>
      <c r="U72">
        <f t="shared" si="29"/>
        <v>0</v>
      </c>
      <c r="V72">
        <f t="shared" si="29"/>
        <v>0</v>
      </c>
      <c r="W72">
        <f t="shared" si="29"/>
        <v>0</v>
      </c>
      <c r="X72">
        <f t="shared" si="29"/>
        <v>0</v>
      </c>
      <c r="Y72">
        <f t="shared" si="29"/>
        <v>0</v>
      </c>
      <c r="Z72">
        <f t="shared" si="29"/>
        <v>0</v>
      </c>
      <c r="AA72">
        <f t="shared" si="29"/>
        <v>0</v>
      </c>
      <c r="AB72">
        <f t="shared" si="29"/>
        <v>0</v>
      </c>
    </row>
    <row r="73" spans="1:28">
      <c r="A73" s="2">
        <v>43955</v>
      </c>
      <c r="B73" s="3">
        <f>Dati!K73</f>
        <v>1221</v>
      </c>
      <c r="C73">
        <f t="shared" ref="C73" si="42">B73-B72</f>
        <v>12</v>
      </c>
      <c r="D73">
        <f t="shared" ref="D73" si="43">C73-C72</f>
        <v>-2</v>
      </c>
      <c r="E73">
        <f t="shared" ref="E73" si="44">D73-D72</f>
        <v>-5</v>
      </c>
      <c r="R73">
        <f t="shared" si="7"/>
        <v>1</v>
      </c>
      <c r="T73">
        <f t="shared" si="29"/>
        <v>1</v>
      </c>
      <c r="U73">
        <f t="shared" si="29"/>
        <v>0</v>
      </c>
      <c r="V73">
        <f t="shared" si="29"/>
        <v>0</v>
      </c>
      <c r="W73">
        <f t="shared" si="29"/>
        <v>0</v>
      </c>
      <c r="X73">
        <f t="shared" si="29"/>
        <v>0</v>
      </c>
      <c r="Y73">
        <f t="shared" si="29"/>
        <v>0</v>
      </c>
      <c r="Z73">
        <f t="shared" si="29"/>
        <v>0</v>
      </c>
      <c r="AA73">
        <f t="shared" si="29"/>
        <v>0</v>
      </c>
      <c r="AB73">
        <f t="shared" si="29"/>
        <v>0</v>
      </c>
    </row>
    <row r="74" spans="1:28">
      <c r="A74" s="2">
        <v>43956</v>
      </c>
      <c r="B74" s="3">
        <f>Dati!K74</f>
        <v>1232</v>
      </c>
      <c r="C74">
        <f t="shared" ref="C74" si="45">B74-B73</f>
        <v>11</v>
      </c>
      <c r="D74">
        <f t="shared" ref="D74" si="46">C74-C73</f>
        <v>-1</v>
      </c>
      <c r="E74">
        <f t="shared" ref="E74" si="47">D74-D73</f>
        <v>1</v>
      </c>
      <c r="R74">
        <f t="shared" ref="R74" si="48">INT(C74/10)</f>
        <v>1</v>
      </c>
      <c r="T74">
        <f t="shared" si="29"/>
        <v>1</v>
      </c>
      <c r="U74">
        <f t="shared" si="29"/>
        <v>0</v>
      </c>
      <c r="V74">
        <f t="shared" si="29"/>
        <v>0</v>
      </c>
      <c r="W74">
        <f t="shared" si="29"/>
        <v>0</v>
      </c>
      <c r="X74">
        <f t="shared" si="29"/>
        <v>0</v>
      </c>
      <c r="Y74">
        <f t="shared" si="29"/>
        <v>0</v>
      </c>
      <c r="Z74">
        <f t="shared" si="29"/>
        <v>0</v>
      </c>
      <c r="AA74">
        <f t="shared" si="29"/>
        <v>0</v>
      </c>
      <c r="AB74">
        <f t="shared" si="29"/>
        <v>0</v>
      </c>
    </row>
    <row r="75" spans="1:28">
      <c r="A75" s="2">
        <v>43957</v>
      </c>
      <c r="B75" s="3">
        <f>Dati!K75</f>
        <v>1243</v>
      </c>
      <c r="C75">
        <f t="shared" ref="C75:C76" si="49">B75-B74</f>
        <v>11</v>
      </c>
      <c r="D75">
        <f t="shared" ref="D75:D76" si="50">C75-C74</f>
        <v>0</v>
      </c>
      <c r="E75">
        <f t="shared" ref="E75:E76" si="51">D75-D74</f>
        <v>1</v>
      </c>
      <c r="R75">
        <f t="shared" ref="R75:R76" si="52">INT(C75/10)</f>
        <v>1</v>
      </c>
      <c r="T75">
        <f t="shared" si="29"/>
        <v>1</v>
      </c>
      <c r="U75">
        <f t="shared" si="29"/>
        <v>0</v>
      </c>
      <c r="V75">
        <f t="shared" si="29"/>
        <v>0</v>
      </c>
      <c r="W75">
        <f t="shared" si="29"/>
        <v>0</v>
      </c>
      <c r="X75">
        <f t="shared" si="29"/>
        <v>0</v>
      </c>
      <c r="Y75">
        <f t="shared" si="29"/>
        <v>0</v>
      </c>
      <c r="Z75">
        <f t="shared" si="29"/>
        <v>0</v>
      </c>
      <c r="AA75">
        <f t="shared" si="29"/>
        <v>0</v>
      </c>
      <c r="AB75">
        <f t="shared" si="29"/>
        <v>0</v>
      </c>
    </row>
    <row r="76" spans="1:28">
      <c r="A76" s="2">
        <v>43958</v>
      </c>
      <c r="B76" s="3">
        <f>Dati!K76</f>
        <v>1254</v>
      </c>
      <c r="C76">
        <f t="shared" si="49"/>
        <v>11</v>
      </c>
      <c r="D76">
        <f t="shared" si="50"/>
        <v>0</v>
      </c>
      <c r="E76">
        <f t="shared" si="51"/>
        <v>0</v>
      </c>
      <c r="R76">
        <f t="shared" si="52"/>
        <v>1</v>
      </c>
      <c r="T76">
        <f t="shared" si="29"/>
        <v>1</v>
      </c>
      <c r="U76">
        <f t="shared" si="29"/>
        <v>0</v>
      </c>
      <c r="V76">
        <f t="shared" si="29"/>
        <v>0</v>
      </c>
      <c r="W76">
        <f t="shared" si="29"/>
        <v>0</v>
      </c>
      <c r="X76">
        <f t="shared" si="29"/>
        <v>0</v>
      </c>
      <c r="Y76">
        <f t="shared" si="29"/>
        <v>0</v>
      </c>
      <c r="Z76">
        <f t="shared" si="29"/>
        <v>0</v>
      </c>
      <c r="AA76">
        <f t="shared" si="29"/>
        <v>0</v>
      </c>
      <c r="AB76">
        <f t="shared" si="29"/>
        <v>0</v>
      </c>
    </row>
    <row r="77" spans="1:28">
      <c r="A77" s="2">
        <v>43959</v>
      </c>
      <c r="B77" s="3">
        <f>Dati!K77</f>
        <v>1265</v>
      </c>
      <c r="C77">
        <f t="shared" ref="C77:C78" si="53">B77-B76</f>
        <v>11</v>
      </c>
      <c r="D77">
        <f t="shared" ref="D77:D78" si="54">C77-C76</f>
        <v>0</v>
      </c>
      <c r="E77">
        <f t="shared" ref="E77:E78" si="55">D77-D76</f>
        <v>0</v>
      </c>
      <c r="R77">
        <f t="shared" ref="R77:R78" si="56">INT(C77/10)</f>
        <v>1</v>
      </c>
      <c r="T77">
        <f t="shared" si="29"/>
        <v>1</v>
      </c>
      <c r="U77">
        <f t="shared" si="29"/>
        <v>0</v>
      </c>
      <c r="V77">
        <f t="shared" si="29"/>
        <v>0</v>
      </c>
      <c r="W77">
        <f t="shared" si="29"/>
        <v>0</v>
      </c>
      <c r="X77">
        <f t="shared" si="29"/>
        <v>0</v>
      </c>
      <c r="Y77">
        <f t="shared" si="29"/>
        <v>0</v>
      </c>
      <c r="Z77">
        <f t="shared" si="29"/>
        <v>0</v>
      </c>
      <c r="AA77">
        <f t="shared" si="29"/>
        <v>0</v>
      </c>
      <c r="AB77">
        <f t="shared" si="29"/>
        <v>0</v>
      </c>
    </row>
    <row r="78" spans="1:28">
      <c r="A78" s="2">
        <v>43960</v>
      </c>
      <c r="B78" s="3">
        <f>Dati!K78</f>
        <v>1276</v>
      </c>
      <c r="C78">
        <f t="shared" si="53"/>
        <v>11</v>
      </c>
      <c r="D78">
        <f t="shared" si="54"/>
        <v>0</v>
      </c>
      <c r="E78">
        <f t="shared" si="55"/>
        <v>0</v>
      </c>
      <c r="R78">
        <f t="shared" si="56"/>
        <v>1</v>
      </c>
      <c r="T78">
        <f t="shared" si="29"/>
        <v>1</v>
      </c>
      <c r="U78">
        <f t="shared" si="29"/>
        <v>0</v>
      </c>
      <c r="V78">
        <f t="shared" si="29"/>
        <v>0</v>
      </c>
      <c r="W78">
        <f t="shared" si="29"/>
        <v>0</v>
      </c>
      <c r="X78">
        <f t="shared" si="29"/>
        <v>0</v>
      </c>
      <c r="Y78">
        <f t="shared" si="29"/>
        <v>0</v>
      </c>
      <c r="Z78">
        <f t="shared" si="29"/>
        <v>0</v>
      </c>
      <c r="AA78">
        <f t="shared" si="29"/>
        <v>0</v>
      </c>
      <c r="AB78">
        <f t="shared" si="29"/>
        <v>0</v>
      </c>
    </row>
    <row r="79" spans="1:28">
      <c r="A79" s="2">
        <v>43961</v>
      </c>
      <c r="B79" s="3">
        <f>Dati!K79</f>
        <v>1281</v>
      </c>
      <c r="C79">
        <f t="shared" ref="C79" si="57">B79-B78</f>
        <v>5</v>
      </c>
      <c r="D79">
        <f t="shared" ref="D79" si="58">C79-C78</f>
        <v>-6</v>
      </c>
      <c r="E79">
        <f t="shared" ref="E79" si="59">D79-D78</f>
        <v>-6</v>
      </c>
      <c r="R79">
        <f>INT(C79/1)</f>
        <v>5</v>
      </c>
      <c r="T79">
        <f t="shared" si="29"/>
        <v>0</v>
      </c>
      <c r="U79">
        <f t="shared" si="29"/>
        <v>0</v>
      </c>
      <c r="V79">
        <f t="shared" si="29"/>
        <v>0</v>
      </c>
      <c r="W79">
        <f t="shared" si="29"/>
        <v>0</v>
      </c>
      <c r="X79">
        <f t="shared" si="29"/>
        <v>1</v>
      </c>
      <c r="Y79">
        <f t="shared" si="29"/>
        <v>0</v>
      </c>
      <c r="Z79">
        <f t="shared" si="29"/>
        <v>0</v>
      </c>
      <c r="AA79">
        <f t="shared" si="29"/>
        <v>0</v>
      </c>
      <c r="AB79">
        <f t="shared" si="29"/>
        <v>0</v>
      </c>
    </row>
    <row r="80" spans="1:28">
      <c r="A80" s="2">
        <v>43962</v>
      </c>
      <c r="B80" s="3">
        <f>Dati!K80</f>
        <v>1293</v>
      </c>
      <c r="C80">
        <f t="shared" ref="C80" si="60">B80-B79</f>
        <v>12</v>
      </c>
      <c r="D80">
        <f t="shared" ref="D80" si="61">C80-C79</f>
        <v>7</v>
      </c>
      <c r="E80">
        <f t="shared" ref="E80" si="62">D80-D79</f>
        <v>13</v>
      </c>
      <c r="R80">
        <f>INT(C80/10)</f>
        <v>1</v>
      </c>
      <c r="T80">
        <f t="shared" si="29"/>
        <v>1</v>
      </c>
      <c r="U80">
        <f t="shared" si="29"/>
        <v>0</v>
      </c>
      <c r="V80">
        <f t="shared" si="29"/>
        <v>0</v>
      </c>
      <c r="W80">
        <f t="shared" si="29"/>
        <v>0</v>
      </c>
      <c r="X80">
        <f t="shared" si="29"/>
        <v>0</v>
      </c>
      <c r="Y80">
        <f t="shared" si="29"/>
        <v>0</v>
      </c>
      <c r="Z80">
        <f t="shared" si="29"/>
        <v>0</v>
      </c>
      <c r="AA80">
        <f t="shared" si="29"/>
        <v>0</v>
      </c>
      <c r="AB80">
        <f t="shared" si="29"/>
        <v>0</v>
      </c>
    </row>
    <row r="81" spans="1:28">
      <c r="A81" s="2">
        <v>43963</v>
      </c>
      <c r="B81" s="3">
        <f>Dati!K81</f>
        <v>1301</v>
      </c>
      <c r="C81">
        <f t="shared" ref="C81:C82" si="63">B81-B80</f>
        <v>8</v>
      </c>
      <c r="D81">
        <f t="shared" ref="D81:D82" si="64">C81-C80</f>
        <v>-4</v>
      </c>
      <c r="E81">
        <f t="shared" ref="E81:E82" si="65">D81-D80</f>
        <v>-11</v>
      </c>
      <c r="R81">
        <f>INT(C81/1)</f>
        <v>8</v>
      </c>
      <c r="T81">
        <f t="shared" si="29"/>
        <v>0</v>
      </c>
      <c r="U81">
        <f t="shared" si="29"/>
        <v>0</v>
      </c>
      <c r="V81">
        <f t="shared" si="29"/>
        <v>0</v>
      </c>
      <c r="W81">
        <f t="shared" si="29"/>
        <v>0</v>
      </c>
      <c r="X81">
        <f t="shared" si="29"/>
        <v>0</v>
      </c>
      <c r="Y81">
        <f t="shared" si="29"/>
        <v>0</v>
      </c>
      <c r="Z81">
        <f t="shared" si="29"/>
        <v>0</v>
      </c>
      <c r="AA81">
        <f t="shared" si="29"/>
        <v>1</v>
      </c>
      <c r="AB81">
        <f t="shared" si="29"/>
        <v>0</v>
      </c>
    </row>
    <row r="82" spans="1:28">
      <c r="A82" s="2">
        <v>43964</v>
      </c>
      <c r="B82" s="3">
        <f>Dati!K82</f>
        <v>1314</v>
      </c>
      <c r="C82">
        <f t="shared" si="63"/>
        <v>13</v>
      </c>
      <c r="D82">
        <f t="shared" si="64"/>
        <v>5</v>
      </c>
      <c r="E82">
        <f t="shared" si="65"/>
        <v>9</v>
      </c>
      <c r="R82">
        <f>INT(C82/10)</f>
        <v>1</v>
      </c>
      <c r="T82">
        <f t="shared" si="29"/>
        <v>1</v>
      </c>
      <c r="U82">
        <f t="shared" si="29"/>
        <v>0</v>
      </c>
      <c r="V82">
        <f t="shared" si="29"/>
        <v>0</v>
      </c>
      <c r="W82">
        <f t="shared" si="29"/>
        <v>0</v>
      </c>
      <c r="X82">
        <f t="shared" si="29"/>
        <v>0</v>
      </c>
      <c r="Y82">
        <f t="shared" si="29"/>
        <v>0</v>
      </c>
      <c r="Z82">
        <f t="shared" si="29"/>
        <v>0</v>
      </c>
      <c r="AA82">
        <f t="shared" si="29"/>
        <v>0</v>
      </c>
      <c r="AB82">
        <f t="shared" si="29"/>
        <v>0</v>
      </c>
    </row>
    <row r="85" spans="1:28">
      <c r="T85">
        <f>SUM(T4:T83)</f>
        <v>32</v>
      </c>
      <c r="U85">
        <f t="shared" ref="U85:AB85" si="66">SUM(U4:U83)</f>
        <v>18</v>
      </c>
      <c r="V85">
        <f t="shared" si="66"/>
        <v>13</v>
      </c>
      <c r="W85">
        <f t="shared" si="66"/>
        <v>1</v>
      </c>
      <c r="X85">
        <f t="shared" si="66"/>
        <v>2</v>
      </c>
      <c r="Y85">
        <f t="shared" si="66"/>
        <v>2</v>
      </c>
      <c r="Z85">
        <f t="shared" si="66"/>
        <v>0</v>
      </c>
      <c r="AA85">
        <f t="shared" si="66"/>
        <v>1</v>
      </c>
      <c r="AB85">
        <f t="shared" si="66"/>
        <v>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2"/>
  <sheetViews>
    <sheetView workbookViewId="0">
      <pane ySplit="1" topLeftCell="A65" activePane="bottomLeft" state="frozen"/>
      <selection pane="bottomLeft" activeCell="A82" sqref="A82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:E62" si="3">B37-B36</f>
        <v>45</v>
      </c>
      <c r="D37">
        <f t="shared" si="3"/>
        <v>27</v>
      </c>
      <c r="E37">
        <f t="shared" si="3"/>
        <v>37</v>
      </c>
    </row>
    <row r="38" spans="1:5">
      <c r="A38" s="2">
        <v>43920</v>
      </c>
      <c r="B38" s="3">
        <f>Dati!E38</f>
        <v>1317</v>
      </c>
      <c r="C38">
        <f t="shared" si="3"/>
        <v>74</v>
      </c>
      <c r="D38">
        <f t="shared" si="3"/>
        <v>29</v>
      </c>
      <c r="E38">
        <f t="shared" si="3"/>
        <v>2</v>
      </c>
    </row>
    <row r="39" spans="1:5">
      <c r="A39" s="2">
        <v>43921</v>
      </c>
      <c r="B39" s="3">
        <f>Dati!E39</f>
        <v>1332</v>
      </c>
      <c r="C39">
        <f t="shared" si="3"/>
        <v>15</v>
      </c>
      <c r="D39">
        <f t="shared" si="3"/>
        <v>-59</v>
      </c>
      <c r="E39">
        <f t="shared" si="3"/>
        <v>-88</v>
      </c>
    </row>
    <row r="40" spans="1:5">
      <c r="A40" s="2">
        <v>43922</v>
      </c>
      <c r="B40" s="3">
        <f>Dati!E40</f>
        <v>1293</v>
      </c>
      <c r="C40">
        <f t="shared" si="3"/>
        <v>-39</v>
      </c>
      <c r="D40">
        <f t="shared" si="3"/>
        <v>-54</v>
      </c>
      <c r="E40">
        <f t="shared" si="3"/>
        <v>5</v>
      </c>
    </row>
    <row r="41" spans="1:5">
      <c r="A41" s="2">
        <v>43923</v>
      </c>
      <c r="B41" s="3">
        <f>Dati!E41</f>
        <v>1292</v>
      </c>
      <c r="C41">
        <f t="shared" si="3"/>
        <v>-1</v>
      </c>
      <c r="D41">
        <f t="shared" si="3"/>
        <v>38</v>
      </c>
      <c r="E41">
        <f t="shared" si="3"/>
        <v>92</v>
      </c>
    </row>
    <row r="42" spans="1:5">
      <c r="A42" s="2">
        <v>43924</v>
      </c>
      <c r="B42" s="3">
        <f>Dati!E42</f>
        <v>1320</v>
      </c>
      <c r="C42">
        <f t="shared" si="3"/>
        <v>28</v>
      </c>
      <c r="D42">
        <f t="shared" si="3"/>
        <v>29</v>
      </c>
      <c r="E42">
        <f t="shared" si="3"/>
        <v>-9</v>
      </c>
    </row>
    <row r="43" spans="1:5">
      <c r="A43" s="2">
        <v>43925</v>
      </c>
      <c r="B43" s="3">
        <f>Dati!E43</f>
        <v>1290</v>
      </c>
      <c r="C43">
        <f t="shared" si="3"/>
        <v>-30</v>
      </c>
      <c r="D43">
        <f t="shared" si="3"/>
        <v>-58</v>
      </c>
      <c r="E43">
        <f t="shared" si="3"/>
        <v>-87</v>
      </c>
    </row>
    <row r="44" spans="1:5">
      <c r="A44" s="2">
        <v>43926</v>
      </c>
      <c r="B44" s="3">
        <f>Dati!E44</f>
        <v>1291</v>
      </c>
      <c r="C44">
        <f t="shared" si="3"/>
        <v>1</v>
      </c>
      <c r="D44">
        <f t="shared" si="3"/>
        <v>31</v>
      </c>
      <c r="E44">
        <f t="shared" si="3"/>
        <v>89</v>
      </c>
    </row>
    <row r="45" spans="1:5">
      <c r="A45" s="2">
        <v>43927</v>
      </c>
      <c r="B45" s="3">
        <f>Dati!E45</f>
        <v>1303</v>
      </c>
      <c r="C45">
        <f t="shared" si="3"/>
        <v>12</v>
      </c>
      <c r="D45">
        <f t="shared" si="3"/>
        <v>11</v>
      </c>
      <c r="E45">
        <f t="shared" si="3"/>
        <v>-20</v>
      </c>
    </row>
    <row r="46" spans="1:5">
      <c r="A46" s="2">
        <v>43928</v>
      </c>
      <c r="B46" s="3">
        <f>Dati!E46</f>
        <v>1246</v>
      </c>
      <c r="C46">
        <f t="shared" si="3"/>
        <v>-57</v>
      </c>
      <c r="D46">
        <f t="shared" si="3"/>
        <v>-69</v>
      </c>
      <c r="E46">
        <f t="shared" si="3"/>
        <v>-80</v>
      </c>
    </row>
    <row r="47" spans="1:5">
      <c r="A47" s="2">
        <v>43929</v>
      </c>
      <c r="B47" s="3">
        <f>Dati!E47</f>
        <v>1262</v>
      </c>
      <c r="C47">
        <f t="shared" si="3"/>
        <v>16</v>
      </c>
      <c r="D47">
        <f t="shared" si="3"/>
        <v>73</v>
      </c>
      <c r="E47">
        <f t="shared" si="3"/>
        <v>142</v>
      </c>
    </row>
    <row r="48" spans="1:5">
      <c r="A48" s="2">
        <v>43930</v>
      </c>
      <c r="B48" s="3">
        <f>Dati!E48</f>
        <v>1257</v>
      </c>
      <c r="C48">
        <f t="shared" si="3"/>
        <v>-5</v>
      </c>
      <c r="D48">
        <f t="shared" si="3"/>
        <v>-21</v>
      </c>
      <c r="E48">
        <f t="shared" si="3"/>
        <v>-94</v>
      </c>
    </row>
    <row r="49" spans="1:5">
      <c r="A49" s="2">
        <v>43931</v>
      </c>
      <c r="B49" s="3">
        <f>Dati!E49</f>
        <v>1227</v>
      </c>
      <c r="C49">
        <f t="shared" si="3"/>
        <v>-30</v>
      </c>
      <c r="D49">
        <f t="shared" si="3"/>
        <v>-25</v>
      </c>
      <c r="E49">
        <f t="shared" si="3"/>
        <v>-4</v>
      </c>
    </row>
    <row r="50" spans="1:5">
      <c r="A50" s="2">
        <v>43932</v>
      </c>
      <c r="B50" s="3">
        <f>Dati!E50</f>
        <v>1149</v>
      </c>
      <c r="C50">
        <f t="shared" si="3"/>
        <v>-78</v>
      </c>
      <c r="D50">
        <f t="shared" si="3"/>
        <v>-48</v>
      </c>
      <c r="E50">
        <f t="shared" si="3"/>
        <v>-23</v>
      </c>
    </row>
    <row r="51" spans="1:5">
      <c r="A51" s="2">
        <v>43933</v>
      </c>
      <c r="B51" s="3">
        <f>Dati!E51</f>
        <v>1176</v>
      </c>
      <c r="C51">
        <f t="shared" si="3"/>
        <v>27</v>
      </c>
      <c r="D51">
        <f t="shared" si="3"/>
        <v>105</v>
      </c>
      <c r="E51">
        <f t="shared" si="3"/>
        <v>153</v>
      </c>
    </row>
    <row r="52" spans="1:5">
      <c r="A52" s="2">
        <v>43934</v>
      </c>
      <c r="B52" s="3">
        <f>Dati!E52</f>
        <v>1226</v>
      </c>
      <c r="C52">
        <f t="shared" si="3"/>
        <v>50</v>
      </c>
      <c r="D52">
        <f t="shared" si="3"/>
        <v>23</v>
      </c>
      <c r="E52">
        <f t="shared" si="3"/>
        <v>-82</v>
      </c>
    </row>
    <row r="53" spans="1:5">
      <c r="A53" s="2">
        <v>43935</v>
      </c>
      <c r="B53" s="3">
        <f>Dati!E53</f>
        <v>1100</v>
      </c>
      <c r="C53">
        <f t="shared" si="3"/>
        <v>-126</v>
      </c>
      <c r="D53">
        <f t="shared" si="3"/>
        <v>-176</v>
      </c>
      <c r="E53">
        <f t="shared" si="3"/>
        <v>-199</v>
      </c>
    </row>
    <row r="54" spans="1:5">
      <c r="A54" s="2">
        <v>43936</v>
      </c>
      <c r="B54" s="3">
        <f>Dati!E54</f>
        <v>1079</v>
      </c>
      <c r="C54">
        <f t="shared" si="3"/>
        <v>-21</v>
      </c>
      <c r="D54">
        <f t="shared" si="3"/>
        <v>105</v>
      </c>
      <c r="E54">
        <f t="shared" si="3"/>
        <v>281</v>
      </c>
    </row>
    <row r="55" spans="1:5">
      <c r="A55" s="2">
        <v>43937</v>
      </c>
      <c r="B55" s="3">
        <f>Dati!E55</f>
        <v>1060</v>
      </c>
      <c r="C55">
        <f t="shared" si="3"/>
        <v>-19</v>
      </c>
      <c r="D55">
        <f t="shared" si="3"/>
        <v>2</v>
      </c>
      <c r="E55">
        <f t="shared" si="3"/>
        <v>-103</v>
      </c>
    </row>
    <row r="56" spans="1:5">
      <c r="A56" s="2">
        <v>43938</v>
      </c>
      <c r="B56" s="3">
        <f>Dati!E56</f>
        <v>1002</v>
      </c>
      <c r="C56">
        <f t="shared" si="3"/>
        <v>-58</v>
      </c>
      <c r="D56">
        <f t="shared" si="3"/>
        <v>-39</v>
      </c>
      <c r="E56">
        <f t="shared" si="3"/>
        <v>-41</v>
      </c>
    </row>
    <row r="57" spans="1:5">
      <c r="A57" s="2">
        <v>43939</v>
      </c>
      <c r="B57" s="3">
        <f>Dati!E57</f>
        <v>1006</v>
      </c>
      <c r="C57">
        <f t="shared" si="3"/>
        <v>4</v>
      </c>
      <c r="D57">
        <f t="shared" si="3"/>
        <v>62</v>
      </c>
      <c r="E57">
        <f t="shared" si="3"/>
        <v>101</v>
      </c>
    </row>
    <row r="58" spans="1:5">
      <c r="A58" s="2">
        <v>43940</v>
      </c>
      <c r="B58" s="3">
        <f>Dati!E58</f>
        <v>986</v>
      </c>
      <c r="C58">
        <f t="shared" si="3"/>
        <v>-20</v>
      </c>
      <c r="D58">
        <f t="shared" si="3"/>
        <v>-24</v>
      </c>
      <c r="E58">
        <f t="shared" si="3"/>
        <v>-86</v>
      </c>
    </row>
    <row r="59" spans="1:5">
      <c r="A59" s="2">
        <v>43941</v>
      </c>
      <c r="B59" s="3">
        <f>Dati!E59</f>
        <v>980</v>
      </c>
      <c r="C59">
        <f t="shared" si="3"/>
        <v>-6</v>
      </c>
      <c r="D59">
        <f t="shared" si="3"/>
        <v>14</v>
      </c>
      <c r="E59">
        <f t="shared" si="3"/>
        <v>38</v>
      </c>
    </row>
    <row r="60" spans="1:5">
      <c r="A60" s="2">
        <v>43942</v>
      </c>
      <c r="B60" s="3">
        <f>Dati!E60</f>
        <v>1008</v>
      </c>
      <c r="C60">
        <f t="shared" si="3"/>
        <v>28</v>
      </c>
      <c r="D60">
        <f t="shared" si="3"/>
        <v>34</v>
      </c>
      <c r="E60">
        <f t="shared" si="3"/>
        <v>20</v>
      </c>
    </row>
    <row r="61" spans="1:5">
      <c r="A61" s="2">
        <v>43943</v>
      </c>
      <c r="B61" s="3">
        <f>Dati!E61</f>
        <v>952</v>
      </c>
      <c r="C61">
        <f t="shared" si="3"/>
        <v>-56</v>
      </c>
      <c r="D61">
        <f t="shared" si="3"/>
        <v>-84</v>
      </c>
      <c r="E61">
        <f t="shared" si="3"/>
        <v>-118</v>
      </c>
    </row>
    <row r="62" spans="1:5">
      <c r="A62" s="2">
        <v>43944</v>
      </c>
      <c r="B62" s="3">
        <f>Dati!E62</f>
        <v>874</v>
      </c>
      <c r="C62">
        <f t="shared" si="3"/>
        <v>-78</v>
      </c>
      <c r="D62">
        <f t="shared" si="3"/>
        <v>-22</v>
      </c>
      <c r="E62">
        <f t="shared" si="3"/>
        <v>62</v>
      </c>
    </row>
    <row r="63" spans="1:5">
      <c r="A63" s="2">
        <v>43945</v>
      </c>
      <c r="B63" s="3">
        <f>Dati!E63</f>
        <v>847</v>
      </c>
      <c r="C63">
        <f t="shared" ref="C63" si="4">B63-B62</f>
        <v>-27</v>
      </c>
      <c r="D63">
        <f t="shared" ref="D63" si="5">C63-C62</f>
        <v>51</v>
      </c>
      <c r="E63">
        <f t="shared" ref="E63" si="6">D63-D62</f>
        <v>73</v>
      </c>
    </row>
    <row r="64" spans="1:5">
      <c r="A64" s="2">
        <v>43946</v>
      </c>
      <c r="B64" s="3">
        <f>Dati!E64</f>
        <v>842</v>
      </c>
      <c r="C64">
        <f t="shared" ref="C64" si="7">B64-B63</f>
        <v>-5</v>
      </c>
      <c r="D64">
        <f t="shared" ref="D64" si="8">C64-C63</f>
        <v>22</v>
      </c>
      <c r="E64">
        <f t="shared" ref="E64" si="9">D64-D63</f>
        <v>-29</v>
      </c>
    </row>
    <row r="65" spans="1:5">
      <c r="A65" s="2">
        <v>43947</v>
      </c>
      <c r="B65" s="3">
        <f>Dati!E65</f>
        <v>830</v>
      </c>
      <c r="C65">
        <f t="shared" ref="C65" si="10">B65-B64</f>
        <v>-12</v>
      </c>
      <c r="D65">
        <f t="shared" ref="D65" si="11">C65-C64</f>
        <v>-7</v>
      </c>
      <c r="E65">
        <f t="shared" ref="E65" si="12">D65-D64</f>
        <v>-29</v>
      </c>
    </row>
    <row r="66" spans="1:5">
      <c r="A66" s="2">
        <v>43948</v>
      </c>
      <c r="B66" s="3">
        <f>Dati!E66</f>
        <v>837</v>
      </c>
      <c r="C66">
        <f t="shared" ref="C66" si="13">B66-B65</f>
        <v>7</v>
      </c>
      <c r="D66">
        <f t="shared" ref="D66" si="14">C66-C65</f>
        <v>19</v>
      </c>
      <c r="E66">
        <f t="shared" ref="E66" si="15">D66-D65</f>
        <v>26</v>
      </c>
    </row>
    <row r="67" spans="1:5">
      <c r="A67" s="2">
        <v>43949</v>
      </c>
      <c r="B67" s="3">
        <f>Dati!E67</f>
        <v>799</v>
      </c>
      <c r="C67">
        <f t="shared" ref="C67" si="16">B67-B66</f>
        <v>-38</v>
      </c>
      <c r="D67">
        <f t="shared" ref="D67" si="17">C67-C66</f>
        <v>-45</v>
      </c>
      <c r="E67">
        <f t="shared" ref="E67" si="18">D67-D66</f>
        <v>-64</v>
      </c>
    </row>
    <row r="68" spans="1:5">
      <c r="A68" s="2">
        <v>43950</v>
      </c>
      <c r="B68" s="3">
        <f>Dati!E68</f>
        <v>767</v>
      </c>
      <c r="C68">
        <f t="shared" ref="C68" si="19">B68-B67</f>
        <v>-32</v>
      </c>
      <c r="D68">
        <f t="shared" ref="D68" si="20">C68-C67</f>
        <v>6</v>
      </c>
      <c r="E68">
        <f t="shared" ref="E68" si="21">D68-D67</f>
        <v>51</v>
      </c>
    </row>
    <row r="69" spans="1:5">
      <c r="A69" s="2">
        <v>43951</v>
      </c>
      <c r="B69" s="3">
        <f>Dati!E69</f>
        <v>745</v>
      </c>
      <c r="C69">
        <f t="shared" ref="C69" si="22">B69-B68</f>
        <v>-22</v>
      </c>
      <c r="D69">
        <f t="shared" ref="D69" si="23">C69-C68</f>
        <v>10</v>
      </c>
      <c r="E69">
        <f t="shared" ref="E69" si="24">D69-D68</f>
        <v>4</v>
      </c>
    </row>
    <row r="70" spans="1:5">
      <c r="A70" s="2">
        <v>43952</v>
      </c>
      <c r="B70" s="3">
        <f>Dati!E70</f>
        <v>734</v>
      </c>
      <c r="C70">
        <f t="shared" ref="C70" si="25">B70-B69</f>
        <v>-11</v>
      </c>
      <c r="D70">
        <f t="shared" ref="D70" si="26">C70-C69</f>
        <v>11</v>
      </c>
      <c r="E70">
        <f t="shared" ref="E70" si="27">D70-D69</f>
        <v>1</v>
      </c>
    </row>
    <row r="71" spans="1:5">
      <c r="A71" s="2">
        <v>43953</v>
      </c>
      <c r="B71" s="3">
        <f>Dati!E71</f>
        <v>715</v>
      </c>
      <c r="C71">
        <f t="shared" ref="C71" si="28">B71-B70</f>
        <v>-19</v>
      </c>
      <c r="D71">
        <f t="shared" ref="D71" si="29">C71-C70</f>
        <v>-8</v>
      </c>
      <c r="E71">
        <f t="shared" ref="E71" si="30">D71-D70</f>
        <v>-19</v>
      </c>
    </row>
    <row r="72" spans="1:5">
      <c r="A72" s="2">
        <v>43954</v>
      </c>
      <c r="B72" s="3">
        <f>Dati!E72</f>
        <v>695</v>
      </c>
      <c r="C72">
        <f t="shared" ref="C72" si="31">B72-B71</f>
        <v>-20</v>
      </c>
      <c r="D72">
        <f t="shared" ref="D72" si="32">C72-C71</f>
        <v>-1</v>
      </c>
      <c r="E72">
        <f t="shared" ref="E72" si="33">D72-D71</f>
        <v>7</v>
      </c>
    </row>
    <row r="73" spans="1:5">
      <c r="A73" s="2">
        <v>43955</v>
      </c>
      <c r="B73" s="3">
        <f>Dati!E73</f>
        <v>678</v>
      </c>
      <c r="C73">
        <f t="shared" ref="C73" si="34">B73-B72</f>
        <v>-17</v>
      </c>
      <c r="D73">
        <f t="shared" ref="D73" si="35">C73-C72</f>
        <v>3</v>
      </c>
      <c r="E73">
        <f t="shared" ref="E73" si="36">D73-D72</f>
        <v>4</v>
      </c>
    </row>
    <row r="74" spans="1:5">
      <c r="A74" s="2">
        <v>43956</v>
      </c>
      <c r="B74" s="3">
        <f>Dati!E74</f>
        <v>651</v>
      </c>
      <c r="C74">
        <f t="shared" ref="C74" si="37">B74-B73</f>
        <v>-27</v>
      </c>
      <c r="D74">
        <f t="shared" ref="D74" si="38">C74-C73</f>
        <v>-10</v>
      </c>
      <c r="E74">
        <f t="shared" ref="E74" si="39">D74-D73</f>
        <v>-13</v>
      </c>
    </row>
    <row r="75" spans="1:5">
      <c r="A75" s="2">
        <v>43957</v>
      </c>
      <c r="B75" s="3">
        <f>Dati!E75</f>
        <v>607</v>
      </c>
      <c r="C75">
        <f t="shared" ref="C75:C76" si="40">B75-B74</f>
        <v>-44</v>
      </c>
      <c r="D75">
        <f t="shared" ref="D75:D76" si="41">C75-C74</f>
        <v>-17</v>
      </c>
      <c r="E75">
        <f t="shared" ref="E75:E76" si="42">D75-D74</f>
        <v>-7</v>
      </c>
    </row>
    <row r="76" spans="1:5">
      <c r="A76" s="2">
        <v>43958</v>
      </c>
      <c r="B76" s="3">
        <f>Dati!E76</f>
        <v>582</v>
      </c>
      <c r="C76">
        <f t="shared" si="40"/>
        <v>-25</v>
      </c>
      <c r="D76">
        <f t="shared" si="41"/>
        <v>19</v>
      </c>
      <c r="E76">
        <f t="shared" si="42"/>
        <v>36</v>
      </c>
    </row>
    <row r="77" spans="1:5">
      <c r="A77" s="2">
        <v>43959</v>
      </c>
      <c r="B77" s="3">
        <f>Dati!E77</f>
        <v>563</v>
      </c>
      <c r="C77">
        <f t="shared" ref="C77:C78" si="43">B77-B76</f>
        <v>-19</v>
      </c>
      <c r="D77">
        <f t="shared" ref="D77:D78" si="44">C77-C76</f>
        <v>6</v>
      </c>
      <c r="E77">
        <f t="shared" ref="E77:E78" si="45">D77-D76</f>
        <v>-13</v>
      </c>
    </row>
    <row r="78" spans="1:5">
      <c r="A78" s="2">
        <v>43960</v>
      </c>
      <c r="B78" s="3">
        <f>Dati!E78</f>
        <v>543</v>
      </c>
      <c r="C78">
        <f t="shared" si="43"/>
        <v>-20</v>
      </c>
      <c r="D78">
        <f t="shared" si="44"/>
        <v>-1</v>
      </c>
      <c r="E78">
        <f t="shared" si="45"/>
        <v>-7</v>
      </c>
    </row>
    <row r="79" spans="1:5">
      <c r="A79" s="2">
        <v>43961</v>
      </c>
      <c r="B79" s="3">
        <f>Dati!E79</f>
        <v>522</v>
      </c>
      <c r="C79">
        <f t="shared" ref="C79" si="46">B79-B78</f>
        <v>-21</v>
      </c>
      <c r="D79">
        <f t="shared" ref="D79" si="47">C79-C78</f>
        <v>-1</v>
      </c>
      <c r="E79">
        <f t="shared" ref="E79" si="48">D79-D78</f>
        <v>0</v>
      </c>
    </row>
    <row r="80" spans="1:5">
      <c r="A80" s="2">
        <v>43962</v>
      </c>
      <c r="B80" s="3">
        <f>Dati!E80</f>
        <v>522</v>
      </c>
      <c r="C80">
        <f t="shared" ref="C80" si="49">B80-B79</f>
        <v>0</v>
      </c>
      <c r="D80">
        <f t="shared" ref="D80" si="50">C80-C79</f>
        <v>21</v>
      </c>
      <c r="E80">
        <f t="shared" ref="E80" si="51">D80-D79</f>
        <v>22</v>
      </c>
    </row>
    <row r="81" spans="1:5">
      <c r="A81" s="2">
        <v>43963</v>
      </c>
      <c r="B81" s="3">
        <f>Dati!E81</f>
        <v>482</v>
      </c>
      <c r="C81">
        <f t="shared" ref="C81" si="52">B81-B80</f>
        <v>-40</v>
      </c>
      <c r="D81">
        <f t="shared" ref="D81" si="53">C81-C80</f>
        <v>-40</v>
      </c>
      <c r="E81">
        <f t="shared" ref="E81" si="54">D81-D80</f>
        <v>-61</v>
      </c>
    </row>
    <row r="82" spans="1:5">
      <c r="A82" s="2">
        <v>43964</v>
      </c>
      <c r="B82" s="3">
        <f>Dati!E82</f>
        <v>465</v>
      </c>
      <c r="C82">
        <f t="shared" ref="C82" si="55">B82-B81</f>
        <v>-17</v>
      </c>
      <c r="D82">
        <f t="shared" ref="D82" si="56">C82-C81</f>
        <v>23</v>
      </c>
      <c r="E82">
        <f t="shared" ref="E82" si="57">D82-D81</f>
        <v>63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2"/>
  <sheetViews>
    <sheetView workbookViewId="0">
      <pane ySplit="1" topLeftCell="A71" activePane="bottomLeft" state="frozen"/>
      <selection pane="bottomLeft" activeCell="A82" sqref="A82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:E44" si="3">B37-B36</f>
        <v>193</v>
      </c>
      <c r="D37">
        <f t="shared" si="3"/>
        <v>167</v>
      </c>
      <c r="E37">
        <f t="shared" si="3"/>
        <v>174</v>
      </c>
    </row>
    <row r="38" spans="1:5">
      <c r="A38" s="2">
        <v>43920</v>
      </c>
      <c r="B38" s="3">
        <f>Dati!G38</f>
        <v>2383</v>
      </c>
      <c r="C38">
        <f t="shared" si="3"/>
        <v>104</v>
      </c>
      <c r="D38">
        <f t="shared" si="3"/>
        <v>-89</v>
      </c>
      <c r="E38">
        <f t="shared" si="3"/>
        <v>-256</v>
      </c>
    </row>
    <row r="39" spans="1:5">
      <c r="A39" s="2">
        <v>43921</v>
      </c>
      <c r="B39" s="3">
        <f>Dati!G39</f>
        <v>2508</v>
      </c>
      <c r="C39">
        <f t="shared" si="3"/>
        <v>125</v>
      </c>
      <c r="D39">
        <f t="shared" si="3"/>
        <v>21</v>
      </c>
      <c r="E39">
        <f t="shared" si="3"/>
        <v>110</v>
      </c>
    </row>
    <row r="40" spans="1:5">
      <c r="A40" s="2">
        <v>43922</v>
      </c>
      <c r="B40" s="3">
        <f>Dati!G40</f>
        <v>2645</v>
      </c>
      <c r="C40">
        <f t="shared" si="3"/>
        <v>137</v>
      </c>
      <c r="D40">
        <f t="shared" si="3"/>
        <v>12</v>
      </c>
      <c r="E40">
        <f t="shared" si="3"/>
        <v>-9</v>
      </c>
    </row>
    <row r="41" spans="1:5">
      <c r="A41" s="2">
        <v>43923</v>
      </c>
      <c r="B41" s="3">
        <f>Dati!G41</f>
        <v>2660</v>
      </c>
      <c r="C41">
        <f t="shared" si="3"/>
        <v>15</v>
      </c>
      <c r="D41">
        <f t="shared" si="3"/>
        <v>-122</v>
      </c>
      <c r="E41">
        <f t="shared" si="3"/>
        <v>-134</v>
      </c>
    </row>
    <row r="42" spans="1:5">
      <c r="A42" s="2">
        <v>43924</v>
      </c>
      <c r="B42" s="3">
        <f>Dati!G42</f>
        <v>2746</v>
      </c>
      <c r="C42">
        <f t="shared" si="3"/>
        <v>86</v>
      </c>
      <c r="D42">
        <f t="shared" si="3"/>
        <v>71</v>
      </c>
      <c r="E42">
        <f t="shared" si="3"/>
        <v>193</v>
      </c>
    </row>
    <row r="43" spans="1:5">
      <c r="A43" s="2">
        <v>43925</v>
      </c>
      <c r="B43" s="3">
        <f>Dati!G43</f>
        <v>2894</v>
      </c>
      <c r="C43">
        <f t="shared" si="3"/>
        <v>148</v>
      </c>
      <c r="D43">
        <f t="shared" si="3"/>
        <v>62</v>
      </c>
      <c r="E43">
        <f t="shared" si="3"/>
        <v>-9</v>
      </c>
    </row>
    <row r="44" spans="1:5">
      <c r="A44" s="2">
        <v>43926</v>
      </c>
      <c r="B44" s="3">
        <f>Dati!G44</f>
        <v>3093</v>
      </c>
      <c r="C44">
        <f t="shared" si="3"/>
        <v>199</v>
      </c>
      <c r="D44">
        <f t="shared" si="3"/>
        <v>51</v>
      </c>
      <c r="E44">
        <f t="shared" si="3"/>
        <v>-11</v>
      </c>
    </row>
    <row r="45" spans="1:5">
      <c r="A45" s="2">
        <v>43927</v>
      </c>
      <c r="B45" s="3">
        <f>Dati!G45</f>
        <v>3117</v>
      </c>
      <c r="C45">
        <f t="shared" ref="C45:E47" si="4">B45-B44</f>
        <v>24</v>
      </c>
      <c r="D45">
        <f t="shared" si="4"/>
        <v>-175</v>
      </c>
      <c r="E45">
        <f t="shared" si="4"/>
        <v>-226</v>
      </c>
    </row>
    <row r="46" spans="1:5">
      <c r="A46" s="2">
        <v>43928</v>
      </c>
      <c r="B46" s="3">
        <f>Dati!G46</f>
        <v>3212</v>
      </c>
      <c r="C46">
        <f t="shared" si="4"/>
        <v>95</v>
      </c>
      <c r="D46">
        <f t="shared" si="4"/>
        <v>71</v>
      </c>
      <c r="E46">
        <f t="shared" si="4"/>
        <v>246</v>
      </c>
    </row>
    <row r="47" spans="1:5">
      <c r="A47" s="2">
        <v>43929</v>
      </c>
      <c r="B47" s="3">
        <f>Dati!G47</f>
        <v>3245</v>
      </c>
      <c r="C47">
        <f t="shared" si="4"/>
        <v>33</v>
      </c>
      <c r="D47">
        <f t="shared" si="4"/>
        <v>-62</v>
      </c>
      <c r="E47">
        <f t="shared" si="4"/>
        <v>-133</v>
      </c>
    </row>
    <row r="48" spans="1:5">
      <c r="A48" s="2">
        <v>43930</v>
      </c>
      <c r="B48" s="3">
        <f>Dati!G48</f>
        <v>3253</v>
      </c>
      <c r="C48">
        <f t="shared" ref="C48:E62" si="5">B48-B47</f>
        <v>8</v>
      </c>
      <c r="D48">
        <f t="shared" si="5"/>
        <v>-25</v>
      </c>
      <c r="E48">
        <f t="shared" si="5"/>
        <v>37</v>
      </c>
    </row>
    <row r="49" spans="1:5">
      <c r="A49" s="2">
        <v>43931</v>
      </c>
      <c r="B49" s="3">
        <f>Dati!G49</f>
        <v>3301</v>
      </c>
      <c r="C49">
        <f t="shared" si="5"/>
        <v>48</v>
      </c>
      <c r="D49">
        <f t="shared" si="5"/>
        <v>40</v>
      </c>
      <c r="E49">
        <f t="shared" si="5"/>
        <v>65</v>
      </c>
    </row>
    <row r="50" spans="1:5">
      <c r="A50" s="2">
        <v>43932</v>
      </c>
      <c r="B50" s="3">
        <f>Dati!G50</f>
        <v>3333</v>
      </c>
      <c r="C50">
        <f t="shared" si="5"/>
        <v>32</v>
      </c>
      <c r="D50">
        <f t="shared" si="5"/>
        <v>-16</v>
      </c>
      <c r="E50">
        <f t="shared" si="5"/>
        <v>-56</v>
      </c>
    </row>
    <row r="51" spans="1:5">
      <c r="A51" s="2">
        <v>43933</v>
      </c>
      <c r="B51" s="3">
        <f>Dati!G51</f>
        <v>3333</v>
      </c>
      <c r="C51">
        <f t="shared" si="5"/>
        <v>0</v>
      </c>
      <c r="D51">
        <f t="shared" si="5"/>
        <v>-32</v>
      </c>
      <c r="E51">
        <f t="shared" si="5"/>
        <v>-16</v>
      </c>
    </row>
    <row r="52" spans="1:5">
      <c r="A52" s="2">
        <v>43934</v>
      </c>
      <c r="B52" s="3">
        <f>Dati!G52</f>
        <v>3365</v>
      </c>
      <c r="C52">
        <f t="shared" si="5"/>
        <v>32</v>
      </c>
      <c r="D52">
        <f t="shared" si="5"/>
        <v>32</v>
      </c>
      <c r="E52">
        <f t="shared" si="5"/>
        <v>64</v>
      </c>
    </row>
    <row r="53" spans="1:5">
      <c r="A53" s="2">
        <v>43935</v>
      </c>
      <c r="B53" s="3">
        <f>Dati!G53</f>
        <v>3466</v>
      </c>
      <c r="C53">
        <f t="shared" si="5"/>
        <v>101</v>
      </c>
      <c r="D53">
        <f t="shared" si="5"/>
        <v>69</v>
      </c>
      <c r="E53">
        <f t="shared" si="5"/>
        <v>37</v>
      </c>
    </row>
    <row r="54" spans="1:5">
      <c r="A54" s="2">
        <v>43936</v>
      </c>
      <c r="B54" s="3">
        <f>Dati!G54</f>
        <v>3464</v>
      </c>
      <c r="C54">
        <f t="shared" si="5"/>
        <v>-2</v>
      </c>
      <c r="D54">
        <f t="shared" si="5"/>
        <v>-103</v>
      </c>
      <c r="E54">
        <f t="shared" si="5"/>
        <v>-172</v>
      </c>
    </row>
    <row r="55" spans="1:5">
      <c r="A55" s="2">
        <v>43937</v>
      </c>
      <c r="B55" s="3">
        <f>Dati!G55</f>
        <v>3437</v>
      </c>
      <c r="C55">
        <f t="shared" si="5"/>
        <v>-27</v>
      </c>
      <c r="D55">
        <f t="shared" si="5"/>
        <v>-25</v>
      </c>
      <c r="E55">
        <f t="shared" si="5"/>
        <v>78</v>
      </c>
    </row>
    <row r="56" spans="1:5">
      <c r="A56" s="2">
        <v>43938</v>
      </c>
      <c r="B56" s="3">
        <f>Dati!G56</f>
        <v>3459</v>
      </c>
      <c r="C56">
        <f t="shared" si="5"/>
        <v>22</v>
      </c>
      <c r="D56">
        <f t="shared" si="5"/>
        <v>49</v>
      </c>
      <c r="E56">
        <f t="shared" si="5"/>
        <v>74</v>
      </c>
    </row>
    <row r="57" spans="1:5">
      <c r="A57" s="2">
        <v>43939</v>
      </c>
      <c r="B57" s="3">
        <f>Dati!G57</f>
        <v>3412</v>
      </c>
      <c r="C57">
        <f t="shared" si="5"/>
        <v>-47</v>
      </c>
      <c r="D57">
        <f t="shared" si="5"/>
        <v>-69</v>
      </c>
      <c r="E57">
        <f t="shared" si="5"/>
        <v>-118</v>
      </c>
    </row>
    <row r="58" spans="1:5">
      <c r="A58" s="2">
        <v>43940</v>
      </c>
      <c r="B58" s="3">
        <f>Dati!G58</f>
        <v>3490</v>
      </c>
      <c r="C58">
        <f t="shared" si="5"/>
        <v>78</v>
      </c>
      <c r="D58">
        <f t="shared" si="5"/>
        <v>125</v>
      </c>
      <c r="E58">
        <f t="shared" si="5"/>
        <v>194</v>
      </c>
    </row>
    <row r="59" spans="1:5">
      <c r="A59" s="2">
        <v>43941</v>
      </c>
      <c r="B59" s="3">
        <f>Dati!G59</f>
        <v>3496</v>
      </c>
      <c r="C59">
        <f t="shared" si="5"/>
        <v>6</v>
      </c>
      <c r="D59">
        <f t="shared" si="5"/>
        <v>-72</v>
      </c>
      <c r="E59">
        <f t="shared" si="5"/>
        <v>-197</v>
      </c>
    </row>
    <row r="60" spans="1:5">
      <c r="A60" s="2">
        <v>43942</v>
      </c>
      <c r="B60" s="3">
        <f>Dati!G60</f>
        <v>3463</v>
      </c>
      <c r="C60">
        <f t="shared" si="5"/>
        <v>-33</v>
      </c>
      <c r="D60">
        <f t="shared" si="5"/>
        <v>-39</v>
      </c>
      <c r="E60">
        <f t="shared" si="5"/>
        <v>33</v>
      </c>
    </row>
    <row r="61" spans="1:5">
      <c r="A61" s="2">
        <v>43943</v>
      </c>
      <c r="B61" s="3">
        <f>Dati!G61</f>
        <v>3476</v>
      </c>
      <c r="C61">
        <f t="shared" si="5"/>
        <v>13</v>
      </c>
      <c r="D61">
        <f t="shared" si="5"/>
        <v>46</v>
      </c>
      <c r="E61">
        <f t="shared" si="5"/>
        <v>85</v>
      </c>
    </row>
    <row r="62" spans="1:5">
      <c r="A62" s="2">
        <v>43944</v>
      </c>
      <c r="B62" s="3">
        <f>Dati!G62</f>
        <v>3466</v>
      </c>
      <c r="C62">
        <f t="shared" si="5"/>
        <v>-10</v>
      </c>
      <c r="D62">
        <f t="shared" si="5"/>
        <v>-23</v>
      </c>
      <c r="E62">
        <f t="shared" si="5"/>
        <v>-69</v>
      </c>
    </row>
    <row r="63" spans="1:5">
      <c r="A63" s="2">
        <v>43945</v>
      </c>
      <c r="B63" s="3">
        <f>Dati!G63</f>
        <v>3437</v>
      </c>
      <c r="C63">
        <f t="shared" ref="C63" si="6">B63-B62</f>
        <v>-29</v>
      </c>
      <c r="D63">
        <f t="shared" ref="D63" si="7">C63-C62</f>
        <v>-19</v>
      </c>
      <c r="E63">
        <f t="shared" ref="E63" si="8">D63-D62</f>
        <v>4</v>
      </c>
    </row>
    <row r="64" spans="1:5">
      <c r="A64" s="2">
        <v>43946</v>
      </c>
      <c r="B64" s="3">
        <f>Dati!G64</f>
        <v>3433</v>
      </c>
      <c r="C64">
        <f t="shared" ref="C64" si="9">B64-B63</f>
        <v>-4</v>
      </c>
      <c r="D64">
        <f t="shared" ref="D64" si="10">C64-C63</f>
        <v>25</v>
      </c>
      <c r="E64">
        <f t="shared" ref="E64" si="11">D64-D63</f>
        <v>44</v>
      </c>
    </row>
    <row r="65" spans="1:5">
      <c r="A65" s="2">
        <v>43947</v>
      </c>
      <c r="B65" s="3">
        <f>Dati!G65</f>
        <v>3480</v>
      </c>
      <c r="C65">
        <f t="shared" ref="C65" si="12">B65-B64</f>
        <v>47</v>
      </c>
      <c r="D65">
        <f t="shared" ref="D65" si="13">C65-C64</f>
        <v>51</v>
      </c>
      <c r="E65">
        <f t="shared" ref="E65" si="14">D65-D64</f>
        <v>26</v>
      </c>
    </row>
    <row r="66" spans="1:5">
      <c r="A66" s="2">
        <v>43948</v>
      </c>
      <c r="B66" s="3">
        <f>Dati!G66</f>
        <v>3580</v>
      </c>
      <c r="C66">
        <f t="shared" ref="C66" si="15">B66-B65</f>
        <v>100</v>
      </c>
      <c r="D66">
        <f t="shared" ref="D66" si="16">C66-C65</f>
        <v>53</v>
      </c>
      <c r="E66">
        <f t="shared" ref="E66" si="17">D66-D65</f>
        <v>2</v>
      </c>
    </row>
    <row r="67" spans="1:5">
      <c r="A67" s="2">
        <v>43949</v>
      </c>
      <c r="B67" s="3">
        <f>Dati!G67</f>
        <v>3571</v>
      </c>
      <c r="C67">
        <f t="shared" ref="C67" si="18">B67-B66</f>
        <v>-9</v>
      </c>
      <c r="D67">
        <f t="shared" ref="D67" si="19">C67-C66</f>
        <v>-109</v>
      </c>
      <c r="E67">
        <f t="shared" ref="E67" si="20">D67-D66</f>
        <v>-162</v>
      </c>
    </row>
    <row r="68" spans="1:5">
      <c r="A68" s="2">
        <v>43950</v>
      </c>
      <c r="B68" s="3">
        <f>Dati!G68</f>
        <v>3576</v>
      </c>
      <c r="C68">
        <f t="shared" ref="C68" si="21">B68-B67</f>
        <v>5</v>
      </c>
      <c r="D68">
        <f t="shared" ref="D68" si="22">C68-C67</f>
        <v>14</v>
      </c>
      <c r="E68">
        <f t="shared" ref="E68" si="23">D68-D67</f>
        <v>123</v>
      </c>
    </row>
    <row r="69" spans="1:5">
      <c r="A69" s="2">
        <v>43951</v>
      </c>
      <c r="B69" s="3">
        <f>Dati!G69</f>
        <v>3551</v>
      </c>
      <c r="C69">
        <f t="shared" ref="C69" si="24">B69-B68</f>
        <v>-25</v>
      </c>
      <c r="D69">
        <f t="shared" ref="D69" si="25">C69-C68</f>
        <v>-30</v>
      </c>
      <c r="E69">
        <f t="shared" ref="E69" si="26">D69-D68</f>
        <v>-44</v>
      </c>
    </row>
    <row r="70" spans="1:5">
      <c r="A70" s="2">
        <v>43952</v>
      </c>
      <c r="B70" s="3">
        <f>Dati!G70</f>
        <v>3518</v>
      </c>
      <c r="C70">
        <f t="shared" ref="C70" si="27">B70-B69</f>
        <v>-33</v>
      </c>
      <c r="D70">
        <f t="shared" ref="D70" si="28">C70-C69</f>
        <v>-8</v>
      </c>
      <c r="E70">
        <f t="shared" ref="E70" si="29">D70-D69</f>
        <v>22</v>
      </c>
    </row>
    <row r="71" spans="1:5">
      <c r="A71" s="2">
        <v>43953</v>
      </c>
      <c r="B71" s="3">
        <f>Dati!G71</f>
        <v>3598</v>
      </c>
      <c r="C71">
        <f t="shared" ref="C71" si="30">B71-B70</f>
        <v>80</v>
      </c>
      <c r="D71">
        <f t="shared" ref="D71" si="31">C71-C70</f>
        <v>113</v>
      </c>
      <c r="E71">
        <f t="shared" ref="E71" si="32">D71-D70</f>
        <v>121</v>
      </c>
    </row>
    <row r="72" spans="1:5">
      <c r="A72" s="2">
        <v>43954</v>
      </c>
      <c r="B72" s="3">
        <f>Dati!G72</f>
        <v>3551</v>
      </c>
      <c r="C72">
        <f t="shared" ref="C72" si="33">B72-B71</f>
        <v>-47</v>
      </c>
      <c r="D72">
        <f t="shared" ref="D72" si="34">C72-C71</f>
        <v>-127</v>
      </c>
      <c r="E72">
        <f t="shared" ref="E72" si="35">D72-D71</f>
        <v>-240</v>
      </c>
    </row>
    <row r="73" spans="1:5">
      <c r="A73" s="2">
        <v>43955</v>
      </c>
      <c r="B73" s="3">
        <f>Dati!G73</f>
        <v>3508</v>
      </c>
      <c r="C73">
        <f t="shared" ref="C73" si="36">B73-B72</f>
        <v>-43</v>
      </c>
      <c r="D73">
        <f t="shared" ref="D73" si="37">C73-C72</f>
        <v>4</v>
      </c>
      <c r="E73">
        <f t="shared" ref="E73" si="38">D73-D72</f>
        <v>131</v>
      </c>
    </row>
    <row r="74" spans="1:5">
      <c r="A74" s="2">
        <v>43956</v>
      </c>
      <c r="B74" s="3">
        <f>Dati!G74</f>
        <v>3427</v>
      </c>
      <c r="C74">
        <f t="shared" ref="C74" si="39">B74-B73</f>
        <v>-81</v>
      </c>
      <c r="D74">
        <f t="shared" ref="D74" si="40">C74-C73</f>
        <v>-38</v>
      </c>
      <c r="E74">
        <f t="shared" ref="E74" si="41">D74-D73</f>
        <v>-42</v>
      </c>
    </row>
    <row r="75" spans="1:5">
      <c r="A75" s="2">
        <v>43957</v>
      </c>
      <c r="B75" s="3">
        <f>Dati!G75</f>
        <v>3306</v>
      </c>
      <c r="C75">
        <f t="shared" ref="C75:C76" si="42">B75-B74</f>
        <v>-121</v>
      </c>
      <c r="D75">
        <f t="shared" ref="D75:D76" si="43">C75-C74</f>
        <v>-40</v>
      </c>
      <c r="E75">
        <f t="shared" ref="E75:E76" si="44">D75-D74</f>
        <v>-2</v>
      </c>
    </row>
    <row r="76" spans="1:5">
      <c r="A76" s="2">
        <v>43958</v>
      </c>
      <c r="B76" s="3">
        <f>Dati!G76</f>
        <v>3248</v>
      </c>
      <c r="C76">
        <f t="shared" si="42"/>
        <v>-58</v>
      </c>
      <c r="D76">
        <f t="shared" si="43"/>
        <v>63</v>
      </c>
      <c r="E76">
        <f t="shared" si="44"/>
        <v>103</v>
      </c>
    </row>
    <row r="77" spans="1:5">
      <c r="A77" s="2">
        <v>43959</v>
      </c>
      <c r="B77" s="3">
        <f>Dati!G77</f>
        <v>3176</v>
      </c>
      <c r="C77">
        <f t="shared" ref="C77:C78" si="45">B77-B76</f>
        <v>-72</v>
      </c>
      <c r="D77">
        <f t="shared" ref="D77:D78" si="46">C77-C76</f>
        <v>-14</v>
      </c>
      <c r="E77">
        <f t="shared" ref="E77:E78" si="47">D77-D76</f>
        <v>-77</v>
      </c>
    </row>
    <row r="78" spans="1:5">
      <c r="A78" s="2">
        <v>43960</v>
      </c>
      <c r="B78" s="3">
        <f>Dati!G78</f>
        <v>2982</v>
      </c>
      <c r="C78">
        <f t="shared" si="45"/>
        <v>-194</v>
      </c>
      <c r="D78">
        <f t="shared" si="46"/>
        <v>-122</v>
      </c>
      <c r="E78">
        <f t="shared" si="47"/>
        <v>-108</v>
      </c>
    </row>
    <row r="79" spans="1:5">
      <c r="A79" s="2">
        <v>43961</v>
      </c>
      <c r="B79" s="3">
        <f>Dati!G79</f>
        <v>2900</v>
      </c>
      <c r="C79">
        <f t="shared" ref="C79" si="48">B79-B78</f>
        <v>-82</v>
      </c>
      <c r="D79">
        <f t="shared" ref="D79" si="49">C79-C78</f>
        <v>112</v>
      </c>
      <c r="E79">
        <f t="shared" ref="E79" si="50">D79-D78</f>
        <v>234</v>
      </c>
    </row>
    <row r="80" spans="1:5">
      <c r="A80" s="2">
        <v>43962</v>
      </c>
      <c r="B80" s="3">
        <f>Dati!G80</f>
        <v>2844</v>
      </c>
      <c r="C80">
        <f t="shared" ref="C80" si="51">B80-B79</f>
        <v>-56</v>
      </c>
      <c r="D80">
        <f t="shared" ref="D80" si="52">C80-C79</f>
        <v>26</v>
      </c>
      <c r="E80">
        <f t="shared" ref="E80" si="53">D80-D79</f>
        <v>-86</v>
      </c>
    </row>
    <row r="81" spans="1:5">
      <c r="A81" s="2">
        <v>43963</v>
      </c>
      <c r="B81" s="3">
        <f>Dati!G81</f>
        <v>2779</v>
      </c>
      <c r="C81">
        <f t="shared" ref="C81" si="54">B81-B80</f>
        <v>-65</v>
      </c>
      <c r="D81">
        <f t="shared" ref="D81" si="55">C81-C80</f>
        <v>-9</v>
      </c>
      <c r="E81">
        <f t="shared" ref="E81" si="56">D81-D80</f>
        <v>-35</v>
      </c>
    </row>
    <row r="82" spans="1:5">
      <c r="A82" s="2">
        <v>43964</v>
      </c>
      <c r="B82" s="3">
        <f>Dati!G82</f>
        <v>2718</v>
      </c>
      <c r="C82">
        <f t="shared" ref="C82" si="57">B82-B81</f>
        <v>-61</v>
      </c>
      <c r="D82">
        <f t="shared" ref="D82" si="58">C82-C81</f>
        <v>4</v>
      </c>
      <c r="E82">
        <f t="shared" ref="E82" si="59">D82-D81</f>
        <v>13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E95DF-C65E-47F4-8BE9-0D7321F9CA1D}">
  <dimension ref="A1:AB92"/>
  <sheetViews>
    <sheetView workbookViewId="0">
      <pane ySplit="1" topLeftCell="A62" activePane="bottomLeft" state="frozen"/>
      <selection pane="bottomLeft" activeCell="A82" sqref="A82"/>
    </sheetView>
  </sheetViews>
  <sheetFormatPr defaultRowHeight="13.8"/>
  <cols>
    <col min="1" max="1" width="8.69921875" customWidth="1"/>
    <col min="3" max="3" width="12" customWidth="1"/>
  </cols>
  <sheetData>
    <row r="1" spans="1:28" s="1" customFormat="1">
      <c r="A1" s="1" t="s">
        <v>0</v>
      </c>
      <c r="C1" s="1" t="s">
        <v>38</v>
      </c>
      <c r="D1" s="1" t="s">
        <v>12</v>
      </c>
      <c r="E1" s="1" t="s">
        <v>13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v>43885.75</v>
      </c>
      <c r="C3">
        <f>Dati!G3+Dati!J3+Dati!K3</f>
        <v>1</v>
      </c>
    </row>
    <row r="4" spans="1:28">
      <c r="A4" s="2">
        <v>43886</v>
      </c>
      <c r="C4">
        <f>Dati!G4+Dati!J4+Dati!K4</f>
        <v>1</v>
      </c>
      <c r="D4">
        <f>C4-C3</f>
        <v>0</v>
      </c>
      <c r="R4">
        <f>INT(D4/1)</f>
        <v>0</v>
      </c>
      <c r="T4">
        <f t="shared" ref="T4:AB19" si="1">IF($R4=T$2,1,0)</f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v>43887</v>
      </c>
      <c r="C5">
        <f>Dati!G5+Dati!J5+Dati!K5</f>
        <v>11</v>
      </c>
      <c r="D5">
        <f t="shared" ref="D5:E51" si="2">C5-C4</f>
        <v>10</v>
      </c>
      <c r="E5">
        <f>D5-D4</f>
        <v>10</v>
      </c>
      <c r="R5">
        <f>INT(D5/10)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v>43888</v>
      </c>
      <c r="C6">
        <f>Dati!G6+Dati!J6+Dati!K6</f>
        <v>19</v>
      </c>
      <c r="D6">
        <f t="shared" si="2"/>
        <v>8</v>
      </c>
      <c r="E6">
        <f t="shared" si="2"/>
        <v>-2</v>
      </c>
      <c r="R6">
        <f t="shared" ref="R6:R14" si="3">INT(D6/1)</f>
        <v>8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1</v>
      </c>
      <c r="AB6">
        <f t="shared" si="1"/>
        <v>0</v>
      </c>
    </row>
    <row r="7" spans="1:28">
      <c r="A7" s="2">
        <v>43889</v>
      </c>
      <c r="C7">
        <f>Dati!G7+Dati!J7+Dati!K7</f>
        <v>19</v>
      </c>
      <c r="D7">
        <f t="shared" si="2"/>
        <v>0</v>
      </c>
      <c r="E7">
        <f t="shared" si="2"/>
        <v>-8</v>
      </c>
      <c r="R7">
        <f t="shared" si="3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v>43890</v>
      </c>
      <c r="C8">
        <f>Dati!G8+Dati!J8+Dati!K8</f>
        <v>42</v>
      </c>
      <c r="D8">
        <f t="shared" si="2"/>
        <v>23</v>
      </c>
      <c r="E8">
        <f t="shared" si="2"/>
        <v>23</v>
      </c>
      <c r="R8">
        <f>INT(D8/10)</f>
        <v>2</v>
      </c>
      <c r="T8">
        <f t="shared" si="1"/>
        <v>0</v>
      </c>
      <c r="U8">
        <f t="shared" si="1"/>
        <v>1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v>43891</v>
      </c>
      <c r="C9">
        <f>Dati!G9+Dati!J9+Dati!K9</f>
        <v>25</v>
      </c>
      <c r="D9">
        <f t="shared" si="2"/>
        <v>-17</v>
      </c>
      <c r="E9">
        <f t="shared" si="2"/>
        <v>-40</v>
      </c>
      <c r="R9">
        <f>INT(D9/10)</f>
        <v>-2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v>43892</v>
      </c>
      <c r="C10">
        <f>Dati!G10+Dati!J10+Dati!K10</f>
        <v>22</v>
      </c>
      <c r="D10">
        <f t="shared" si="2"/>
        <v>-3</v>
      </c>
      <c r="E10">
        <f t="shared" si="2"/>
        <v>14</v>
      </c>
      <c r="R10">
        <f t="shared" si="3"/>
        <v>-3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v>43893</v>
      </c>
      <c r="C11">
        <f>Dati!G11+Dati!J11+Dati!K11</f>
        <v>24</v>
      </c>
      <c r="D11">
        <f t="shared" si="2"/>
        <v>2</v>
      </c>
      <c r="E11">
        <f t="shared" si="2"/>
        <v>5</v>
      </c>
      <c r="R11">
        <f t="shared" si="3"/>
        <v>2</v>
      </c>
      <c r="T11">
        <f t="shared" si="1"/>
        <v>0</v>
      </c>
      <c r="U11">
        <f t="shared" si="1"/>
        <v>1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v>43894</v>
      </c>
      <c r="C12">
        <f>Dati!G12+Dati!J12+Dati!K12</f>
        <v>26</v>
      </c>
      <c r="D12">
        <f t="shared" si="2"/>
        <v>2</v>
      </c>
      <c r="E12">
        <f t="shared" si="2"/>
        <v>0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v>43895</v>
      </c>
      <c r="C13">
        <f>Dati!G13+Dati!J13+Dati!K13</f>
        <v>28</v>
      </c>
      <c r="D13">
        <f t="shared" si="2"/>
        <v>2</v>
      </c>
      <c r="E13">
        <f t="shared" si="2"/>
        <v>0</v>
      </c>
      <c r="R13">
        <f t="shared" si="3"/>
        <v>2</v>
      </c>
      <c r="T13">
        <f t="shared" si="1"/>
        <v>0</v>
      </c>
      <c r="U13">
        <f t="shared" si="1"/>
        <v>1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v>43896</v>
      </c>
      <c r="C14">
        <f>Dati!G14+Dati!J14+Dati!K14</f>
        <v>32</v>
      </c>
      <c r="D14">
        <f t="shared" si="2"/>
        <v>4</v>
      </c>
      <c r="E14">
        <f t="shared" si="2"/>
        <v>2</v>
      </c>
      <c r="R14">
        <f t="shared" si="3"/>
        <v>4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1"/>
        <v>1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  <c r="AB14">
        <f t="shared" si="1"/>
        <v>0</v>
      </c>
    </row>
    <row r="15" spans="1:28">
      <c r="A15" s="2">
        <v>43897</v>
      </c>
      <c r="C15">
        <f>Dati!G15+Dati!J15+Dati!K15</f>
        <v>51</v>
      </c>
      <c r="D15">
        <f t="shared" si="2"/>
        <v>19</v>
      </c>
      <c r="E15">
        <f t="shared" si="2"/>
        <v>15</v>
      </c>
      <c r="R15">
        <f>INT(D15/10)</f>
        <v>1</v>
      </c>
      <c r="T15">
        <f t="shared" si="1"/>
        <v>1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B15">
        <f t="shared" si="1"/>
        <v>0</v>
      </c>
    </row>
    <row r="16" spans="1:28">
      <c r="A16" s="2">
        <v>43898</v>
      </c>
      <c r="C16">
        <f>Dati!G16+Dati!J16+Dati!K16</f>
        <v>78</v>
      </c>
      <c r="D16">
        <f t="shared" si="2"/>
        <v>27</v>
      </c>
      <c r="E16">
        <f t="shared" si="2"/>
        <v>8</v>
      </c>
      <c r="R16">
        <f t="shared" ref="R16:R23" si="4">INT(D16/10)</f>
        <v>2</v>
      </c>
      <c r="T16">
        <f t="shared" si="1"/>
        <v>0</v>
      </c>
      <c r="U16">
        <f t="shared" si="1"/>
        <v>1</v>
      </c>
      <c r="V16">
        <f t="shared" si="1"/>
        <v>0</v>
      </c>
      <c r="W16">
        <f t="shared" si="1"/>
        <v>0</v>
      </c>
      <c r="X16">
        <f t="shared" si="1"/>
        <v>0</v>
      </c>
      <c r="Y16">
        <f t="shared" si="1"/>
        <v>0</v>
      </c>
      <c r="Z16">
        <f t="shared" si="1"/>
        <v>0</v>
      </c>
      <c r="AA16">
        <f t="shared" si="1"/>
        <v>0</v>
      </c>
      <c r="AB16">
        <f t="shared" si="1"/>
        <v>0</v>
      </c>
    </row>
    <row r="17" spans="1:28">
      <c r="A17" s="2">
        <v>43899</v>
      </c>
      <c r="C17">
        <f>Dati!G17+Dati!J17+Dati!K17</f>
        <v>109</v>
      </c>
      <c r="D17">
        <f t="shared" si="2"/>
        <v>31</v>
      </c>
      <c r="E17">
        <f t="shared" si="2"/>
        <v>4</v>
      </c>
      <c r="R17">
        <f t="shared" si="4"/>
        <v>3</v>
      </c>
      <c r="T17">
        <f t="shared" si="1"/>
        <v>0</v>
      </c>
      <c r="U17">
        <f t="shared" si="1"/>
        <v>0</v>
      </c>
      <c r="V17">
        <f t="shared" si="1"/>
        <v>1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</row>
    <row r="18" spans="1:28">
      <c r="A18" s="2">
        <v>43900</v>
      </c>
      <c r="C18">
        <f>Dati!G18+Dati!J18+Dati!K18</f>
        <v>141</v>
      </c>
      <c r="D18">
        <f t="shared" si="2"/>
        <v>32</v>
      </c>
      <c r="E18">
        <f t="shared" si="2"/>
        <v>1</v>
      </c>
      <c r="R18">
        <f t="shared" si="4"/>
        <v>3</v>
      </c>
      <c r="T18">
        <f t="shared" si="1"/>
        <v>0</v>
      </c>
      <c r="U18">
        <f t="shared" si="1"/>
        <v>0</v>
      </c>
      <c r="V18">
        <f t="shared" si="1"/>
        <v>1</v>
      </c>
      <c r="W18">
        <f t="shared" si="1"/>
        <v>0</v>
      </c>
      <c r="X18">
        <f t="shared" si="1"/>
        <v>0</v>
      </c>
      <c r="Y18">
        <f t="shared" si="1"/>
        <v>0</v>
      </c>
      <c r="Z18">
        <f t="shared" si="1"/>
        <v>0</v>
      </c>
      <c r="AA18">
        <f t="shared" si="1"/>
        <v>0</v>
      </c>
      <c r="AB18">
        <f t="shared" si="1"/>
        <v>0</v>
      </c>
    </row>
    <row r="19" spans="1:28">
      <c r="A19" s="2">
        <v>43901</v>
      </c>
      <c r="C19">
        <f>Dati!G19+Dati!J19+Dati!K19</f>
        <v>194</v>
      </c>
      <c r="D19">
        <f t="shared" si="2"/>
        <v>53</v>
      </c>
      <c r="E19">
        <f t="shared" si="2"/>
        <v>21</v>
      </c>
      <c r="R19">
        <f t="shared" si="4"/>
        <v>5</v>
      </c>
      <c r="T19">
        <f t="shared" si="1"/>
        <v>0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1</v>
      </c>
      <c r="Y19">
        <f t="shared" si="1"/>
        <v>0</v>
      </c>
      <c r="Z19">
        <f t="shared" si="1"/>
        <v>0</v>
      </c>
      <c r="AA19">
        <f t="shared" si="1"/>
        <v>0</v>
      </c>
      <c r="AB19">
        <f t="shared" si="1"/>
        <v>0</v>
      </c>
    </row>
    <row r="20" spans="1:28">
      <c r="A20" s="2">
        <v>43902</v>
      </c>
      <c r="C20">
        <f>Dati!G20+Dati!J20+Dati!K20</f>
        <v>274</v>
      </c>
      <c r="D20">
        <f t="shared" si="2"/>
        <v>80</v>
      </c>
      <c r="E20">
        <f t="shared" si="2"/>
        <v>27</v>
      </c>
      <c r="R20">
        <f t="shared" si="4"/>
        <v>8</v>
      </c>
      <c r="T20">
        <f t="shared" ref="T20:AB35" si="5">IF($R20=T$2,1,0)</f>
        <v>0</v>
      </c>
      <c r="U20">
        <f t="shared" si="5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1</v>
      </c>
      <c r="AB20">
        <f t="shared" si="5"/>
        <v>0</v>
      </c>
    </row>
    <row r="21" spans="1:28">
      <c r="A21" s="2">
        <v>43903</v>
      </c>
      <c r="C21">
        <f>Dati!G21+Dati!J21+Dati!K21</f>
        <v>345</v>
      </c>
      <c r="D21">
        <f t="shared" si="2"/>
        <v>71</v>
      </c>
      <c r="E21">
        <f t="shared" si="2"/>
        <v>-9</v>
      </c>
      <c r="R21">
        <f t="shared" si="4"/>
        <v>7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1</v>
      </c>
      <c r="AA21">
        <f t="shared" si="5"/>
        <v>0</v>
      </c>
      <c r="AB21">
        <f t="shared" si="5"/>
        <v>0</v>
      </c>
    </row>
    <row r="22" spans="1:28">
      <c r="A22" s="2">
        <v>43904</v>
      </c>
      <c r="C22">
        <f>Dati!G22+Dati!J22+Dati!K22</f>
        <v>463</v>
      </c>
      <c r="D22">
        <f t="shared" si="2"/>
        <v>118</v>
      </c>
      <c r="E22">
        <f t="shared" si="2"/>
        <v>47</v>
      </c>
      <c r="R22">
        <f>INT(D22/100)</f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</row>
    <row r="23" spans="1:28">
      <c r="A23" s="2">
        <v>43905</v>
      </c>
      <c r="C23">
        <f>Dati!G23+Dati!J23+Dati!K23</f>
        <v>559</v>
      </c>
      <c r="D23">
        <f t="shared" si="2"/>
        <v>96</v>
      </c>
      <c r="E23">
        <f t="shared" si="2"/>
        <v>-22</v>
      </c>
      <c r="R23">
        <f t="shared" si="4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v>43906</v>
      </c>
      <c r="C24">
        <f>Dati!G24+Dati!J24+Dati!K24</f>
        <v>667</v>
      </c>
      <c r="D24">
        <f t="shared" si="2"/>
        <v>108</v>
      </c>
      <c r="E24">
        <f t="shared" si="2"/>
        <v>12</v>
      </c>
      <c r="R24">
        <f>INT(D24/100)</f>
        <v>1</v>
      </c>
      <c r="T24">
        <f t="shared" si="5"/>
        <v>1</v>
      </c>
      <c r="U24">
        <f t="shared" si="5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0</v>
      </c>
      <c r="Z24">
        <f t="shared" si="5"/>
        <v>0</v>
      </c>
      <c r="AA24">
        <f t="shared" si="5"/>
        <v>0</v>
      </c>
      <c r="AB24">
        <f t="shared" si="5"/>
        <v>0</v>
      </c>
    </row>
    <row r="25" spans="1:28">
      <c r="A25" s="2">
        <v>43907</v>
      </c>
      <c r="C25">
        <f>Dati!G25+Dati!J25+Dati!K25</f>
        <v>778</v>
      </c>
      <c r="D25">
        <f t="shared" si="2"/>
        <v>111</v>
      </c>
      <c r="E25">
        <f t="shared" si="2"/>
        <v>3</v>
      </c>
      <c r="R25">
        <f t="shared" ref="R25:R71" si="6">INT(D25/100)</f>
        <v>1</v>
      </c>
      <c r="T25">
        <f t="shared" si="5"/>
        <v>1</v>
      </c>
      <c r="U25">
        <f t="shared" si="5"/>
        <v>0</v>
      </c>
      <c r="V25">
        <f t="shared" si="5"/>
        <v>0</v>
      </c>
      <c r="W25">
        <f t="shared" si="5"/>
        <v>0</v>
      </c>
      <c r="X25">
        <f t="shared" si="5"/>
        <v>0</v>
      </c>
      <c r="Y25">
        <f t="shared" si="5"/>
        <v>0</v>
      </c>
      <c r="Z25">
        <f t="shared" si="5"/>
        <v>0</v>
      </c>
      <c r="AA25">
        <f t="shared" si="5"/>
        <v>0</v>
      </c>
      <c r="AB25">
        <f t="shared" si="5"/>
        <v>0</v>
      </c>
    </row>
    <row r="26" spans="1:28">
      <c r="A26" s="2">
        <v>43908</v>
      </c>
      <c r="C26">
        <f>Dati!G26+Dati!J26+Dati!K26</f>
        <v>887</v>
      </c>
      <c r="D26">
        <f t="shared" si="2"/>
        <v>109</v>
      </c>
      <c r="E26">
        <f t="shared" si="2"/>
        <v>-2</v>
      </c>
      <c r="R26">
        <f t="shared" si="6"/>
        <v>1</v>
      </c>
      <c r="T26">
        <f t="shared" si="5"/>
        <v>1</v>
      </c>
      <c r="U26">
        <f t="shared" si="5"/>
        <v>0</v>
      </c>
      <c r="V26">
        <f t="shared" si="5"/>
        <v>0</v>
      </c>
      <c r="W26">
        <f t="shared" si="5"/>
        <v>0</v>
      </c>
      <c r="X26">
        <f t="shared" si="5"/>
        <v>0</v>
      </c>
      <c r="Y26">
        <f t="shared" si="5"/>
        <v>0</v>
      </c>
      <c r="Z26">
        <f t="shared" si="5"/>
        <v>0</v>
      </c>
      <c r="AA26">
        <f t="shared" si="5"/>
        <v>0</v>
      </c>
      <c r="AB26">
        <f t="shared" si="5"/>
        <v>0</v>
      </c>
    </row>
    <row r="27" spans="1:28">
      <c r="A27" s="2">
        <v>43909</v>
      </c>
      <c r="C27">
        <f>Dati!G27+Dati!J27+Dati!K27</f>
        <v>1059</v>
      </c>
      <c r="D27">
        <f t="shared" si="2"/>
        <v>172</v>
      </c>
      <c r="E27">
        <f t="shared" si="2"/>
        <v>63</v>
      </c>
      <c r="R27">
        <f t="shared" si="6"/>
        <v>1</v>
      </c>
      <c r="T27">
        <f t="shared" si="5"/>
        <v>1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</row>
    <row r="28" spans="1:28">
      <c r="A28" s="2">
        <v>43910</v>
      </c>
      <c r="C28">
        <f>Dati!G28+Dati!J28+Dati!K28</f>
        <v>1221</v>
      </c>
      <c r="D28">
        <f t="shared" si="2"/>
        <v>162</v>
      </c>
      <c r="E28">
        <f t="shared" si="2"/>
        <v>-10</v>
      </c>
      <c r="R28">
        <f t="shared" si="6"/>
        <v>1</v>
      </c>
      <c r="T28">
        <f t="shared" si="5"/>
        <v>1</v>
      </c>
      <c r="U28">
        <f t="shared" si="5"/>
        <v>0</v>
      </c>
      <c r="V28">
        <f t="shared" si="5"/>
        <v>0</v>
      </c>
      <c r="W28">
        <f t="shared" si="5"/>
        <v>0</v>
      </c>
      <c r="X28">
        <f t="shared" si="5"/>
        <v>0</v>
      </c>
      <c r="Y28">
        <f t="shared" si="5"/>
        <v>0</v>
      </c>
      <c r="Z28">
        <f t="shared" si="5"/>
        <v>0</v>
      </c>
      <c r="AA28">
        <f t="shared" si="5"/>
        <v>0</v>
      </c>
      <c r="AB28">
        <f t="shared" si="5"/>
        <v>0</v>
      </c>
    </row>
    <row r="29" spans="1:28">
      <c r="A29" s="2">
        <v>43911</v>
      </c>
      <c r="C29">
        <f>Dati!G29+Dati!J29+Dati!K29</f>
        <v>1436</v>
      </c>
      <c r="D29">
        <f t="shared" si="2"/>
        <v>215</v>
      </c>
      <c r="E29">
        <f t="shared" si="2"/>
        <v>53</v>
      </c>
      <c r="R29">
        <f t="shared" si="6"/>
        <v>2</v>
      </c>
      <c r="T29">
        <f t="shared" si="5"/>
        <v>0</v>
      </c>
      <c r="U29">
        <f t="shared" si="5"/>
        <v>1</v>
      </c>
      <c r="V29">
        <f t="shared" si="5"/>
        <v>0</v>
      </c>
      <c r="W29">
        <f t="shared" si="5"/>
        <v>0</v>
      </c>
      <c r="X29">
        <f t="shared" si="5"/>
        <v>0</v>
      </c>
      <c r="Y29">
        <f t="shared" si="5"/>
        <v>0</v>
      </c>
      <c r="Z29">
        <f t="shared" si="5"/>
        <v>0</v>
      </c>
      <c r="AA29">
        <f t="shared" si="5"/>
        <v>0</v>
      </c>
      <c r="AB29">
        <f t="shared" si="5"/>
        <v>0</v>
      </c>
    </row>
    <row r="30" spans="1:28">
      <c r="A30" s="2">
        <v>43912</v>
      </c>
      <c r="C30">
        <f>Dati!G30+Dati!J30+Dati!K30</f>
        <v>1665</v>
      </c>
      <c r="D30">
        <f t="shared" si="2"/>
        <v>229</v>
      </c>
      <c r="E30">
        <f t="shared" si="2"/>
        <v>14</v>
      </c>
      <c r="R30">
        <f t="shared" si="6"/>
        <v>2</v>
      </c>
      <c r="T30">
        <f t="shared" si="5"/>
        <v>0</v>
      </c>
      <c r="U30">
        <f t="shared" si="5"/>
        <v>1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  <c r="Z30">
        <f t="shared" si="5"/>
        <v>0</v>
      </c>
      <c r="AA30">
        <f t="shared" si="5"/>
        <v>0</v>
      </c>
      <c r="AB30">
        <f t="shared" si="5"/>
        <v>0</v>
      </c>
    </row>
    <row r="31" spans="1:28">
      <c r="A31" s="2">
        <v>43913</v>
      </c>
      <c r="C31">
        <f>Dati!G31+Dati!J31+Dati!K31</f>
        <v>1924</v>
      </c>
      <c r="D31">
        <f t="shared" si="2"/>
        <v>259</v>
      </c>
      <c r="E31">
        <f t="shared" si="2"/>
        <v>30</v>
      </c>
      <c r="R31">
        <f t="shared" si="6"/>
        <v>2</v>
      </c>
      <c r="T31">
        <f t="shared" si="5"/>
        <v>0</v>
      </c>
      <c r="U31">
        <f t="shared" si="5"/>
        <v>1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  <c r="Z31">
        <f t="shared" si="5"/>
        <v>0</v>
      </c>
      <c r="AA31">
        <f t="shared" si="5"/>
        <v>0</v>
      </c>
      <c r="AB31">
        <f t="shared" si="5"/>
        <v>0</v>
      </c>
    </row>
    <row r="32" spans="1:28">
      <c r="A32" s="2">
        <v>43914</v>
      </c>
      <c r="C32">
        <f>Dati!G32+Dati!J32+Dati!K32</f>
        <v>2116</v>
      </c>
      <c r="D32">
        <f t="shared" si="2"/>
        <v>192</v>
      </c>
      <c r="E32">
        <f t="shared" si="2"/>
        <v>-67</v>
      </c>
      <c r="R32">
        <f t="shared" si="6"/>
        <v>1</v>
      </c>
      <c r="T32">
        <f t="shared" si="5"/>
        <v>1</v>
      </c>
      <c r="U32">
        <f t="shared" si="5"/>
        <v>0</v>
      </c>
      <c r="V32">
        <f t="shared" si="5"/>
        <v>0</v>
      </c>
      <c r="W32">
        <f t="shared" si="5"/>
        <v>0</v>
      </c>
      <c r="X32">
        <f t="shared" si="5"/>
        <v>0</v>
      </c>
      <c r="Y32">
        <f t="shared" si="5"/>
        <v>0</v>
      </c>
      <c r="Z32">
        <f t="shared" si="5"/>
        <v>0</v>
      </c>
      <c r="AA32">
        <f t="shared" si="5"/>
        <v>0</v>
      </c>
      <c r="AB32">
        <f t="shared" si="5"/>
        <v>0</v>
      </c>
    </row>
    <row r="33" spans="1:28">
      <c r="A33" s="2">
        <v>43915</v>
      </c>
      <c r="C33">
        <f>Dati!G33+Dati!J33+Dati!K33</f>
        <v>2305</v>
      </c>
      <c r="D33">
        <f t="shared" si="2"/>
        <v>189</v>
      </c>
      <c r="E33">
        <f t="shared" si="2"/>
        <v>-3</v>
      </c>
      <c r="R33">
        <f t="shared" si="6"/>
        <v>1</v>
      </c>
      <c r="T33">
        <f t="shared" si="5"/>
        <v>1</v>
      </c>
      <c r="U33">
        <f t="shared" si="5"/>
        <v>0</v>
      </c>
      <c r="V33">
        <f t="shared" si="5"/>
        <v>0</v>
      </c>
      <c r="W33">
        <f t="shared" si="5"/>
        <v>0</v>
      </c>
      <c r="X33">
        <f t="shared" si="5"/>
        <v>0</v>
      </c>
      <c r="Y33">
        <f t="shared" si="5"/>
        <v>0</v>
      </c>
      <c r="Z33">
        <f t="shared" si="5"/>
        <v>0</v>
      </c>
      <c r="AA33">
        <f t="shared" si="5"/>
        <v>0</v>
      </c>
      <c r="AB33">
        <f t="shared" si="5"/>
        <v>0</v>
      </c>
    </row>
    <row r="34" spans="1:28">
      <c r="A34" s="2">
        <v>43916</v>
      </c>
      <c r="C34">
        <f>Dati!G34+Dati!J34+Dati!K34</f>
        <v>2567</v>
      </c>
      <c r="D34">
        <f t="shared" si="2"/>
        <v>262</v>
      </c>
      <c r="E34">
        <f t="shared" si="2"/>
        <v>73</v>
      </c>
      <c r="R34">
        <f t="shared" si="6"/>
        <v>2</v>
      </c>
      <c r="T34">
        <f t="shared" si="5"/>
        <v>0</v>
      </c>
      <c r="U34">
        <f t="shared" si="5"/>
        <v>1</v>
      </c>
      <c r="V34">
        <f t="shared" si="5"/>
        <v>0</v>
      </c>
      <c r="W34">
        <f t="shared" si="5"/>
        <v>0</v>
      </c>
      <c r="X34">
        <f t="shared" si="5"/>
        <v>0</v>
      </c>
      <c r="Y34">
        <f t="shared" si="5"/>
        <v>0</v>
      </c>
      <c r="Z34">
        <f t="shared" si="5"/>
        <v>0</v>
      </c>
      <c r="AA34">
        <f t="shared" si="5"/>
        <v>0</v>
      </c>
      <c r="AB34">
        <f t="shared" si="5"/>
        <v>0</v>
      </c>
    </row>
    <row r="35" spans="1:28">
      <c r="A35" s="2">
        <v>43917</v>
      </c>
      <c r="C35">
        <f>Dati!G35+Dati!J35+Dati!K35</f>
        <v>2696</v>
      </c>
      <c r="D35">
        <f t="shared" si="2"/>
        <v>129</v>
      </c>
      <c r="E35">
        <f t="shared" si="2"/>
        <v>-133</v>
      </c>
      <c r="R35">
        <f t="shared" si="6"/>
        <v>1</v>
      </c>
      <c r="T35">
        <f t="shared" si="5"/>
        <v>1</v>
      </c>
      <c r="U35">
        <f t="shared" si="5"/>
        <v>0</v>
      </c>
      <c r="V35">
        <f t="shared" si="5"/>
        <v>0</v>
      </c>
      <c r="W35">
        <f t="shared" si="5"/>
        <v>0</v>
      </c>
      <c r="X35">
        <f t="shared" si="5"/>
        <v>0</v>
      </c>
      <c r="Y35">
        <f t="shared" si="5"/>
        <v>0</v>
      </c>
      <c r="Z35">
        <f t="shared" si="5"/>
        <v>0</v>
      </c>
      <c r="AA35">
        <f t="shared" si="5"/>
        <v>0</v>
      </c>
      <c r="AB35">
        <f t="shared" si="5"/>
        <v>0</v>
      </c>
    </row>
    <row r="36" spans="1:28">
      <c r="A36" s="2">
        <v>43918</v>
      </c>
      <c r="C36">
        <f>Dati!G36+Dati!J36+Dati!K36</f>
        <v>2822</v>
      </c>
      <c r="D36">
        <f t="shared" si="2"/>
        <v>126</v>
      </c>
      <c r="E36">
        <f t="shared" si="2"/>
        <v>-3</v>
      </c>
      <c r="R36">
        <f t="shared" si="6"/>
        <v>1</v>
      </c>
      <c r="T36">
        <f t="shared" ref="T36:AB51" si="7">IF($R36=T$2,1,0)</f>
        <v>1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  <c r="Z36">
        <f t="shared" si="7"/>
        <v>0</v>
      </c>
      <c r="AA36">
        <f t="shared" si="7"/>
        <v>0</v>
      </c>
      <c r="AB36">
        <f t="shared" si="7"/>
        <v>0</v>
      </c>
    </row>
    <row r="37" spans="1:28">
      <c r="A37" s="2">
        <v>43919</v>
      </c>
      <c r="C37">
        <f>Dati!G37+Dati!J37+Dati!K37</f>
        <v>3076</v>
      </c>
      <c r="D37">
        <f t="shared" si="2"/>
        <v>254</v>
      </c>
      <c r="E37">
        <f t="shared" si="2"/>
        <v>128</v>
      </c>
      <c r="R37">
        <f t="shared" si="6"/>
        <v>2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  <c r="Z37">
        <f t="shared" si="7"/>
        <v>0</v>
      </c>
      <c r="AA37">
        <f t="shared" si="7"/>
        <v>0</v>
      </c>
      <c r="AB37">
        <f t="shared" si="7"/>
        <v>0</v>
      </c>
    </row>
    <row r="38" spans="1:28">
      <c r="A38" s="2">
        <v>43920</v>
      </c>
      <c r="C38">
        <f>Dati!G38+Dati!J38+Dati!K38</f>
        <v>3217</v>
      </c>
      <c r="D38">
        <f t="shared" si="2"/>
        <v>141</v>
      </c>
      <c r="E38">
        <f t="shared" si="2"/>
        <v>-113</v>
      </c>
      <c r="R38">
        <f t="shared" si="6"/>
        <v>1</v>
      </c>
      <c r="T38">
        <f t="shared" si="7"/>
        <v>1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  <c r="Y38">
        <f t="shared" si="7"/>
        <v>0</v>
      </c>
      <c r="Z38">
        <f t="shared" si="7"/>
        <v>0</v>
      </c>
      <c r="AA38">
        <f t="shared" si="7"/>
        <v>0</v>
      </c>
      <c r="AB38">
        <f t="shared" si="7"/>
        <v>0</v>
      </c>
    </row>
    <row r="39" spans="1:28">
      <c r="A39" s="2">
        <v>43921</v>
      </c>
      <c r="C39">
        <f>Dati!G39+Dati!J39+Dati!K39</f>
        <v>3416</v>
      </c>
      <c r="D39">
        <f t="shared" si="2"/>
        <v>199</v>
      </c>
      <c r="E39">
        <f t="shared" si="2"/>
        <v>58</v>
      </c>
      <c r="R39">
        <f t="shared" si="6"/>
        <v>1</v>
      </c>
      <c r="T39">
        <f t="shared" si="7"/>
        <v>1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  <c r="Z39">
        <f t="shared" si="7"/>
        <v>0</v>
      </c>
      <c r="AA39">
        <f t="shared" si="7"/>
        <v>0</v>
      </c>
      <c r="AB39">
        <f t="shared" si="7"/>
        <v>0</v>
      </c>
    </row>
    <row r="40" spans="1:28">
      <c r="A40" s="2">
        <v>43922</v>
      </c>
      <c r="C40">
        <f>Dati!G40+Dati!J40+Dati!K40</f>
        <v>3660</v>
      </c>
      <c r="D40">
        <f t="shared" si="2"/>
        <v>244</v>
      </c>
      <c r="E40">
        <f t="shared" si="2"/>
        <v>45</v>
      </c>
      <c r="R40">
        <f t="shared" si="6"/>
        <v>2</v>
      </c>
      <c r="T40">
        <f t="shared" si="7"/>
        <v>0</v>
      </c>
      <c r="U40">
        <f t="shared" si="7"/>
        <v>1</v>
      </c>
      <c r="V40">
        <f t="shared" si="7"/>
        <v>0</v>
      </c>
      <c r="W40">
        <f t="shared" si="7"/>
        <v>0</v>
      </c>
      <c r="X40">
        <f t="shared" si="7"/>
        <v>0</v>
      </c>
      <c r="Y40">
        <f t="shared" si="7"/>
        <v>0</v>
      </c>
      <c r="Z40">
        <f t="shared" si="7"/>
        <v>0</v>
      </c>
      <c r="AA40">
        <f t="shared" si="7"/>
        <v>0</v>
      </c>
      <c r="AB40">
        <f t="shared" si="7"/>
        <v>0</v>
      </c>
    </row>
    <row r="41" spans="1:28">
      <c r="A41" s="2">
        <v>43923</v>
      </c>
      <c r="C41">
        <f>Dati!G41+Dati!J41+Dati!K41</f>
        <v>3782</v>
      </c>
      <c r="D41">
        <f t="shared" si="2"/>
        <v>122</v>
      </c>
      <c r="E41">
        <f t="shared" si="2"/>
        <v>-122</v>
      </c>
      <c r="R41">
        <f t="shared" si="6"/>
        <v>1</v>
      </c>
      <c r="T41">
        <f t="shared" si="7"/>
        <v>1</v>
      </c>
      <c r="U41">
        <f t="shared" si="7"/>
        <v>0</v>
      </c>
      <c r="V41">
        <f t="shared" si="7"/>
        <v>0</v>
      </c>
      <c r="W41">
        <f t="shared" si="7"/>
        <v>0</v>
      </c>
      <c r="X41">
        <f t="shared" si="7"/>
        <v>0</v>
      </c>
      <c r="Y41">
        <f t="shared" si="7"/>
        <v>0</v>
      </c>
      <c r="Z41">
        <f t="shared" si="7"/>
        <v>0</v>
      </c>
      <c r="AA41">
        <f t="shared" si="7"/>
        <v>0</v>
      </c>
      <c r="AB41">
        <f t="shared" si="7"/>
        <v>0</v>
      </c>
    </row>
    <row r="42" spans="1:28">
      <c r="A42" s="2">
        <v>43924</v>
      </c>
      <c r="C42">
        <f>Dati!G42+Dati!J42+Dati!K42</f>
        <v>3965</v>
      </c>
      <c r="D42">
        <f t="shared" si="2"/>
        <v>183</v>
      </c>
      <c r="E42">
        <f t="shared" si="2"/>
        <v>61</v>
      </c>
      <c r="R42">
        <f t="shared" si="6"/>
        <v>1</v>
      </c>
      <c r="T42">
        <f t="shared" si="7"/>
        <v>1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 t="shared" si="7"/>
        <v>0</v>
      </c>
      <c r="AA42">
        <f t="shared" si="7"/>
        <v>0</v>
      </c>
      <c r="AB42">
        <f t="shared" si="7"/>
        <v>0</v>
      </c>
    </row>
    <row r="43" spans="1:28">
      <c r="A43" s="2">
        <v>43925</v>
      </c>
      <c r="C43">
        <f>Dati!G43+Dati!J43+Dati!K43</f>
        <v>4203</v>
      </c>
      <c r="D43">
        <f t="shared" si="2"/>
        <v>238</v>
      </c>
      <c r="E43">
        <f t="shared" si="2"/>
        <v>55</v>
      </c>
      <c r="R43">
        <f t="shared" si="6"/>
        <v>2</v>
      </c>
      <c r="T43">
        <f t="shared" si="7"/>
        <v>0</v>
      </c>
      <c r="U43">
        <f t="shared" si="7"/>
        <v>1</v>
      </c>
      <c r="V43">
        <f t="shared" si="7"/>
        <v>0</v>
      </c>
      <c r="W43">
        <f t="shared" si="7"/>
        <v>0</v>
      </c>
      <c r="X43">
        <f t="shared" si="7"/>
        <v>0</v>
      </c>
      <c r="Y43">
        <f t="shared" si="7"/>
        <v>0</v>
      </c>
      <c r="Z43">
        <f t="shared" si="7"/>
        <v>0</v>
      </c>
      <c r="AA43">
        <f t="shared" si="7"/>
        <v>0</v>
      </c>
      <c r="AB43">
        <f t="shared" si="7"/>
        <v>0</v>
      </c>
    </row>
    <row r="44" spans="1:28">
      <c r="A44" s="2">
        <v>43926</v>
      </c>
      <c r="C44">
        <f>Dati!G44+Dati!J44+Dati!K44</f>
        <v>4449</v>
      </c>
      <c r="D44">
        <f t="shared" si="2"/>
        <v>246</v>
      </c>
      <c r="E44">
        <f t="shared" si="2"/>
        <v>8</v>
      </c>
      <c r="R44">
        <f t="shared" si="6"/>
        <v>2</v>
      </c>
      <c r="T44">
        <f t="shared" si="7"/>
        <v>0</v>
      </c>
      <c r="U44">
        <f t="shared" si="7"/>
        <v>1</v>
      </c>
      <c r="V44">
        <f t="shared" si="7"/>
        <v>0</v>
      </c>
      <c r="W44">
        <f t="shared" si="7"/>
        <v>0</v>
      </c>
      <c r="X44">
        <f t="shared" si="7"/>
        <v>0</v>
      </c>
      <c r="Y44">
        <f t="shared" si="7"/>
        <v>0</v>
      </c>
      <c r="Z44">
        <f t="shared" si="7"/>
        <v>0</v>
      </c>
      <c r="AA44">
        <f t="shared" si="7"/>
        <v>0</v>
      </c>
      <c r="AB44">
        <f t="shared" si="7"/>
        <v>0</v>
      </c>
    </row>
    <row r="45" spans="1:28">
      <c r="A45" s="2">
        <v>43927</v>
      </c>
      <c r="C45">
        <f>Dati!G45+Dati!J45+Dati!K45</f>
        <v>4549</v>
      </c>
      <c r="D45">
        <f t="shared" si="2"/>
        <v>100</v>
      </c>
      <c r="E45">
        <f t="shared" si="2"/>
        <v>-146</v>
      </c>
      <c r="R45">
        <f t="shared" si="6"/>
        <v>1</v>
      </c>
      <c r="T45">
        <f t="shared" si="7"/>
        <v>1</v>
      </c>
      <c r="U45">
        <f t="shared" si="7"/>
        <v>0</v>
      </c>
      <c r="V45">
        <f t="shared" si="7"/>
        <v>0</v>
      </c>
      <c r="W45">
        <f t="shared" si="7"/>
        <v>0</v>
      </c>
      <c r="X45">
        <f t="shared" si="7"/>
        <v>0</v>
      </c>
      <c r="Y45">
        <f t="shared" si="7"/>
        <v>0</v>
      </c>
      <c r="Z45">
        <f t="shared" si="7"/>
        <v>0</v>
      </c>
      <c r="AA45">
        <f t="shared" si="7"/>
        <v>0</v>
      </c>
      <c r="AB45">
        <f t="shared" si="7"/>
        <v>0</v>
      </c>
    </row>
    <row r="46" spans="1:28">
      <c r="A46" s="2">
        <v>43928</v>
      </c>
      <c r="C46">
        <f>Dati!G46+Dati!J46+Dati!K46</f>
        <v>4757</v>
      </c>
      <c r="D46">
        <f t="shared" si="2"/>
        <v>208</v>
      </c>
      <c r="E46">
        <f t="shared" si="2"/>
        <v>108</v>
      </c>
      <c r="R46">
        <f t="shared" si="6"/>
        <v>2</v>
      </c>
      <c r="T46">
        <f t="shared" si="7"/>
        <v>0</v>
      </c>
      <c r="U46">
        <f t="shared" si="7"/>
        <v>1</v>
      </c>
      <c r="V46">
        <f t="shared" si="7"/>
        <v>0</v>
      </c>
      <c r="W46">
        <f t="shared" si="7"/>
        <v>0</v>
      </c>
      <c r="X46">
        <f t="shared" si="7"/>
        <v>0</v>
      </c>
      <c r="Y46">
        <f t="shared" si="7"/>
        <v>0</v>
      </c>
      <c r="Z46">
        <f t="shared" si="7"/>
        <v>0</v>
      </c>
      <c r="AA46">
        <f t="shared" si="7"/>
        <v>0</v>
      </c>
      <c r="AB46">
        <f t="shared" si="7"/>
        <v>0</v>
      </c>
    </row>
    <row r="47" spans="1:28">
      <c r="A47" s="2">
        <v>43929</v>
      </c>
      <c r="C47">
        <f>Dati!G47+Dati!J47+Dati!K47</f>
        <v>4906</v>
      </c>
      <c r="D47">
        <f t="shared" si="2"/>
        <v>149</v>
      </c>
      <c r="E47">
        <f t="shared" si="2"/>
        <v>-59</v>
      </c>
      <c r="R47">
        <f t="shared" si="6"/>
        <v>1</v>
      </c>
      <c r="T47">
        <f t="shared" si="7"/>
        <v>1</v>
      </c>
      <c r="U47">
        <f t="shared" si="7"/>
        <v>0</v>
      </c>
      <c r="V47">
        <f t="shared" si="7"/>
        <v>0</v>
      </c>
      <c r="W47">
        <f t="shared" si="7"/>
        <v>0</v>
      </c>
      <c r="X47">
        <f t="shared" si="7"/>
        <v>0</v>
      </c>
      <c r="Y47">
        <f t="shared" si="7"/>
        <v>0</v>
      </c>
      <c r="Z47">
        <f t="shared" si="7"/>
        <v>0</v>
      </c>
      <c r="AA47">
        <f t="shared" si="7"/>
        <v>0</v>
      </c>
      <c r="AB47">
        <f t="shared" si="7"/>
        <v>0</v>
      </c>
    </row>
    <row r="48" spans="1:28">
      <c r="A48" s="2">
        <v>43930</v>
      </c>
      <c r="C48">
        <f>Dati!G48+Dati!J48+Dati!K48</f>
        <v>5020</v>
      </c>
      <c r="D48">
        <f t="shared" si="2"/>
        <v>114</v>
      </c>
      <c r="E48">
        <f t="shared" si="2"/>
        <v>-35</v>
      </c>
      <c r="R48">
        <f t="shared" si="6"/>
        <v>1</v>
      </c>
      <c r="T48">
        <f t="shared" si="7"/>
        <v>1</v>
      </c>
      <c r="U48">
        <f t="shared" si="7"/>
        <v>0</v>
      </c>
      <c r="V48">
        <f t="shared" si="7"/>
        <v>0</v>
      </c>
      <c r="W48">
        <f t="shared" si="7"/>
        <v>0</v>
      </c>
      <c r="X48">
        <f t="shared" si="7"/>
        <v>0</v>
      </c>
      <c r="Y48">
        <f t="shared" si="7"/>
        <v>0</v>
      </c>
      <c r="Z48">
        <f t="shared" si="7"/>
        <v>0</v>
      </c>
      <c r="AA48">
        <f t="shared" si="7"/>
        <v>0</v>
      </c>
      <c r="AB48">
        <f t="shared" si="7"/>
        <v>0</v>
      </c>
    </row>
    <row r="49" spans="1:28">
      <c r="A49" s="2">
        <v>43931</v>
      </c>
      <c r="C49">
        <f>Dati!G49+Dati!J49+Dati!K49</f>
        <v>5191</v>
      </c>
      <c r="D49">
        <f t="shared" si="2"/>
        <v>171</v>
      </c>
      <c r="E49">
        <f t="shared" si="2"/>
        <v>57</v>
      </c>
      <c r="R49">
        <f t="shared" si="6"/>
        <v>1</v>
      </c>
      <c r="T49">
        <f t="shared" si="7"/>
        <v>1</v>
      </c>
      <c r="U49">
        <f t="shared" si="7"/>
        <v>0</v>
      </c>
      <c r="V49">
        <f t="shared" si="7"/>
        <v>0</v>
      </c>
      <c r="W49">
        <f t="shared" si="7"/>
        <v>0</v>
      </c>
      <c r="X49">
        <f t="shared" si="7"/>
        <v>0</v>
      </c>
      <c r="Y49">
        <f t="shared" si="7"/>
        <v>0</v>
      </c>
      <c r="Z49">
        <f t="shared" si="7"/>
        <v>0</v>
      </c>
      <c r="AA49">
        <f t="shared" si="7"/>
        <v>0</v>
      </c>
      <c r="AB49">
        <f t="shared" si="7"/>
        <v>0</v>
      </c>
    </row>
    <row r="50" spans="1:28">
      <c r="A50" s="2">
        <v>43932</v>
      </c>
      <c r="C50">
        <f>Dati!G50+Dati!J50+Dati!K50</f>
        <v>5376</v>
      </c>
      <c r="D50">
        <f t="shared" si="2"/>
        <v>185</v>
      </c>
      <c r="E50">
        <f t="shared" si="2"/>
        <v>14</v>
      </c>
      <c r="R50">
        <f t="shared" si="6"/>
        <v>1</v>
      </c>
      <c r="T50">
        <f t="shared" si="7"/>
        <v>1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  <c r="Z50">
        <f t="shared" si="7"/>
        <v>0</v>
      </c>
      <c r="AA50">
        <f t="shared" si="7"/>
        <v>0</v>
      </c>
      <c r="AB50">
        <f t="shared" si="7"/>
        <v>0</v>
      </c>
    </row>
    <row r="51" spans="1:28">
      <c r="A51" s="2">
        <v>43933</v>
      </c>
      <c r="C51">
        <f>Dati!G51+Dati!J51+Dati!K51</f>
        <v>5494</v>
      </c>
      <c r="D51">
        <f t="shared" si="2"/>
        <v>118</v>
      </c>
      <c r="E51">
        <f t="shared" si="2"/>
        <v>-67</v>
      </c>
      <c r="R51">
        <f t="shared" si="6"/>
        <v>1</v>
      </c>
      <c r="T51">
        <f t="shared" si="7"/>
        <v>1</v>
      </c>
      <c r="U51">
        <f t="shared" si="7"/>
        <v>0</v>
      </c>
      <c r="V51">
        <f t="shared" si="7"/>
        <v>0</v>
      </c>
      <c r="W51">
        <f t="shared" si="7"/>
        <v>0</v>
      </c>
      <c r="X51">
        <f t="shared" si="7"/>
        <v>0</v>
      </c>
      <c r="Y51">
        <f t="shared" si="7"/>
        <v>0</v>
      </c>
      <c r="Z51">
        <f t="shared" si="7"/>
        <v>0</v>
      </c>
      <c r="AA51">
        <f t="shared" si="7"/>
        <v>0</v>
      </c>
      <c r="AB51">
        <f t="shared" si="7"/>
        <v>0</v>
      </c>
    </row>
    <row r="52" spans="1:28">
      <c r="A52" s="2">
        <v>43934</v>
      </c>
      <c r="C52">
        <f>Dati!G52+Dati!J52+Dati!K52</f>
        <v>5596</v>
      </c>
      <c r="D52">
        <f t="shared" ref="D52:E58" si="8">C52-C51</f>
        <v>102</v>
      </c>
      <c r="E52">
        <f t="shared" si="8"/>
        <v>-16</v>
      </c>
      <c r="R52">
        <f t="shared" si="6"/>
        <v>1</v>
      </c>
      <c r="T52">
        <f t="shared" ref="T52:AB67" si="9">IF($R52=T$2,1,0)</f>
        <v>1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  <c r="Z52">
        <f t="shared" si="9"/>
        <v>0</v>
      </c>
      <c r="AA52">
        <f t="shared" si="9"/>
        <v>0</v>
      </c>
      <c r="AB52">
        <f t="shared" si="9"/>
        <v>0</v>
      </c>
    </row>
    <row r="53" spans="1:28">
      <c r="A53" s="2">
        <v>43935</v>
      </c>
      <c r="C53">
        <f>Dati!G53+Dati!J53+Dati!K53</f>
        <v>5808</v>
      </c>
      <c r="D53">
        <f t="shared" si="8"/>
        <v>212</v>
      </c>
      <c r="E53">
        <f t="shared" si="8"/>
        <v>110</v>
      </c>
      <c r="R53">
        <f t="shared" si="6"/>
        <v>2</v>
      </c>
      <c r="T53">
        <f t="shared" si="9"/>
        <v>0</v>
      </c>
      <c r="U53">
        <f t="shared" si="9"/>
        <v>1</v>
      </c>
      <c r="V53">
        <f t="shared" si="9"/>
        <v>0</v>
      </c>
      <c r="W53">
        <f t="shared" si="9"/>
        <v>0</v>
      </c>
      <c r="X53">
        <f t="shared" si="9"/>
        <v>0</v>
      </c>
      <c r="Y53">
        <f t="shared" si="9"/>
        <v>0</v>
      </c>
      <c r="Z53">
        <f t="shared" si="9"/>
        <v>0</v>
      </c>
      <c r="AA53">
        <f t="shared" si="9"/>
        <v>0</v>
      </c>
      <c r="AB53">
        <f t="shared" si="9"/>
        <v>0</v>
      </c>
    </row>
    <row r="54" spans="1:28">
      <c r="A54" s="2">
        <v>43936</v>
      </c>
      <c r="C54">
        <f>Dati!G54+Dati!J54+Dati!K54</f>
        <v>5936</v>
      </c>
      <c r="D54">
        <f t="shared" si="8"/>
        <v>128</v>
      </c>
      <c r="E54">
        <f t="shared" si="8"/>
        <v>-84</v>
      </c>
      <c r="R54">
        <f t="shared" si="6"/>
        <v>1</v>
      </c>
      <c r="T54">
        <f t="shared" si="9"/>
        <v>1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</row>
    <row r="55" spans="1:28">
      <c r="A55" s="2">
        <v>43937</v>
      </c>
      <c r="C55">
        <f>Dati!G55+Dati!J55+Dati!K55</f>
        <v>6039</v>
      </c>
      <c r="D55">
        <f t="shared" si="8"/>
        <v>103</v>
      </c>
      <c r="E55">
        <f t="shared" si="8"/>
        <v>-25</v>
      </c>
      <c r="R55">
        <f t="shared" si="6"/>
        <v>1</v>
      </c>
      <c r="T55">
        <f t="shared" si="9"/>
        <v>1</v>
      </c>
      <c r="U55">
        <f t="shared" si="9"/>
        <v>0</v>
      </c>
      <c r="V55">
        <f t="shared" si="9"/>
        <v>0</v>
      </c>
      <c r="W55">
        <f t="shared" si="9"/>
        <v>0</v>
      </c>
      <c r="X55">
        <f t="shared" si="9"/>
        <v>0</v>
      </c>
      <c r="Y55">
        <f t="shared" si="9"/>
        <v>0</v>
      </c>
      <c r="Z55">
        <f t="shared" si="9"/>
        <v>0</v>
      </c>
      <c r="AA55">
        <f t="shared" si="9"/>
        <v>0</v>
      </c>
      <c r="AB55">
        <f t="shared" si="9"/>
        <v>0</v>
      </c>
    </row>
    <row r="56" spans="1:28">
      <c r="A56" s="2">
        <v>43938</v>
      </c>
      <c r="C56">
        <f>Dati!G56+Dati!J56+Dati!K56</f>
        <v>6188</v>
      </c>
      <c r="D56">
        <f t="shared" si="8"/>
        <v>149</v>
      </c>
      <c r="E56">
        <f t="shared" si="8"/>
        <v>46</v>
      </c>
      <c r="R56">
        <f t="shared" si="6"/>
        <v>1</v>
      </c>
      <c r="T56">
        <f t="shared" si="9"/>
        <v>1</v>
      </c>
      <c r="U56">
        <f t="shared" si="9"/>
        <v>0</v>
      </c>
      <c r="V56">
        <f t="shared" si="9"/>
        <v>0</v>
      </c>
      <c r="W56">
        <f t="shared" si="9"/>
        <v>0</v>
      </c>
      <c r="X56">
        <f t="shared" si="9"/>
        <v>0</v>
      </c>
      <c r="Y56">
        <f t="shared" si="9"/>
        <v>0</v>
      </c>
      <c r="Z56">
        <f t="shared" si="9"/>
        <v>0</v>
      </c>
      <c r="AA56">
        <f t="shared" si="9"/>
        <v>0</v>
      </c>
      <c r="AB56">
        <f t="shared" si="9"/>
        <v>0</v>
      </c>
    </row>
    <row r="57" spans="1:28">
      <c r="A57" s="2">
        <v>43939</v>
      </c>
      <c r="C57">
        <f>Dati!G57+Dati!J57+Dati!K57</f>
        <v>6301</v>
      </c>
      <c r="D57">
        <f t="shared" si="8"/>
        <v>113</v>
      </c>
      <c r="E57">
        <f t="shared" si="8"/>
        <v>-36</v>
      </c>
      <c r="R57">
        <f t="shared" si="6"/>
        <v>1</v>
      </c>
      <c r="T57">
        <f t="shared" si="9"/>
        <v>1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  <c r="AA57">
        <f t="shared" si="9"/>
        <v>0</v>
      </c>
      <c r="AB57">
        <f t="shared" si="9"/>
        <v>0</v>
      </c>
    </row>
    <row r="58" spans="1:28">
      <c r="A58" s="2">
        <v>43940</v>
      </c>
      <c r="C58">
        <f>Dati!G58+Dati!J58+Dati!K58</f>
        <v>6528</v>
      </c>
      <c r="D58">
        <f t="shared" si="8"/>
        <v>227</v>
      </c>
      <c r="E58">
        <f t="shared" si="8"/>
        <v>114</v>
      </c>
      <c r="R58">
        <f t="shared" si="6"/>
        <v>2</v>
      </c>
      <c r="T58">
        <f t="shared" si="9"/>
        <v>0</v>
      </c>
      <c r="U58">
        <f t="shared" si="9"/>
        <v>1</v>
      </c>
      <c r="V58">
        <f t="shared" si="9"/>
        <v>0</v>
      </c>
      <c r="W58">
        <f t="shared" si="9"/>
        <v>0</v>
      </c>
      <c r="X58">
        <f t="shared" si="9"/>
        <v>0</v>
      </c>
      <c r="Y58">
        <f t="shared" si="9"/>
        <v>0</v>
      </c>
      <c r="Z58">
        <f t="shared" si="9"/>
        <v>0</v>
      </c>
      <c r="AA58">
        <f t="shared" si="9"/>
        <v>0</v>
      </c>
      <c r="AB58">
        <f t="shared" si="9"/>
        <v>0</v>
      </c>
    </row>
    <row r="59" spans="1:28">
      <c r="A59" s="2">
        <v>43941</v>
      </c>
      <c r="C59">
        <f>Dati!G59+Dati!J59+Dati!K59</f>
        <v>6669</v>
      </c>
      <c r="D59">
        <f t="shared" ref="D59:E62" si="10">C59-C58</f>
        <v>141</v>
      </c>
      <c r="E59">
        <f t="shared" si="10"/>
        <v>-86</v>
      </c>
      <c r="R59">
        <f t="shared" si="6"/>
        <v>1</v>
      </c>
      <c r="T59">
        <f t="shared" si="9"/>
        <v>1</v>
      </c>
      <c r="U59">
        <f t="shared" si="9"/>
        <v>0</v>
      </c>
      <c r="V59">
        <f t="shared" si="9"/>
        <v>0</v>
      </c>
      <c r="W59">
        <f t="shared" si="9"/>
        <v>0</v>
      </c>
      <c r="X59">
        <f t="shared" si="9"/>
        <v>0</v>
      </c>
      <c r="Y59">
        <f t="shared" si="9"/>
        <v>0</v>
      </c>
      <c r="Z59">
        <f t="shared" si="9"/>
        <v>0</v>
      </c>
      <c r="AA59">
        <f t="shared" si="9"/>
        <v>0</v>
      </c>
      <c r="AB59">
        <f t="shared" si="9"/>
        <v>0</v>
      </c>
    </row>
    <row r="60" spans="1:28">
      <c r="A60" s="2">
        <v>43942</v>
      </c>
      <c r="C60">
        <f>Dati!G60+Dati!J60+Dati!K60</f>
        <v>6764</v>
      </c>
      <c r="D60">
        <f t="shared" si="10"/>
        <v>95</v>
      </c>
      <c r="E60">
        <f t="shared" si="10"/>
        <v>-46</v>
      </c>
      <c r="R60">
        <f>INT(D60/10)</f>
        <v>9</v>
      </c>
      <c r="T60">
        <f t="shared" si="9"/>
        <v>0</v>
      </c>
      <c r="U60">
        <f t="shared" si="9"/>
        <v>0</v>
      </c>
      <c r="V60">
        <f t="shared" si="9"/>
        <v>0</v>
      </c>
      <c r="W60">
        <f t="shared" si="9"/>
        <v>0</v>
      </c>
      <c r="X60">
        <f t="shared" si="9"/>
        <v>0</v>
      </c>
      <c r="Y60">
        <f t="shared" si="9"/>
        <v>0</v>
      </c>
      <c r="Z60">
        <f t="shared" si="9"/>
        <v>0</v>
      </c>
      <c r="AA60">
        <f t="shared" si="9"/>
        <v>0</v>
      </c>
      <c r="AB60">
        <f t="shared" si="9"/>
        <v>1</v>
      </c>
    </row>
    <row r="61" spans="1:28">
      <c r="A61" s="2">
        <v>43943</v>
      </c>
      <c r="C61">
        <f>Dati!G61+Dati!J61+Dati!K61</f>
        <v>6918</v>
      </c>
      <c r="D61">
        <f t="shared" si="10"/>
        <v>154</v>
      </c>
      <c r="E61">
        <f t="shared" si="10"/>
        <v>59</v>
      </c>
      <c r="R61">
        <f t="shared" si="6"/>
        <v>1</v>
      </c>
      <c r="T61">
        <f t="shared" si="9"/>
        <v>1</v>
      </c>
      <c r="U61">
        <f t="shared" si="9"/>
        <v>0</v>
      </c>
      <c r="V61">
        <f t="shared" si="9"/>
        <v>0</v>
      </c>
      <c r="W61">
        <f t="shared" si="9"/>
        <v>0</v>
      </c>
      <c r="X61">
        <f t="shared" si="9"/>
        <v>0</v>
      </c>
      <c r="Y61">
        <f t="shared" si="9"/>
        <v>0</v>
      </c>
      <c r="Z61">
        <f t="shared" si="9"/>
        <v>0</v>
      </c>
      <c r="AA61">
        <f t="shared" si="9"/>
        <v>0</v>
      </c>
      <c r="AB61">
        <f t="shared" si="9"/>
        <v>0</v>
      </c>
    </row>
    <row r="62" spans="1:28">
      <c r="A62" s="2">
        <v>43944</v>
      </c>
      <c r="C62">
        <f>Dati!G62+Dati!J62+Dati!K62</f>
        <v>7049</v>
      </c>
      <c r="D62">
        <f t="shared" si="10"/>
        <v>131</v>
      </c>
      <c r="E62">
        <f t="shared" si="10"/>
        <v>-23</v>
      </c>
      <c r="R62">
        <f t="shared" si="6"/>
        <v>1</v>
      </c>
      <c r="T62">
        <f t="shared" si="9"/>
        <v>1</v>
      </c>
      <c r="U62">
        <f t="shared" si="9"/>
        <v>0</v>
      </c>
      <c r="V62">
        <f t="shared" si="9"/>
        <v>0</v>
      </c>
      <c r="W62">
        <f t="shared" si="9"/>
        <v>0</v>
      </c>
      <c r="X62">
        <f t="shared" si="9"/>
        <v>0</v>
      </c>
      <c r="Y62">
        <f t="shared" si="9"/>
        <v>0</v>
      </c>
      <c r="Z62">
        <f t="shared" si="9"/>
        <v>0</v>
      </c>
      <c r="AA62">
        <f t="shared" si="9"/>
        <v>0</v>
      </c>
      <c r="AB62">
        <f t="shared" si="9"/>
        <v>0</v>
      </c>
    </row>
    <row r="63" spans="1:28">
      <c r="A63" s="2">
        <v>43945</v>
      </c>
      <c r="C63">
        <f>Dati!G63+Dati!J63+Dati!K63</f>
        <v>7173</v>
      </c>
      <c r="D63">
        <f t="shared" ref="D63" si="11">C63-C62</f>
        <v>124</v>
      </c>
      <c r="E63">
        <f t="shared" ref="E63" si="12">D63-D62</f>
        <v>-7</v>
      </c>
      <c r="R63">
        <f t="shared" si="6"/>
        <v>1</v>
      </c>
      <c r="T63">
        <f t="shared" si="9"/>
        <v>1</v>
      </c>
      <c r="U63">
        <f t="shared" si="9"/>
        <v>0</v>
      </c>
      <c r="V63">
        <f t="shared" si="9"/>
        <v>0</v>
      </c>
      <c r="W63">
        <f t="shared" si="9"/>
        <v>0</v>
      </c>
      <c r="X63">
        <f t="shared" si="9"/>
        <v>0</v>
      </c>
      <c r="Y63">
        <f t="shared" si="9"/>
        <v>0</v>
      </c>
      <c r="Z63">
        <f t="shared" si="9"/>
        <v>0</v>
      </c>
      <c r="AA63">
        <f t="shared" si="9"/>
        <v>0</v>
      </c>
      <c r="AB63">
        <f t="shared" si="9"/>
        <v>0</v>
      </c>
    </row>
    <row r="64" spans="1:28">
      <c r="A64" s="2">
        <v>43946</v>
      </c>
      <c r="C64">
        <f>Dati!G64+Dati!J64+Dati!K64</f>
        <v>7301</v>
      </c>
      <c r="D64">
        <f t="shared" ref="D64" si="13">C64-C63</f>
        <v>128</v>
      </c>
      <c r="E64">
        <f t="shared" ref="E64" si="14">D64-D63</f>
        <v>4</v>
      </c>
      <c r="R64">
        <f t="shared" si="6"/>
        <v>1</v>
      </c>
      <c r="T64">
        <f t="shared" si="9"/>
        <v>1</v>
      </c>
      <c r="U64">
        <f t="shared" si="9"/>
        <v>0</v>
      </c>
      <c r="V64">
        <f t="shared" si="9"/>
        <v>0</v>
      </c>
      <c r="W64">
        <f t="shared" si="9"/>
        <v>0</v>
      </c>
      <c r="X64">
        <f t="shared" si="9"/>
        <v>0</v>
      </c>
      <c r="Y64">
        <f t="shared" si="9"/>
        <v>0</v>
      </c>
      <c r="Z64">
        <f t="shared" si="9"/>
        <v>0</v>
      </c>
      <c r="AA64">
        <f t="shared" si="9"/>
        <v>0</v>
      </c>
      <c r="AB64">
        <f t="shared" si="9"/>
        <v>0</v>
      </c>
    </row>
    <row r="65" spans="1:28">
      <c r="A65" s="2">
        <v>43947</v>
      </c>
      <c r="C65">
        <f>Dati!G65+Dati!J65+Dati!K65</f>
        <v>7488</v>
      </c>
      <c r="D65">
        <f t="shared" ref="D65" si="15">C65-C64</f>
        <v>187</v>
      </c>
      <c r="E65">
        <f t="shared" ref="E65" si="16">D65-D64</f>
        <v>59</v>
      </c>
      <c r="R65">
        <f t="shared" si="6"/>
        <v>1</v>
      </c>
      <c r="T65">
        <f t="shared" si="9"/>
        <v>1</v>
      </c>
      <c r="U65">
        <f t="shared" si="9"/>
        <v>0</v>
      </c>
      <c r="V65">
        <f t="shared" si="9"/>
        <v>0</v>
      </c>
      <c r="W65">
        <f t="shared" si="9"/>
        <v>0</v>
      </c>
      <c r="X65">
        <f t="shared" si="9"/>
        <v>0</v>
      </c>
      <c r="Y65">
        <f t="shared" si="9"/>
        <v>0</v>
      </c>
      <c r="Z65">
        <f t="shared" si="9"/>
        <v>0</v>
      </c>
      <c r="AA65">
        <f t="shared" si="9"/>
        <v>0</v>
      </c>
      <c r="AB65">
        <f t="shared" si="9"/>
        <v>0</v>
      </c>
    </row>
    <row r="66" spans="1:28">
      <c r="A66" s="2">
        <v>43948</v>
      </c>
      <c r="C66">
        <f>Dati!G66+Dati!J66+Dati!K66</f>
        <v>7642</v>
      </c>
      <c r="D66">
        <f t="shared" ref="D66" si="17">C66-C65</f>
        <v>154</v>
      </c>
      <c r="E66">
        <f t="shared" ref="E66" si="18">D66-D65</f>
        <v>-33</v>
      </c>
      <c r="R66">
        <f t="shared" si="6"/>
        <v>1</v>
      </c>
      <c r="T66">
        <f t="shared" si="9"/>
        <v>1</v>
      </c>
      <c r="U66">
        <f t="shared" si="9"/>
        <v>0</v>
      </c>
      <c r="V66">
        <f t="shared" si="9"/>
        <v>0</v>
      </c>
      <c r="W66">
        <f t="shared" si="9"/>
        <v>0</v>
      </c>
      <c r="X66">
        <f t="shared" si="9"/>
        <v>0</v>
      </c>
      <c r="Y66">
        <f t="shared" si="9"/>
        <v>0</v>
      </c>
      <c r="Z66">
        <f t="shared" si="9"/>
        <v>0</v>
      </c>
      <c r="AA66">
        <f t="shared" si="9"/>
        <v>0</v>
      </c>
      <c r="AB66">
        <f t="shared" si="9"/>
        <v>0</v>
      </c>
    </row>
    <row r="67" spans="1:28">
      <c r="A67" s="2">
        <v>43949</v>
      </c>
      <c r="C67">
        <f>Dati!G67+Dati!J67+Dati!K67</f>
        <v>7772</v>
      </c>
      <c r="D67">
        <f t="shared" ref="D67" si="19">C67-C66</f>
        <v>130</v>
      </c>
      <c r="E67">
        <f t="shared" ref="E67" si="20">D67-D66</f>
        <v>-24</v>
      </c>
      <c r="R67">
        <f t="shared" si="6"/>
        <v>1</v>
      </c>
      <c r="T67">
        <f t="shared" si="9"/>
        <v>1</v>
      </c>
      <c r="U67">
        <f t="shared" si="9"/>
        <v>0</v>
      </c>
      <c r="V67">
        <f t="shared" si="9"/>
        <v>0</v>
      </c>
      <c r="W67">
        <f t="shared" si="9"/>
        <v>0</v>
      </c>
      <c r="X67">
        <f t="shared" si="9"/>
        <v>0</v>
      </c>
      <c r="Y67">
        <f t="shared" si="9"/>
        <v>0</v>
      </c>
      <c r="Z67">
        <f t="shared" si="9"/>
        <v>0</v>
      </c>
      <c r="AA67">
        <f t="shared" si="9"/>
        <v>0</v>
      </c>
      <c r="AB67">
        <f t="shared" si="9"/>
        <v>0</v>
      </c>
    </row>
    <row r="68" spans="1:28">
      <c r="A68" s="2">
        <v>43950</v>
      </c>
      <c r="C68">
        <f>Dati!G68+Dati!J68+Dati!K68</f>
        <v>7889</v>
      </c>
      <c r="D68">
        <f t="shared" ref="D68" si="21">C68-C67</f>
        <v>117</v>
      </c>
      <c r="E68">
        <f t="shared" ref="E68" si="22">D68-D67</f>
        <v>-13</v>
      </c>
      <c r="R68">
        <f t="shared" si="6"/>
        <v>1</v>
      </c>
      <c r="T68">
        <f t="shared" ref="T68:AB82" si="23">IF($R68=T$2,1,0)</f>
        <v>1</v>
      </c>
      <c r="U68">
        <f t="shared" si="23"/>
        <v>0</v>
      </c>
      <c r="V68">
        <f t="shared" si="23"/>
        <v>0</v>
      </c>
      <c r="W68">
        <f t="shared" si="23"/>
        <v>0</v>
      </c>
      <c r="X68">
        <f t="shared" si="23"/>
        <v>0</v>
      </c>
      <c r="Y68">
        <f t="shared" si="23"/>
        <v>0</v>
      </c>
      <c r="Z68">
        <f t="shared" si="23"/>
        <v>0</v>
      </c>
      <c r="AA68">
        <f t="shared" si="23"/>
        <v>0</v>
      </c>
      <c r="AB68">
        <f t="shared" si="23"/>
        <v>0</v>
      </c>
    </row>
    <row r="69" spans="1:28">
      <c r="A69" s="2">
        <v>43951</v>
      </c>
      <c r="C69">
        <f>Dati!G69+Dati!J69+Dati!K69</f>
        <v>7993</v>
      </c>
      <c r="D69">
        <f t="shared" ref="D69" si="24">C69-C68</f>
        <v>104</v>
      </c>
      <c r="E69">
        <f t="shared" ref="E69" si="25">D69-D68</f>
        <v>-13</v>
      </c>
      <c r="R69">
        <f t="shared" si="6"/>
        <v>1</v>
      </c>
      <c r="T69">
        <f t="shared" si="23"/>
        <v>1</v>
      </c>
      <c r="U69">
        <f t="shared" si="23"/>
        <v>0</v>
      </c>
      <c r="V69">
        <f t="shared" si="23"/>
        <v>0</v>
      </c>
      <c r="W69">
        <f t="shared" si="23"/>
        <v>0</v>
      </c>
      <c r="X69">
        <f t="shared" si="23"/>
        <v>0</v>
      </c>
      <c r="Y69">
        <f t="shared" si="23"/>
        <v>0</v>
      </c>
      <c r="Z69">
        <f t="shared" si="23"/>
        <v>0</v>
      </c>
      <c r="AA69">
        <f t="shared" si="23"/>
        <v>0</v>
      </c>
      <c r="AB69">
        <f t="shared" si="23"/>
        <v>0</v>
      </c>
    </row>
    <row r="70" spans="1:28">
      <c r="A70" s="2">
        <v>43952</v>
      </c>
      <c r="C70">
        <f>Dati!G70+Dati!J70+Dati!K70</f>
        <v>8126</v>
      </c>
      <c r="D70">
        <f t="shared" ref="D70" si="26">C70-C69</f>
        <v>133</v>
      </c>
      <c r="E70">
        <f t="shared" ref="E70" si="27">D70-D69</f>
        <v>29</v>
      </c>
      <c r="R70">
        <f t="shared" si="6"/>
        <v>1</v>
      </c>
      <c r="T70">
        <f t="shared" si="23"/>
        <v>1</v>
      </c>
      <c r="U70">
        <f t="shared" si="23"/>
        <v>0</v>
      </c>
      <c r="V70">
        <f t="shared" si="23"/>
        <v>0</v>
      </c>
      <c r="W70">
        <f t="shared" si="23"/>
        <v>0</v>
      </c>
      <c r="X70">
        <f t="shared" si="23"/>
        <v>0</v>
      </c>
      <c r="Y70">
        <f t="shared" si="23"/>
        <v>0</v>
      </c>
      <c r="Z70">
        <f t="shared" si="23"/>
        <v>0</v>
      </c>
      <c r="AA70">
        <f t="shared" si="23"/>
        <v>0</v>
      </c>
      <c r="AB70">
        <f t="shared" si="23"/>
        <v>0</v>
      </c>
    </row>
    <row r="71" spans="1:28">
      <c r="A71" s="2">
        <v>43953</v>
      </c>
      <c r="C71">
        <f>Dati!G71+Dati!J71+Dati!K71</f>
        <v>8312</v>
      </c>
      <c r="D71">
        <f t="shared" ref="D71" si="28">C71-C70</f>
        <v>186</v>
      </c>
      <c r="E71">
        <f t="shared" ref="E71" si="29">D71-D70</f>
        <v>53</v>
      </c>
      <c r="R71">
        <f t="shared" si="6"/>
        <v>1</v>
      </c>
      <c r="T71">
        <f t="shared" si="23"/>
        <v>1</v>
      </c>
      <c r="U71">
        <f t="shared" si="23"/>
        <v>0</v>
      </c>
      <c r="V71">
        <f t="shared" si="23"/>
        <v>0</v>
      </c>
      <c r="W71">
        <f t="shared" si="23"/>
        <v>0</v>
      </c>
      <c r="X71">
        <f t="shared" si="23"/>
        <v>0</v>
      </c>
      <c r="Y71">
        <f t="shared" si="23"/>
        <v>0</v>
      </c>
      <c r="Z71">
        <f t="shared" si="23"/>
        <v>0</v>
      </c>
      <c r="AA71">
        <f t="shared" si="23"/>
        <v>0</v>
      </c>
      <c r="AB71">
        <f t="shared" si="23"/>
        <v>0</v>
      </c>
    </row>
    <row r="72" spans="1:28">
      <c r="A72" s="2">
        <v>43954</v>
      </c>
      <c r="C72">
        <f>Dati!G72+Dati!J72+Dati!K72</f>
        <v>8359</v>
      </c>
      <c r="D72">
        <f t="shared" ref="D72:E74" si="30">C72-C71</f>
        <v>47</v>
      </c>
      <c r="E72">
        <f t="shared" si="30"/>
        <v>-139</v>
      </c>
      <c r="R72">
        <f>INT(D72/10)</f>
        <v>4</v>
      </c>
      <c r="T72">
        <f t="shared" si="23"/>
        <v>0</v>
      </c>
      <c r="U72">
        <f t="shared" si="23"/>
        <v>0</v>
      </c>
      <c r="V72">
        <f t="shared" si="23"/>
        <v>0</v>
      </c>
      <c r="W72">
        <f t="shared" si="23"/>
        <v>1</v>
      </c>
      <c r="X72">
        <f t="shared" si="23"/>
        <v>0</v>
      </c>
      <c r="Y72">
        <f t="shared" si="23"/>
        <v>0</v>
      </c>
      <c r="Z72">
        <f t="shared" si="23"/>
        <v>0</v>
      </c>
      <c r="AA72">
        <f t="shared" si="23"/>
        <v>0</v>
      </c>
      <c r="AB72">
        <f t="shared" si="23"/>
        <v>0</v>
      </c>
    </row>
    <row r="73" spans="1:28">
      <c r="A73" s="2">
        <v>43955</v>
      </c>
      <c r="C73">
        <f>Dati!G73+Dati!J73+Dati!K73</f>
        <v>8412</v>
      </c>
      <c r="D73">
        <f t="shared" si="30"/>
        <v>53</v>
      </c>
      <c r="E73">
        <f t="shared" si="30"/>
        <v>6</v>
      </c>
      <c r="R73">
        <f>INT(D73/10)</f>
        <v>5</v>
      </c>
      <c r="T73">
        <f t="shared" si="23"/>
        <v>0</v>
      </c>
      <c r="U73">
        <f t="shared" si="23"/>
        <v>0</v>
      </c>
      <c r="V73">
        <f t="shared" si="23"/>
        <v>0</v>
      </c>
      <c r="W73">
        <f t="shared" si="23"/>
        <v>0</v>
      </c>
      <c r="X73">
        <f t="shared" si="23"/>
        <v>1</v>
      </c>
      <c r="Y73">
        <f t="shared" si="23"/>
        <v>0</v>
      </c>
      <c r="Z73">
        <f t="shared" si="23"/>
        <v>0</v>
      </c>
      <c r="AA73">
        <f t="shared" si="23"/>
        <v>0</v>
      </c>
      <c r="AB73">
        <f t="shared" si="23"/>
        <v>0</v>
      </c>
    </row>
    <row r="74" spans="1:28">
      <c r="A74" s="2">
        <v>43956</v>
      </c>
      <c r="C74">
        <f>Dati!G74+Dati!J74+Dati!K74</f>
        <v>8475</v>
      </c>
      <c r="D74">
        <f t="shared" si="30"/>
        <v>63</v>
      </c>
      <c r="E74">
        <f t="shared" si="30"/>
        <v>10</v>
      </c>
      <c r="R74">
        <f>INT(D74/10)</f>
        <v>6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1</v>
      </c>
      <c r="Z74">
        <f t="shared" si="23"/>
        <v>0</v>
      </c>
      <c r="AA74">
        <f t="shared" si="23"/>
        <v>0</v>
      </c>
      <c r="AB74">
        <f t="shared" si="23"/>
        <v>0</v>
      </c>
    </row>
    <row r="75" spans="1:28">
      <c r="A75" s="2">
        <v>43957</v>
      </c>
      <c r="C75">
        <f>Dati!G75+Dati!J75+Dati!K75</f>
        <v>8551</v>
      </c>
      <c r="D75">
        <f t="shared" ref="D75:E75" si="31">C75-C74</f>
        <v>76</v>
      </c>
      <c r="E75">
        <f t="shared" si="31"/>
        <v>13</v>
      </c>
      <c r="R75">
        <f t="shared" ref="R75:R76" si="32">INT(D75/10)</f>
        <v>7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0</v>
      </c>
      <c r="X75">
        <f t="shared" si="23"/>
        <v>0</v>
      </c>
      <c r="Y75">
        <f t="shared" si="23"/>
        <v>0</v>
      </c>
      <c r="Z75">
        <f t="shared" si="23"/>
        <v>1</v>
      </c>
      <c r="AA75">
        <f t="shared" si="23"/>
        <v>0</v>
      </c>
      <c r="AB75">
        <f t="shared" si="23"/>
        <v>0</v>
      </c>
    </row>
    <row r="76" spans="1:28">
      <c r="A76" s="2">
        <v>43958</v>
      </c>
      <c r="C76">
        <f>Dati!G76+Dati!J76+Dati!K76</f>
        <v>8645</v>
      </c>
      <c r="D76">
        <f t="shared" ref="D76:E76" si="33">C76-C75</f>
        <v>94</v>
      </c>
      <c r="E76">
        <f t="shared" si="33"/>
        <v>18</v>
      </c>
      <c r="R76">
        <f t="shared" si="32"/>
        <v>9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0</v>
      </c>
      <c r="X76">
        <f t="shared" si="23"/>
        <v>0</v>
      </c>
      <c r="Y76">
        <f t="shared" si="23"/>
        <v>0</v>
      </c>
      <c r="Z76">
        <f t="shared" si="23"/>
        <v>0</v>
      </c>
      <c r="AA76">
        <f t="shared" si="23"/>
        <v>0</v>
      </c>
      <c r="AB76">
        <f t="shared" si="23"/>
        <v>1</v>
      </c>
    </row>
    <row r="77" spans="1:28">
      <c r="A77" s="2">
        <v>43959</v>
      </c>
      <c r="C77">
        <f>Dati!G77+Dati!J77+Dati!K77</f>
        <v>8723</v>
      </c>
      <c r="D77">
        <f t="shared" ref="D77:D78" si="34">C77-C76</f>
        <v>78</v>
      </c>
      <c r="E77">
        <f t="shared" ref="E77:E78" si="35">D77-D76</f>
        <v>-16</v>
      </c>
      <c r="R77">
        <f t="shared" ref="R77:R78" si="36">INT(D77/10)</f>
        <v>7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1</v>
      </c>
      <c r="AA77">
        <f t="shared" si="23"/>
        <v>0</v>
      </c>
      <c r="AB77">
        <f t="shared" si="23"/>
        <v>0</v>
      </c>
    </row>
    <row r="78" spans="1:28">
      <c r="A78" s="2">
        <v>43960</v>
      </c>
      <c r="C78">
        <f>Dati!G78+Dati!J78+Dati!K78</f>
        <v>8738</v>
      </c>
      <c r="D78">
        <f t="shared" si="34"/>
        <v>15</v>
      </c>
      <c r="E78">
        <f t="shared" si="35"/>
        <v>-63</v>
      </c>
      <c r="R78">
        <f t="shared" si="36"/>
        <v>1</v>
      </c>
      <c r="T78">
        <f t="shared" si="23"/>
        <v>1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0</v>
      </c>
    </row>
    <row r="79" spans="1:28">
      <c r="A79" s="2">
        <v>43961</v>
      </c>
      <c r="C79">
        <f>Dati!G79+Dati!J79+Dati!K79</f>
        <v>8788</v>
      </c>
      <c r="D79">
        <f t="shared" ref="D79" si="37">C79-C78</f>
        <v>50</v>
      </c>
      <c r="E79">
        <f t="shared" ref="E79" si="38">D79-D78</f>
        <v>35</v>
      </c>
      <c r="R79">
        <f t="shared" ref="R79" si="39">INT(D79/10)</f>
        <v>5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1</v>
      </c>
      <c r="Y79">
        <f t="shared" si="23"/>
        <v>0</v>
      </c>
      <c r="Z79">
        <f t="shared" si="23"/>
        <v>0</v>
      </c>
      <c r="AA79">
        <f t="shared" si="23"/>
        <v>0</v>
      </c>
      <c r="AB79">
        <f t="shared" si="23"/>
        <v>0</v>
      </c>
    </row>
    <row r="80" spans="1:28">
      <c r="A80" s="2">
        <v>43962</v>
      </c>
      <c r="C80">
        <f>Dati!G80+Dati!J80+Dati!K80</f>
        <v>8832</v>
      </c>
      <c r="D80">
        <f t="shared" ref="D80" si="40">C80-C79</f>
        <v>44</v>
      </c>
      <c r="E80">
        <f t="shared" ref="E80" si="41">D80-D79</f>
        <v>-6</v>
      </c>
      <c r="R80">
        <f t="shared" ref="R80" si="42">INT(D80/10)</f>
        <v>4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1</v>
      </c>
      <c r="X80">
        <f t="shared" si="23"/>
        <v>0</v>
      </c>
      <c r="Y80">
        <f t="shared" si="23"/>
        <v>0</v>
      </c>
      <c r="Z80">
        <f t="shared" si="23"/>
        <v>0</v>
      </c>
      <c r="AA80">
        <f t="shared" si="23"/>
        <v>0</v>
      </c>
      <c r="AB80">
        <f t="shared" si="23"/>
        <v>0</v>
      </c>
    </row>
    <row r="81" spans="1:28">
      <c r="A81" s="2">
        <v>43963</v>
      </c>
      <c r="C81">
        <f>Dati!G81+Dati!J81+Dati!K81</f>
        <v>8863</v>
      </c>
      <c r="D81">
        <f t="shared" ref="D81" si="43">C81-C80</f>
        <v>31</v>
      </c>
      <c r="E81">
        <f t="shared" ref="E81" si="44">D81-D80</f>
        <v>-13</v>
      </c>
      <c r="R81">
        <f t="shared" ref="R81" si="45">INT(D81/10)</f>
        <v>3</v>
      </c>
      <c r="T81">
        <f t="shared" si="23"/>
        <v>0</v>
      </c>
      <c r="U81">
        <f t="shared" si="23"/>
        <v>0</v>
      </c>
      <c r="V81">
        <f t="shared" si="23"/>
        <v>1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0</v>
      </c>
      <c r="AA81">
        <f t="shared" si="23"/>
        <v>0</v>
      </c>
      <c r="AB81">
        <f t="shared" si="23"/>
        <v>0</v>
      </c>
    </row>
    <row r="82" spans="1:28">
      <c r="A82" s="2">
        <v>43964</v>
      </c>
      <c r="C82">
        <f>Dati!G82+Dati!J82+Dati!K82</f>
        <v>8930</v>
      </c>
      <c r="D82">
        <f t="shared" ref="D82" si="46">C82-C81</f>
        <v>67</v>
      </c>
      <c r="E82">
        <f t="shared" ref="E82" si="47">D82-D81</f>
        <v>36</v>
      </c>
      <c r="R82">
        <f t="shared" ref="R82" si="48">INT(D82/10)</f>
        <v>6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1</v>
      </c>
      <c r="Z82">
        <f t="shared" si="23"/>
        <v>0</v>
      </c>
      <c r="AA82">
        <f t="shared" si="23"/>
        <v>0</v>
      </c>
      <c r="AB82">
        <f t="shared" si="23"/>
        <v>0</v>
      </c>
    </row>
    <row r="92" spans="1:28">
      <c r="T92">
        <f>SUM(T4:T90)</f>
        <v>40</v>
      </c>
      <c r="U92">
        <f t="shared" ref="U92:AB92" si="49">SUM(U4:U90)</f>
        <v>16</v>
      </c>
      <c r="V92">
        <f t="shared" si="49"/>
        <v>3</v>
      </c>
      <c r="W92">
        <f t="shared" si="49"/>
        <v>3</v>
      </c>
      <c r="X92">
        <f t="shared" si="49"/>
        <v>3</v>
      </c>
      <c r="Y92">
        <f t="shared" si="49"/>
        <v>2</v>
      </c>
      <c r="Z92">
        <f t="shared" si="49"/>
        <v>3</v>
      </c>
      <c r="AA92">
        <f t="shared" si="49"/>
        <v>2</v>
      </c>
      <c r="AB92">
        <f t="shared" si="49"/>
        <v>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2"/>
  <sheetViews>
    <sheetView topLeftCell="B1" workbookViewId="0">
      <pane ySplit="1" topLeftCell="A62" activePane="bottomLeft" state="frozen"/>
      <selection pane="bottomLeft" activeCell="A81" sqref="A81:E82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 t="shared" ref="C37:E62" si="3">B37-B36</f>
        <v>148</v>
      </c>
      <c r="D37">
        <f t="shared" si="3"/>
        <v>140</v>
      </c>
      <c r="E37">
        <f t="shared" si="3"/>
        <v>137</v>
      </c>
    </row>
    <row r="38" spans="1:5">
      <c r="A38" s="2">
        <v>43920</v>
      </c>
      <c r="B38" s="3">
        <f>Dati!F38</f>
        <v>1066</v>
      </c>
      <c r="C38">
        <f t="shared" si="3"/>
        <v>30</v>
      </c>
      <c r="D38">
        <f t="shared" si="3"/>
        <v>-118</v>
      </c>
      <c r="E38">
        <f t="shared" si="3"/>
        <v>-258</v>
      </c>
    </row>
    <row r="39" spans="1:5">
      <c r="A39" s="2">
        <v>43921</v>
      </c>
      <c r="B39" s="3">
        <f>Dati!F39</f>
        <v>1176</v>
      </c>
      <c r="C39">
        <f t="shared" si="3"/>
        <v>110</v>
      </c>
      <c r="D39">
        <f t="shared" si="3"/>
        <v>80</v>
      </c>
      <c r="E39">
        <f t="shared" si="3"/>
        <v>198</v>
      </c>
    </row>
    <row r="40" spans="1:5">
      <c r="A40" s="2">
        <v>43922</v>
      </c>
      <c r="B40" s="3">
        <f>Dati!F40</f>
        <v>1352</v>
      </c>
      <c r="C40">
        <f t="shared" si="3"/>
        <v>176</v>
      </c>
      <c r="D40">
        <f t="shared" si="3"/>
        <v>66</v>
      </c>
      <c r="E40">
        <f t="shared" si="3"/>
        <v>-14</v>
      </c>
    </row>
    <row r="41" spans="1:5">
      <c r="A41" s="2">
        <v>43923</v>
      </c>
      <c r="B41" s="3">
        <f>Dati!F41</f>
        <v>1368</v>
      </c>
      <c r="C41">
        <f t="shared" si="3"/>
        <v>16</v>
      </c>
      <c r="D41">
        <f t="shared" si="3"/>
        <v>-160</v>
      </c>
      <c r="E41">
        <f t="shared" si="3"/>
        <v>-226</v>
      </c>
    </row>
    <row r="42" spans="1:5">
      <c r="A42" s="2">
        <v>43924</v>
      </c>
      <c r="B42" s="3">
        <f>Dati!F42</f>
        <v>1426</v>
      </c>
      <c r="C42">
        <f t="shared" si="3"/>
        <v>58</v>
      </c>
      <c r="D42">
        <f t="shared" si="3"/>
        <v>42</v>
      </c>
      <c r="E42">
        <f t="shared" si="3"/>
        <v>202</v>
      </c>
    </row>
    <row r="43" spans="1:5">
      <c r="A43" s="2">
        <v>43925</v>
      </c>
      <c r="B43" s="3">
        <f>Dati!F43</f>
        <v>1604</v>
      </c>
      <c r="C43">
        <f t="shared" si="3"/>
        <v>178</v>
      </c>
      <c r="D43">
        <f t="shared" si="3"/>
        <v>120</v>
      </c>
      <c r="E43">
        <f t="shared" si="3"/>
        <v>78</v>
      </c>
    </row>
    <row r="44" spans="1:5">
      <c r="A44" s="2">
        <v>43926</v>
      </c>
      <c r="B44" s="3">
        <f>Dati!F44</f>
        <v>1802</v>
      </c>
      <c r="C44">
        <f t="shared" si="3"/>
        <v>198</v>
      </c>
      <c r="D44">
        <f t="shared" si="3"/>
        <v>20</v>
      </c>
      <c r="E44">
        <f t="shared" si="3"/>
        <v>-100</v>
      </c>
    </row>
    <row r="45" spans="1:5">
      <c r="A45" s="2">
        <v>43927</v>
      </c>
      <c r="B45" s="3">
        <f>Dati!F45</f>
        <v>1814</v>
      </c>
      <c r="C45">
        <f t="shared" si="3"/>
        <v>12</v>
      </c>
      <c r="D45">
        <f t="shared" si="3"/>
        <v>-186</v>
      </c>
      <c r="E45">
        <f t="shared" si="3"/>
        <v>-206</v>
      </c>
    </row>
    <row r="46" spans="1:5">
      <c r="A46" s="2">
        <v>43928</v>
      </c>
      <c r="B46" s="3">
        <f>Dati!F46</f>
        <v>1966</v>
      </c>
      <c r="C46">
        <f t="shared" si="3"/>
        <v>152</v>
      </c>
      <c r="D46">
        <f t="shared" si="3"/>
        <v>140</v>
      </c>
      <c r="E46">
        <f t="shared" si="3"/>
        <v>326</v>
      </c>
    </row>
    <row r="47" spans="1:5">
      <c r="A47" s="2">
        <v>43929</v>
      </c>
      <c r="B47" s="3">
        <f>Dati!F47</f>
        <v>1983</v>
      </c>
      <c r="C47">
        <f t="shared" si="3"/>
        <v>17</v>
      </c>
      <c r="D47">
        <f t="shared" si="3"/>
        <v>-135</v>
      </c>
      <c r="E47">
        <f t="shared" si="3"/>
        <v>-275</v>
      </c>
    </row>
    <row r="48" spans="1:5">
      <c r="A48" s="2">
        <v>43930</v>
      </c>
      <c r="B48" s="3">
        <f>Dati!F48</f>
        <v>1996</v>
      </c>
      <c r="C48">
        <f t="shared" si="3"/>
        <v>13</v>
      </c>
      <c r="D48">
        <f t="shared" si="3"/>
        <v>-4</v>
      </c>
      <c r="E48">
        <f t="shared" si="3"/>
        <v>131</v>
      </c>
    </row>
    <row r="49" spans="1:5">
      <c r="A49" s="2">
        <v>43931</v>
      </c>
      <c r="B49" s="3">
        <f>Dati!F49</f>
        <v>2074</v>
      </c>
      <c r="C49">
        <f t="shared" si="3"/>
        <v>78</v>
      </c>
      <c r="D49">
        <f t="shared" si="3"/>
        <v>65</v>
      </c>
      <c r="E49">
        <f t="shared" si="3"/>
        <v>69</v>
      </c>
    </row>
    <row r="50" spans="1:5">
      <c r="A50" s="2">
        <v>43932</v>
      </c>
      <c r="B50" s="3">
        <f>Dati!F50</f>
        <v>2184</v>
      </c>
      <c r="C50">
        <f t="shared" si="3"/>
        <v>110</v>
      </c>
      <c r="D50">
        <f t="shared" si="3"/>
        <v>32</v>
      </c>
      <c r="E50">
        <f t="shared" si="3"/>
        <v>-33</v>
      </c>
    </row>
    <row r="51" spans="1:5">
      <c r="A51" s="2">
        <v>43933</v>
      </c>
      <c r="B51" s="3">
        <f>Dati!F51</f>
        <v>2157</v>
      </c>
      <c r="C51">
        <f t="shared" si="3"/>
        <v>-27</v>
      </c>
      <c r="D51">
        <f t="shared" si="3"/>
        <v>-137</v>
      </c>
      <c r="E51">
        <f t="shared" si="3"/>
        <v>-169</v>
      </c>
    </row>
    <row r="52" spans="1:5">
      <c r="A52" s="2">
        <v>43934</v>
      </c>
      <c r="B52" s="3">
        <f>Dati!F52</f>
        <v>2139</v>
      </c>
      <c r="C52">
        <f t="shared" si="3"/>
        <v>-18</v>
      </c>
      <c r="D52">
        <f t="shared" si="3"/>
        <v>9</v>
      </c>
      <c r="E52">
        <f t="shared" si="3"/>
        <v>146</v>
      </c>
    </row>
    <row r="53" spans="1:5">
      <c r="A53" s="2">
        <v>43935</v>
      </c>
      <c r="B53" s="3">
        <f>Dati!F53</f>
        <v>2366</v>
      </c>
      <c r="C53">
        <f t="shared" si="3"/>
        <v>227</v>
      </c>
      <c r="D53">
        <f t="shared" si="3"/>
        <v>245</v>
      </c>
      <c r="E53">
        <f t="shared" si="3"/>
        <v>236</v>
      </c>
    </row>
    <row r="54" spans="1:5">
      <c r="A54" s="2">
        <v>43936</v>
      </c>
      <c r="B54" s="3">
        <f>Dati!F54</f>
        <v>2385</v>
      </c>
      <c r="C54">
        <f t="shared" si="3"/>
        <v>19</v>
      </c>
      <c r="D54">
        <f t="shared" si="3"/>
        <v>-208</v>
      </c>
      <c r="E54">
        <f t="shared" si="3"/>
        <v>-453</v>
      </c>
    </row>
    <row r="55" spans="1:5">
      <c r="A55" s="2">
        <v>43937</v>
      </c>
      <c r="B55" s="3">
        <f>Dati!F55</f>
        <v>2377</v>
      </c>
      <c r="C55">
        <f t="shared" si="3"/>
        <v>-8</v>
      </c>
      <c r="D55">
        <f t="shared" si="3"/>
        <v>-27</v>
      </c>
      <c r="E55">
        <f t="shared" si="3"/>
        <v>181</v>
      </c>
    </row>
    <row r="56" spans="1:5">
      <c r="A56" s="2">
        <v>43938</v>
      </c>
      <c r="B56" s="3">
        <f>Dati!F56</f>
        <v>2457</v>
      </c>
      <c r="C56">
        <f t="shared" si="3"/>
        <v>80</v>
      </c>
      <c r="D56">
        <f t="shared" si="3"/>
        <v>88</v>
      </c>
      <c r="E56">
        <f t="shared" si="3"/>
        <v>115</v>
      </c>
    </row>
    <row r="57" spans="1:5">
      <c r="A57" s="2">
        <v>43939</v>
      </c>
      <c r="B57" s="3">
        <f>Dati!F57</f>
        <v>2406</v>
      </c>
      <c r="C57">
        <f t="shared" si="3"/>
        <v>-51</v>
      </c>
      <c r="D57">
        <f t="shared" si="3"/>
        <v>-131</v>
      </c>
      <c r="E57">
        <f t="shared" si="3"/>
        <v>-219</v>
      </c>
    </row>
    <row r="58" spans="1:5">
      <c r="A58" s="2">
        <v>43940</v>
      </c>
      <c r="B58" s="3">
        <f>Dati!F58</f>
        <v>2504</v>
      </c>
      <c r="C58">
        <f t="shared" si="3"/>
        <v>98</v>
      </c>
      <c r="D58">
        <f t="shared" si="3"/>
        <v>149</v>
      </c>
      <c r="E58">
        <f t="shared" si="3"/>
        <v>280</v>
      </c>
    </row>
    <row r="59" spans="1:5">
      <c r="A59" s="2">
        <v>43941</v>
      </c>
      <c r="B59" s="3">
        <f>Dati!F59</f>
        <v>2516</v>
      </c>
      <c r="C59">
        <f t="shared" si="3"/>
        <v>12</v>
      </c>
      <c r="D59">
        <f t="shared" si="3"/>
        <v>-86</v>
      </c>
      <c r="E59">
        <f t="shared" si="3"/>
        <v>-235</v>
      </c>
    </row>
    <row r="60" spans="1:5">
      <c r="A60" s="2">
        <v>43942</v>
      </c>
      <c r="B60" s="3">
        <f>Dati!F60</f>
        <v>2455</v>
      </c>
      <c r="C60">
        <f t="shared" si="3"/>
        <v>-61</v>
      </c>
      <c r="D60">
        <f t="shared" si="3"/>
        <v>-73</v>
      </c>
      <c r="E60">
        <f t="shared" si="3"/>
        <v>13</v>
      </c>
    </row>
    <row r="61" spans="1:5">
      <c r="A61" s="2">
        <v>43943</v>
      </c>
      <c r="B61" s="3">
        <f>Dati!F61</f>
        <v>2524</v>
      </c>
      <c r="C61">
        <f t="shared" si="3"/>
        <v>69</v>
      </c>
      <c r="D61">
        <f t="shared" si="3"/>
        <v>130</v>
      </c>
      <c r="E61">
        <f t="shared" si="3"/>
        <v>203</v>
      </c>
    </row>
    <row r="62" spans="1:5">
      <c r="A62" s="2">
        <v>43944</v>
      </c>
      <c r="B62" s="3">
        <f>Dati!F62</f>
        <v>2592</v>
      </c>
      <c r="C62">
        <f t="shared" si="3"/>
        <v>68</v>
      </c>
      <c r="D62">
        <f t="shared" si="3"/>
        <v>-1</v>
      </c>
      <c r="E62">
        <f t="shared" si="3"/>
        <v>-131</v>
      </c>
    </row>
    <row r="63" spans="1:5">
      <c r="A63" s="2">
        <v>43945</v>
      </c>
      <c r="B63" s="3">
        <f>Dati!F63</f>
        <v>2590</v>
      </c>
      <c r="C63">
        <f t="shared" ref="C63" si="4">B63-B62</f>
        <v>-2</v>
      </c>
      <c r="D63">
        <f t="shared" ref="D63" si="5">C63-C62</f>
        <v>-70</v>
      </c>
      <c r="E63">
        <f t="shared" ref="E63" si="6">D63-D62</f>
        <v>-69</v>
      </c>
    </row>
    <row r="64" spans="1:5">
      <c r="A64" s="2">
        <v>43946</v>
      </c>
      <c r="B64" s="3">
        <f>Dati!F64</f>
        <v>2591</v>
      </c>
      <c r="C64">
        <f t="shared" ref="C64" si="7">B64-B63</f>
        <v>1</v>
      </c>
      <c r="D64">
        <f t="shared" ref="D64" si="8">C64-C63</f>
        <v>3</v>
      </c>
      <c r="E64">
        <f t="shared" ref="E64" si="9">D64-D63</f>
        <v>73</v>
      </c>
    </row>
    <row r="65" spans="1:5">
      <c r="A65" s="2">
        <v>43947</v>
      </c>
      <c r="B65" s="3">
        <f>Dati!F65</f>
        <v>2650</v>
      </c>
      <c r="C65">
        <f t="shared" ref="C65" si="10">B65-B64</f>
        <v>59</v>
      </c>
      <c r="D65">
        <f t="shared" ref="D65" si="11">C65-C64</f>
        <v>58</v>
      </c>
      <c r="E65">
        <f t="shared" ref="E65" si="12">D65-D64</f>
        <v>55</v>
      </c>
    </row>
    <row r="66" spans="1:5">
      <c r="A66" s="2">
        <v>43948</v>
      </c>
      <c r="B66" s="3">
        <f>Dati!F66</f>
        <v>2743</v>
      </c>
      <c r="C66">
        <f t="shared" ref="C66" si="13">B66-B65</f>
        <v>93</v>
      </c>
      <c r="D66">
        <f t="shared" ref="D66" si="14">C66-C65</f>
        <v>34</v>
      </c>
      <c r="E66">
        <f t="shared" ref="E66" si="15">D66-D65</f>
        <v>-24</v>
      </c>
    </row>
    <row r="67" spans="1:5">
      <c r="A67" s="2">
        <v>43949</v>
      </c>
      <c r="B67" s="3">
        <f>Dati!F67</f>
        <v>2772</v>
      </c>
      <c r="C67">
        <f t="shared" ref="C67" si="16">B67-B66</f>
        <v>29</v>
      </c>
      <c r="D67">
        <f t="shared" ref="D67" si="17">C67-C66</f>
        <v>-64</v>
      </c>
      <c r="E67">
        <f t="shared" ref="E67" si="18">D67-D66</f>
        <v>-98</v>
      </c>
    </row>
    <row r="68" spans="1:5">
      <c r="A68" s="2">
        <v>43950</v>
      </c>
      <c r="B68" s="3">
        <f>Dati!F68</f>
        <v>2809</v>
      </c>
      <c r="C68">
        <f t="shared" ref="C68" si="19">B68-B67</f>
        <v>37</v>
      </c>
      <c r="D68">
        <f t="shared" ref="D68" si="20">C68-C67</f>
        <v>8</v>
      </c>
      <c r="E68">
        <f t="shared" ref="E68" si="21">D68-D67</f>
        <v>72</v>
      </c>
    </row>
    <row r="69" spans="1:5">
      <c r="A69" s="2">
        <v>43951</v>
      </c>
      <c r="B69" s="3">
        <f>Dati!F69</f>
        <v>2806</v>
      </c>
      <c r="C69">
        <f t="shared" ref="C69" si="22">B69-B68</f>
        <v>-3</v>
      </c>
      <c r="D69">
        <f t="shared" ref="D69" si="23">C69-C68</f>
        <v>-40</v>
      </c>
      <c r="E69">
        <f t="shared" ref="E69" si="24">D69-D68</f>
        <v>-48</v>
      </c>
    </row>
    <row r="70" spans="1:5">
      <c r="A70" s="2">
        <v>43952</v>
      </c>
      <c r="B70" s="3">
        <f>Dati!F70</f>
        <v>2784</v>
      </c>
      <c r="C70">
        <f t="shared" ref="C70" si="25">B70-B69</f>
        <v>-22</v>
      </c>
      <c r="D70">
        <f t="shared" ref="D70" si="26">C70-C69</f>
        <v>-19</v>
      </c>
      <c r="E70">
        <f t="shared" ref="E70" si="27">D70-D69</f>
        <v>21</v>
      </c>
    </row>
    <row r="71" spans="1:5">
      <c r="A71" s="2">
        <v>43953</v>
      </c>
      <c r="B71" s="3">
        <f>Dati!F71</f>
        <v>2883</v>
      </c>
      <c r="C71">
        <f t="shared" ref="C71" si="28">B71-B70</f>
        <v>99</v>
      </c>
      <c r="D71">
        <f t="shared" ref="D71" si="29">C71-C70</f>
        <v>121</v>
      </c>
      <c r="E71">
        <f t="shared" ref="E71" si="30">D71-D70</f>
        <v>140</v>
      </c>
    </row>
    <row r="72" spans="1:5">
      <c r="A72" s="2">
        <v>43954</v>
      </c>
      <c r="B72" s="3">
        <f>Dati!F72</f>
        <v>2856</v>
      </c>
      <c r="C72">
        <f t="shared" ref="C72" si="31">B72-B71</f>
        <v>-27</v>
      </c>
      <c r="D72">
        <f t="shared" ref="D72" si="32">C72-C71</f>
        <v>-126</v>
      </c>
      <c r="E72">
        <f t="shared" ref="E72" si="33">D72-D71</f>
        <v>-247</v>
      </c>
    </row>
    <row r="73" spans="1:5">
      <c r="A73" s="2">
        <v>43955</v>
      </c>
      <c r="B73" s="3">
        <f>Dati!F73</f>
        <v>2830</v>
      </c>
      <c r="C73">
        <f t="shared" ref="C73" si="34">B73-B72</f>
        <v>-26</v>
      </c>
      <c r="D73">
        <f t="shared" ref="D73" si="35">C73-C72</f>
        <v>1</v>
      </c>
      <c r="E73">
        <f t="shared" ref="E73" si="36">D73-D72</f>
        <v>127</v>
      </c>
    </row>
    <row r="74" spans="1:5">
      <c r="A74" s="2">
        <v>43956</v>
      </c>
      <c r="B74" s="3">
        <f>Dati!F74</f>
        <v>2776</v>
      </c>
      <c r="C74">
        <f t="shared" ref="C74" si="37">B74-B73</f>
        <v>-54</v>
      </c>
      <c r="D74">
        <f t="shared" ref="D74" si="38">C74-C73</f>
        <v>-28</v>
      </c>
      <c r="E74">
        <f t="shared" ref="E74" si="39">D74-D73</f>
        <v>-29</v>
      </c>
    </row>
    <row r="75" spans="1:5">
      <c r="A75" s="2">
        <v>43957</v>
      </c>
      <c r="B75" s="3">
        <f>Dati!F75</f>
        <v>2699</v>
      </c>
      <c r="C75">
        <f t="shared" ref="C75:C76" si="40">B75-B74</f>
        <v>-77</v>
      </c>
      <c r="D75">
        <f t="shared" ref="D75:D76" si="41">C75-C74</f>
        <v>-23</v>
      </c>
      <c r="E75">
        <f t="shared" ref="E75:E76" si="42">D75-D74</f>
        <v>5</v>
      </c>
    </row>
    <row r="76" spans="1:5">
      <c r="A76" s="2">
        <v>43958</v>
      </c>
      <c r="B76" s="3">
        <f>Dati!F76</f>
        <v>2666</v>
      </c>
      <c r="C76">
        <f t="shared" si="40"/>
        <v>-33</v>
      </c>
      <c r="D76">
        <f t="shared" si="41"/>
        <v>44</v>
      </c>
      <c r="E76">
        <f t="shared" si="42"/>
        <v>67</v>
      </c>
    </row>
    <row r="77" spans="1:5">
      <c r="A77" s="2">
        <v>43959</v>
      </c>
      <c r="B77" s="3">
        <f>Dati!F77</f>
        <v>2613</v>
      </c>
      <c r="C77">
        <f t="shared" ref="C77:C78" si="43">B77-B76</f>
        <v>-53</v>
      </c>
      <c r="D77">
        <f t="shared" ref="D77:D78" si="44">C77-C76</f>
        <v>-20</v>
      </c>
      <c r="E77">
        <f t="shared" ref="E77:E78" si="45">D77-D76</f>
        <v>-64</v>
      </c>
    </row>
    <row r="78" spans="1:5">
      <c r="A78" s="2">
        <v>43960</v>
      </c>
      <c r="B78" s="3">
        <f>Dati!F78</f>
        <v>2439</v>
      </c>
      <c r="C78">
        <f t="shared" si="43"/>
        <v>-174</v>
      </c>
      <c r="D78">
        <f t="shared" si="44"/>
        <v>-121</v>
      </c>
      <c r="E78">
        <f t="shared" si="45"/>
        <v>-101</v>
      </c>
    </row>
    <row r="79" spans="1:5">
      <c r="A79" s="2">
        <v>43961</v>
      </c>
      <c r="B79" s="3">
        <f>Dati!F79</f>
        <v>2378</v>
      </c>
      <c r="C79">
        <f t="shared" ref="C79" si="46">B79-B78</f>
        <v>-61</v>
      </c>
      <c r="D79">
        <f t="shared" ref="D79" si="47">C79-C78</f>
        <v>113</v>
      </c>
      <c r="E79">
        <f t="shared" ref="E79" si="48">D79-D78</f>
        <v>234</v>
      </c>
    </row>
    <row r="80" spans="1:5">
      <c r="A80" s="2">
        <v>43962</v>
      </c>
      <c r="B80" s="3">
        <f>Dati!F80</f>
        <v>2322</v>
      </c>
      <c r="C80">
        <f t="shared" ref="C80" si="49">B80-B79</f>
        <v>-56</v>
      </c>
      <c r="D80">
        <f t="shared" ref="D80" si="50">C80-C79</f>
        <v>5</v>
      </c>
      <c r="E80">
        <f t="shared" ref="E80" si="51">D80-D79</f>
        <v>-108</v>
      </c>
    </row>
    <row r="81" spans="1:5">
      <c r="A81" s="2">
        <v>43963</v>
      </c>
      <c r="B81" s="3">
        <f>Dati!F81</f>
        <v>2297</v>
      </c>
      <c r="C81">
        <f t="shared" ref="C81" si="52">B81-B80</f>
        <v>-25</v>
      </c>
      <c r="D81">
        <f t="shared" ref="D81" si="53">C81-C80</f>
        <v>31</v>
      </c>
      <c r="E81">
        <f t="shared" ref="E81" si="54">D81-D80</f>
        <v>26</v>
      </c>
    </row>
    <row r="82" spans="1:5">
      <c r="A82" s="2">
        <v>43964</v>
      </c>
      <c r="B82" s="3">
        <f>Dati!F82</f>
        <v>2253</v>
      </c>
      <c r="C82">
        <f t="shared" ref="C82" si="55">B82-B81</f>
        <v>-44</v>
      </c>
      <c r="D82">
        <f t="shared" ref="D82" si="56">C82-C81</f>
        <v>-19</v>
      </c>
      <c r="E82">
        <f t="shared" ref="E82" si="57">D82-D81</f>
        <v>-50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7 8 7 0 8 5 D - E A 4 F - 4 0 4 0 - 8 A 7 F - 7 B E C B F 3 C 1 9 6 0 } "   T o u r I d = " 1 b 3 6 6 3 f 6 - 7 7 a 3 - 4 9 4 0 - b 2 a 1 - e e c 4 e b 2 e b e 1 1 "   X m l V e r = " 6 "   M i n X m l V e r = " 3 " > < D e s c r i p t i o n > I n s e r i r e   q u i   u n a   d e s c r i z i o n e   d e l   t o u r < / D e s c r i p t i o n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I n s e r i r e   q u i   u n a   d e s c r i z i o n e   d e l   t o u r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3 d 1 8 b d 5 - 0 6 9 6 - 4 8 3 9 - a 2 7 a - b 3 a 2 6 2 6 b b 9 3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u t S U R B V H h e 7 X 3 3 d 1 t J d u Z F J s C c o y S S i l R O r d A K r W 5 1 z 4 w 9 O 7 b H 6 z Q e e 5 z O r n 1 2 f c 7 + C / 5 n d n / Y P c e 7 t q d 7 e n o 6 K O e c x S B G k R K j m E A i E X u / W 1 X A A w i C A M V W A 6 Q + q l R V 7 z 0 A 7 7 2 q r + 6 t W 7 e q b L + + d C t K 7 5 E S T p e H 3 O W 7 K R i M U j g c p o W F B Q l A N B q V Y G B N J y J K n 2 4 L q J S + Z j 5 s o 4 4 R F 5 U W L J D D Q f T 0 l V O O 2 z j g i g 8 2 B v h c / P u + b i / Q K a K A f 4 r 2 V 4 + R n S / u 6 + + n 2 t p a 2 r R p I 9 2 + f Z s O H T p E o V B I f s f j 8 d D M z C x 9 + z R M h W V 1 + t M K N b 4 g D f v d N M / f d X Y X P 6 M 9 z P f h o J m p K Q p H Q l R R W U 1 + / y x N T U 1 T Y 2 M j P 3 O E v 6 + A Z m d n 6 c 6 L 1 + S f V 8 / z H o t h + / z y e 0 K l Q m n j I a 6 Q i U Q y h E i O g U r f A l U W R q i C Y 5 e D K z R z B O e D w S C N j 0 9 w h e Q K P D / P 3 7 d A T 6 Y 3 k c O p S G T F s U 0 B u t b r 0 T m i X X U h q i u O k A 1 M Y 3 z b U U A L + i c j f F 9 n t 8 3 T k 8 d P a U f b D p q Y G K f S 0 l L + T a K C A g / N z c 3 x 7 7 6 h h x P 1 5 P J 4 1 Y c 0 b O Y L L W i t C F O F Y x g n q b y 8 g o K B A N + j g / o m n P T a 7 6 V t 1 f x s 3 i D 5 f D 5 a s D n o d z c e 6 k + + h x X v C Z U C 7 g q 0 9 B E h E 0 h h D Y C J D T 7 Z 4 q d Z v 5 9 8 X i / Z 7 X Z 9 N B H t L J H 6 3 z j 4 s / p A E g 5 v C F K Z d y F B G l n x K Z M H 6 B l 3 C n F v 9 n n o 4 6 3 z 1 N v d Q w 2 N D R Q i D x W 6 o 3 S u s 4 A i z L r o 2 C M 6 c 2 Q z P X 5 d Q M U e b h D 4 s x O z D v 6 N C D V X h l k a 2 q h 3 3 E E 9 E y 7 5 X o O q w g C 5 J 5 m k O 7 Y J S Q s K S + n 6 Q K m Q s N Q X p Z 1 l o 1 T G h H O 7 3 X T p Q Q d N + d V 9 v Y f C e 0 J Z U F x / i N W a B Y p E I h l J J a D A s U A n N w d p c H C Q 6 u v r 9 d F E G J K 4 n V E q 8 U R p d H Y x 6 Y 5 u C s r x r t H F k s v g L B P o 8 W s X v Z p i P Z E R j S 7 Q z r o w N Z Y q N R Q k m 5 y P S 5 + P N g d E W m a C F 2 N O 6 m V y Q Q K G g n N 0 u s U v j c P o 6 D h t 3 N g k z w B S f b Y 9 I P H I y C i F C h q p u d p J X 9 1 4 o L / l P Z h Q t z N 7 4 2 s c 7 o q D M a l k i G Q l T z K R A B y D 5 O h o 7 6 C t 2 7 b q o 4 k Y Y K n 0 b D h R C m S K g 0 0 h r u g O 6 U / N h 4 j J Y p f + V z I q f R E 6 w N c C Y 0 z K u y / d k o a 6 u L t e H c 8 G R i W E u j o w 8 F J i J 6 u o L 2 a q y F F Y R y 2 V C 7 S 1 O i w N z 8 N B O 3 2 4 3 U f n 7 n X S X C A o n 1 v P s H 1 + Z X 0 T q q b l I I 2 N L e 4 r G Q K l I h J g y I S O v 8 + X W t W 7 0 u M h f 3 A x A a w w Z 4 P + M f p 4 d x F d f u E R w 4 Q V Z z b P 0 / 0 h N 0 3 4 U 6 u T A O 4 l F L H R + a 5 4 H w z w u a L 0 Y U v 2 R g R D K j z n s 2 f P O W 8 X N T D K d 4 y + n I P V w r Y m L 9 X W 1 d L o n I 8 2 V d n I H 1 q g i / e f y + f W K 2 x f r G N C F d U d F B U v W S o Z E p n Y C n P M x V r X 6 d Y 5 e j M 5 R e V l p X I M w O l R r v j 3 t Z Q A i l j N a + V + S 0 1 R R B 9 J R G d n F 2 3 Z s l n S l 5 h Q q a Q Q 4 L B H u X + 0 N E H T n X f w 4 R M t 8 6 x 2 c n 9 u 2 E n b a s L 6 T H o M T T m p h v t V Q 0 O v q K + v n 6 q r q 8 h Z u Z O 6 u S 9 X 5 o 3 S g Q Y / P X 7 8 h J q a G q m 0 t I z K + F 3 8 5 v o j / e n 1 h 3 V L q I K q g z Q 3 p 9 S W T K R S 8 j G Y r Y 3 F 7 X h z g K 6 x N L J e 4 W T C N Z e F x Q C w H B 4 8 e E S 7 d + 8 U K Z d K y m Q D C B a o e r A 2 9 k 0 4 a D q w t F Q r 4 D 6 d 9 J m Y h H g H 3 u F v W X X d R l N T k / x e 8 D 4 g s a N U W O i T R m f r 1 i 3 y O a i B T 2 d b + H 4 d 5 G U J e L I 1 K B I t F A q L t J 6 Z m a E b n U M p 3 + N a B x P q z r p 7 a n f F A Q o E V k 4 m K + p L F q i t N s i q n Z 0 K 3 Q s 0 M j Z G B W 4 X l Z S U 6 C v S 4 9 q 1 G 7 T 3 w G H y e e y i H k J N f F e o L w n T x I t L N F 9 1 R v J H N g a o x D L + B T x 6 9 J j J v k v S / f 3 9 t H H j R k n j K l g U F 6 J K I h p j B R o F j F f B v H 7 + Y b e c W 0 + w f X F 1 / R D K 4 S o g e 2 E b d 7 L j Z H L a F 4 i z g m T i p C M S U F O 0 Q H s b E j v i q E w u l 0 v M y p n g / r 0 H t J m l Q p E v b i 7 / 8 t x d c j U e l / Q y t 7 C q K H P 7 y T P 9 h P b s 2 a 2 P U E w d N s 8 T C A S 4 z z l O j Y 0 N k n 8 z Z 6 f b A x 6 y z w 1 S a + m 0 j I V V V V X S 5 O Q k O X y V 1 M 4 k n F 5 H p v X 1 R a i S A 2 K x s k o l E 5 K x H J k + 3 h K Q P k s y o O 6 g E p a V l e k j y + P p 0 6 e 0 Y c M G K i o q o t 6 + P v J w 5 a 2 r S / R u u N H n p q n 5 x e o b 7 u H M Z k g H l Q 9 w / + s i 9 8 N W g s L 5 D t r W 6 K P K y k r J j 4 y M 0 M u X g 7 R z Z 1 t C A 3 H 7 9 l 0 6 f P i g z s V h D B l + v 5 + K i 4 v l P Y + O j l H n m J 9 V W W X a X + u w / W Y d E M r u 9 J C t c C e T K S S S K R 2 Z l i P S i Z a A 9 B u S A c k E 4 0 I J V 6 T m l u Z Y 5 c o E u C d Y 0 o a H R + j M m d N L f n Z k x i 4 D x H O h + H n 0 5 T 7 Z m l o C / O 7 r 8 9 R 2 + G P u S 7 n I b / n M U t h S P E L + i Z f S D w I R I I V q a 2 s W W T C N e x N I l n y v J o / P T E 9 P S 8 M C F 6 Y n L 8 d o P p T a K L O W w I S 6 u 6 Y J 5 W A y U e E O V l V C 0 m I a 6 Q R k S 6 a 2 2 h A 1 l i 6 u F H f v 3 h M 1 C W M 1 K w F + 9 7 t v z 1 F L a z O 1 t L T o o 8 v j e q + b N l e G q Y p V z 1 R A / + z Y s S M 6 p z D L / T T 0 1 a r 1 Z 5 A G S d / M B G l H 6 W t p F E 6 c O E 4 P H z 6 i M B O 9 i P t C N i Y H r J B W 8 k A K g 1 h e r 3 d J U i G e m J g Q q Q 0 L Y P f Y L E 3 P r e 2 x K r s M h K z l o P t M b 0 s m u P s k k w m f u X P n L m 3 f v m 3 F Z D K A 3 1 w 2 Z A L g X b E U m Q C P e / G A M t y T D J k A H + f 3 N w b p z H b i v t E Y H k q I s G v X T i r j / t A 2 f j Z Y 9 9 B 3 a n / e o T 9 F 8 r w g 0 4 v u n i X f J e L y 8 n J + 7 1 G q q C i n g 1 s a U 5 f R G g p L 2 1 T X A J y l + 8 W U a w w Q B k t V g H R o K V d k w v d A l X n x o l t a 3 o M H D 4 h F 6 2 2 A C o y K h / t c T b S 0 t r C 6 N a V z S + P 5 i F O s d i B R k K U O n v H O n X t U U l K s L m A U F B Q w u b b K c 0 M y G b S y e t v e 3 p G W V F C 1 8 Z 1 4 z q N b U r t n r R X Y v r y 2 N l U + V / l + m p t T f a a 3 k U z A o Q 1 B K v c u S D 8 H x g J U N F Q O h N X C 0 N A Q V V V V i Y V w t Q C p A p U r 2 c C R C h e 6 P H R 6 c 4 D u D j i o t X i C C R Y V C Z U K I M j Q 0 C B t 2 r R J 8 m h g c K y y s m L R O z F 5 3 A s a H u R h J X w 8 N C n H 1 x p Y Q m l Z t Y Z C Q d V + m p 9 f 7 J O X K Z m s Y z F w 6 Q G Z b t y 4 S T t 2 b B d P A H S 4 V 5 N M Q H d P 7 6 q S C c D 3 w S C Q C U A m e G l M B 5 3 k 8 p Y u S S b A z a o k y A Q P i Q c P H t K N 6 z d p z l Z K X z 1 1 0 e v p R K X H v G M Y M F A e A N S / Q y 2 1 n F p c d v k e 1 l w f q r i 2 j S V T 3 G M 8 U z L h 4 0 C B K 0 p T 8 z Y 6 2 D B L + y t e 0 s v B Q W 6 B Z 8 S s / X 1 h c n J K p n 6 s N k D 8 3 p 4 + n V s e J 1 s D F A y r w e W h S e X R n g 5 Q E f f u 3 U N n P / 2 E H I E R o s g s P R h k E l s 8 3 g G 8 a z R A K A 9 T J m / e v K H 9 r U w q S 9 m t h b C m + l B u X y l N z 7 q W 9 M 0 z S M 4 D 5 s h 8 y E Z n t 8 5 R e a F d B i g b G z C A i Q q h r H n 4 7 t U G x m x m u T 9 m 7 Z u s F r y W A e N M g C k f A K a J D E 8 v T y q D + v o 6 + t F u N V Y F 6 y M M E V b g n S t 1 b 0 z y c F / y O B z U U F Y k + b W C N U W o B V f z I j I l I 9 U x A 5 A G c 4 5 Q 8 K O j o / T 0 6 T O 6 e O E S d 7 o 7 p R + y Y 8 c O u n 3 7 j s z A X U 3 Y 7 T b a v G W z f O 9 q k 6 q m p k a n M g P m T 7 V W K u P I g y E 1 P y o b Q E V G Y / 1 N R w G N z i K V C B h f 4 M 6 E M S 4 8 d 2 N F o T 6 z N m D 7 7 f X 7 W b 6 y 3 I S n c i / N z o Y T C A V Y C Z S O T A A q A 3 D 1 6 j U 6 d u y o E M s K k K y z o 0 t U K W D f / r 2 y d s N q A R 3 3 8 f F x j o O y T k T y 7 + P Z s j X P Q y L A v J 2 t J f J 8 V w G Z c V j z X r K B m V Q J j / Q P N s b H n v B M e A 7 T D 0 V Z Y b J i 9 + T q S / 4 f A r b f 3 s h / Q n l L G 2 k 2 W C 6 t + 1 K q 3 n J k O t k S k P 4 T A O L A 4 p a M + / c f 0 L 5 9 e y U N F 6 Z 7 d x 9 Q 6 + Z m c d V J r v w r A e 6 9 s 6 O T p m Z m K c T f z 0 9 A e / f s l n v v 6 n o h M d a K g L N q p s 6 3 6 K v g c 5 A M 2 e J b O L 8 u E D n h 3 r Q l u z l V m F g Z X r B R p 5 6 B j P e D M T B 4 5 i O N x g O m e P R 1 U W 7 D E 5 M 0 M L X 6 K u + 7 x p p Q + e Y j l V I w q D j W k C k w V 8 m Q C W N L F R U V k k 4 G 3 I s M Y L U 6 c v S w S I y L F y 4 n n M s W I N L Q 4 J C o k 3 B b O n z o A B 0 / f p S O s 5 S E Q Q Q V r q y 8 j A 4 c 2 E 8 f f q i c Z m / d u k 2 v X 7 + W z 6 Y D L H 2 Z v o t w 0 j C Y O + q X G M S A x M l G / W s q i 9 D L 4 c Q x s I K Z R x S M 2 O R + I N m f P H k q 5 E I I + V f + / n I J e S + h C l j V m 5 l Z u a p X 7 l u g Q 0 1 K J Y G H N N S t m p p q y S f j + r U b d D T J l Q f A b 2 P A 0 + l 0 i D k Z S 3 J l A t w X J A j M z + k G i P H 9 G A M z 0 y g M 4 I T 6 7 H k 7 l Z Y U y + + m U g c h S S 9 f u k J 2 v i c H q 1 k u c X K N y r W F h Y U y p g Z J 8 a x v h j Z v K K d i L 1 / H 1 z 7 i e 9 r D v 3 d n q I h m 9 J w q y G C s t J Q N r j x 6 R X 5 3 s 6 S P N 4 7 T p b 4 S 8 n l c t K 8 x S L P j L 6 U v h e f r 7 u 4 R r e D Z S H 4 T y / b V j Q d 5 T a i I d 9 d b q X r W / g E G V 5 d a a A X o 7 u 5 O 6 x 4 E r 4 R r V 6 / T 6 Y 9 O S S V N B 5 A B 3 g g g C c a 2 l k M H q 4 K o f K l I h + X J n j 9 r p 6 J i E G v D I m J d u n S Z T p 4 8 o X O L g X e E d w j y o X L D j A + J X 1 R U K I O w r 8 b n K V J 9 T K 4 9 1 R o g j z O 7 K g N P i m 1 6 z Y 3 h 4 W F 6 O K k G h C O R E H l Y g p 5 u 9 c v v Y n D 4 + e t p l o j 5 W y X z m l D 2 k j 1 c m R K 9 I Z I J l I 5 Q W I Y L U 8 N x D f o m Q D o p g Y o G b 4 B 0 g M r Y 0 d F B O 3 f u X N J g A Z M x 7 n f D h i Z R d z I B V E r M 7 I U q u B Q C T I j + 3 j 4 K 8 b 2 2 t r b I 7 + N 3 f v v l V / R 7 v / 8 T f d X K Y I w M F d 4 F O r g h e w d X + D w 2 N z e L V 0 V z 8 y a 6 1 u s W y Y f n x / v f X u U n u / 8 V F Z c U 0 d P X + S u l b F / d z E 9 C e Y r r x R C B i m 7 6 T 4 C V Q O n I V G w b o + J Q v 6 w 9 h w 4 7 1 L x U h g i D 2 V k / t + L B j O Y 5 o f L 3 9 P S y O j c p q p z X W x A j L a T S n j 2 7 Z C J e N g B R I d U y M Y P j n W A e E + Y z 4 b 7 x e 0 v 1 C z M F X J P Q / w E w A I z p 8 9 k C 5 O 7 t 7 W e y K x V Q l i b j G N + E 1 W n 3 V Q x y n q V l 1 E 4 D 0 / l p o M h b Q t m K I J 3 U Z M F U 0 i k d m Q D b 3 C s 6 u y / z S Y B Q 5 9 A P K e J + R 6 a A S w 4 W o Z y Z n h H V q W 3 X D p k v l a 3 p G 4 B P H p C N t Q 7 9 M z Q 2 Z s L g 2 2 B 4 2 k 4 P h u K T D L d V h 2 l j + c p M 3 W h o y s v V u z e S L 8 p l G A 4 H y R t 9 Q 2 0 1 A e q Z T m 9 s y V V w b x N t R H 4 F d 1 E D S 4 t E q 1 6 2 8 J X C l y x z o G I 6 M z Q 2 G B w 6 f J D q 6 m p p m q X L i Z P H q Y L J s B I y A f h 9 M / 6 V K W D h Q 9 9 o N V B T n F j B 2 0 e c d L M / T r B s 8 O r V K 5 2 y g I s W 6 t 8 8 F Y k F t c q z u N z z I W D C Z 4 r D u R 2 C U W U m N 5 I J s J I q E 4 L t y X I B S K h O k F D Z A N Y y 3 I t 1 G s R K g X G b b B s O / D 4 M F q s F 9 D m t 9 z A 5 Z 8 / K l I 7 P Q m 1 F Q H p s J r G B w N p / C 6 z u o e E o d G G x 6 M V l n + s h 7 5 x j C 6 u 3 s m q Q a I S w F r I 1 n Q 5 2 W 3 a V E / 0 n m J 2 z B S o 0 v K v f F r C A Z W r A M I A 0 n F / F n T J s 0 Q V q c T 6 l O X / c g x 3 L p 6 U D r H p P H j + h C x c u 0 j f f f C f v A 0 6 1 Q H l h X O q B T D p B F 1 8 U 0 G z Y T S 2 l L M 2 T y j / X Q / Y 1 5 A e G f 9 6 T Y I R Y K T B T N R v M z w W y V r k A D M x m 6 t W w F L D I J N S g b A 0 Z u F + 4 M q 0 G 8 M 4 v X r z M a m s Z f b o r P s 0 E a 1 V c 7 v a I 1 O n s 7 J R + 2 / y 8 s p j i G N T O 7 T u 2 0 6 l T J 2 V q P Z 7 B W D 8 n k n 3 9 m E z S a D C 5 H n J / D Y a Y f A P X E A u 9 c j y 4 C 6 u 4 p V 6 5 R 4 Q B 9 F x U E P R t M o X X 5 x X r W T b A u E 5 v b 5 + Q Y a V A B U X F M s t 2 Z Q o Y U T B u p t 7 d 6 g A G G V g L v c w n 6 S t o Y N G Y 8 d k o l Z W V C 1 n g 5 D s w M C D P X s y N C V R P E A U + h c + e t e t P E b 2 e V i q x C U o C c x B S 2 Q g L J Z W J B 4 s + n g f B 9 r t b j 9 6 u q X + H c J T s 4 l Z v 6 X E n a z o d b P 1 f U n 1 9 r Z j A U W G x T B a + D y 0 6 4 p c v X / L v z E m H H t Y n 9 B N g C v / w Q z W 4 a Q X u B e Z w x C A Q r H G j o x N M v h C V c m X a v m P b s o O 8 S w H f e / P G L T p x 8 s O M v S 8 A v A e s 9 9 e 6 u U W 8 I b L 5 7 F K A q g b 1 z S x 0 C R M 6 T O k G 4 c A s f b I 9 k t B 4 4 H 0 k N y a 4 t 7 E 3 M z Q T L U / w 8 z N l u R A J U 4 T f X Z h V 7 E g k S E e b Z u n l / N v f / 7 u C 7 e v b + U O o s A d L g S W a y q 2 w 5 u H Q C R + 0 Z O A a m W I g r S H W F Y c H Q q M M m k a Z O W V l J V R X X y d r 5 A H m O p D N p A H 8 f l d X N 0 u C S R m g x f g S V h j C 3 C b 0 B 3 C t 5 f I V 4 f z F 6 7 R j z 3 6 q L c v O o x 2 D p 6 9 e v Y 4 t n b w a Q I O C P b A K 9 T R 2 S B u 1 5 1 X c a p m p V / p v n z j I 4 Y y r j f g + K T s O E R C K g x A q z I T a M E O D e U Q o x 6 / + 8 b / 9 i 0 7 n N L x V u 7 j F T r T s W Z F 8 z C w R n I x P 9 Z L B B j 5 u w b / 9 + j s x a 4 N I M H N D o o B A 1 m D 9 D N S p c 9 9 d k A F T T L O A F I B 3 A s a Y z L J a 5 n L 4 B 6 J y Q / 2 B 6 g Z D w V I e F F a g 4 e h 7 O U w 9 8 4 2 0 r S 6 7 v h s c Z z c 0 N W U 9 Z S M d 0 B d 6 c P 8 B v X 4 9 z D k b N y B 3 q N A 2 S / u a v d Q / p W Y b Y 9 F N T N d Y C j h z q 8 9 N w Y X U Q w c 4 z 3 J K t A K 1 r v o C z Q a i V O + e o T n b y t X m d 4 m 8 I V T Y V h O z 7 i 0 H e I 6 n k k 4 A 1 r E D 4 A Q L Z 1 Z U c F T 6 j R v h A 5 e + J Y T p G q Q A O Y 6 z + m d V Z 8 q 5 / 4 D 1 F W A i N 4 T B v V 6 + f E 3 W o m h o q B f f u P v 3 H w r h 4 J s H 6 Y Y 1 7 z B l o 6 O j S 3 z e u j q 7 q I + / H 4 O f G 1 u 3 0 d 3 r F 6 h / v p 7 s b h 9 V W q x i S w E N C 1 y k K q o q M y J u p s D 3 Y v O 1 v f v 2 y A 4 c r a 2 t 0 p / C f d Z 4 J m g s W E a j s w 7 x 3 E 8 F 7 F n 1 + J V L V r Z N B W m w 0 C h y w G / B c w K k 8 j O h q g u m K e B Y m d r 8 r s E q 3 + O l m 5 Q c Q s i 9 Q / o 0 6 K v g h V s l k j W d D v K 5 v i 8 I F n O o M M c / P C q b P s N T H N P d l 7 P G w f E V / R L 0 v V I Z G v r 7 B 6 i b v 2 v r t i 0 i q e D + A 4 l n 9 V Q w T q j 4 P N L G E p b 8 2 0 Y i / p / P r 1 N T B d E + r s i Z S B y Q G M S E z 2 F 1 d W q v + Z V A L V g 5 K + p t M n A O 5 X J v v C l B 7 Y O v 3 r N h p 6 x / n g 5 u R 1 S 5 N W k i K Z W P y 5 r 7 U l D 7 d l d N 0 L Q z P 6 b K O / 7 m n / 7 7 v 6 D s c j l 4 q 3 a m V f c y x d z 0 u L R 2 u 3 b v p K Y N j S J x E A B U Y K h t A 0 w K h 8 P J a l 9 i 6 4 7 r s F E 0 F m t Z q p N f W l o i G 5 B 9 / s W X V O A p k K W V z Z i L A T 4 L M i E G k U A S q J h K T Y w H g y 2 b q s W F q Y S / O x O 3 I 3 w W k u P 8 + Q s x D + 9 s A c L D 8 x 6 v G u 8 B f b I 3 E 5 P U 2 I R p 6 4 v J g c Y D k r v E P k m P B p 1 U W e y i W w M e 2 U N q q b 2 u r C j G D o 1 8 n Z Q s G j 2 o e x w Q I 2 A J 6 g 3 e a Q o 6 P P x 8 i X U j 1 0 L 2 A y s / A L g R j 5 H p b Q i 1 E O b W k z 8 O y Y D v Q 0 V G h U b F 7 m j v p G H u H x Q X F 0 k L a Q V a Y G z 7 u Z H 7 S 6 k A s u E 7 Y R 2 E V e 4 n P / 4 R t e 3 c I S r e 2 w D S 6 / L l K 3 T m 4 9 N M w O y K C j O L M f N 4 J U C f z + 3 2 y D M B s O 7 V 1 d d K I z A 0 l f o + o D p 7 3 T b u 6 x T R 1 d 7 l d 2 6 0 w i r B V O l y o 6 L N 0 A D 2 r 4 o u r M x v 8 F 0 j L w i l N v + K E 2 m p 9 H I o q m i k m Y o T I i H 6 + / p F d Y M 1 D x 7 c 6 B P B K g b 1 7 P y 5 i / o T C u g z Y Q 9 d E A 9 E h E n 6 y 9 9 8 R Z 9 / / g X 9 + j + + o I c P H 4 s U W Y g s 0 K n T J 0 V 9 R A X L d E 2 8 p Y B J d 0 e P H h H i Y 4 A Y v 7 0 c Q O 6 v v / 5 O x s w w 5 m N 9 P y A o V L P l g A 3 W 0 J + E l M L 3 o O 9 k p D L 2 w 0 q F i f E J K m f J a B t / q I + k R r p 2 I R 0 F Q 9 H V 6 w 9 + n 3 D 8 z T / + 8 7 + o R 8 n N 4 P T V U D C s 1 h 5 4 G + l k E I 3 a a H K k n 4 4 e 2 h W r J F Y V C 7 + B t f h w D u N A 5 8 9 f 5 H h e 5 v J g l R 5 U 6 q d P n t K P f v y p q F R Y n h j X V l S W 0 / D I i P T J 8 H 3 4 L N S V l f Z j o E J h + o X P V 0 i P m L B Y y A T S E 2 b 5 d E D / a e v W z d T Q 0 M A N h 0 s I B i m M + U i z 3 A f C P a p p K j Z u K H r l + / D d s O C V l p X K 8 2 G 7 G j z b A r + L Q e 4 H Y h d 4 M 4 y w F K A m Y y C 5 v N B B 0 3 b l e I z B X 5 S Y k 0 m 0 r T p E b b V h 2 l I V l h 3 n U 4 L f m 1 L z u A H l + 8 C 9 m H h 4 O k r l r n m y s e Q 0 d S M X g + 2 b u 0 / e v p Z + j 7 A X t d H s b E h a S n n R O h h Y 0 9 k A i 4 5 g r A o W P s x 2 P X B w v 0 g g o K e n R 4 g A E o M s + I 0 r V 6 6 J 1 E E f A o 6 y P / 1 p f M I e W n 7 s P / t y 4 C V 9 c v Z j O Q Y i Y i A 4 l f E i E 8 B i i N n D L 1 6 8 k H 4 Y S J H c v w J w j 1 D N 8 H 7 U m n c 2 M e W b c + e + O 0 8 f y m 4 a j + n I k c O y C 2 F / 3 w A / h 4 O K m K A A 1 q Y 4 e f J D m f j Y / a J H j D U Y C g A + / / x L O n P m V C y f D n h P V 6 9 e l + f G V q T F n t T S 7 N s O T + p h D f 4 8 y C N j U W K Q 4 O e K c O A + H Y w T u 6 o m K F y S 3 S y B d w 3 b t z l O q L C n T R w 8 8 a K l x V o F M g G F n i h t c n V L R Q V R 4 B l h 1 p J A x S o u K R Z P B w P V n 7 A x w e y y + h E W T J k J q J V 8 c O 7 5 8 + f y e Z A S q l J t b Z 2 o f i s B S G 4 2 O o N B 4 D q r k / v 3 7 0 0 5 A R L S B I Y D S B q Y 7 O E r Z 0 g H K f n 1 1 9 / I N H s Y K p J 9 A f E + U x k Z r M B E S T M 2 l w m g m g Y C 8 y n v 1 c D M g b L C l G V U r H w R b i C 4 n 5 t E q C b P I B U 1 q s m J u Y q c 7 0 N F 9 M 5 3 b 0 O e V B i f m q M C r 0 / 6 U W h 9 H z x 4 I K Z 0 A D N s Z 7 g i W w G i u F x K V Y H 1 L h x R + y y 9 n G I V Z y 4 i f Q 4 j w W a m Z 1 f s Y Q 5 y Y t E W Y 6 E D U T 7 5 5 I y M W 8 H 6 Z i Q 1 V D m o h D M z 0 3 I t x t H w L F Y J B u v b p 5 + e p S d P n s l n k t / h c m Q a Z N X X T F L M F F B L A X i O + L N Y y U h u G / c o O f y v 0 5 Z b H g l W U C i c + A y 5 B n 6 j e J L c D L 6 K D S k r w m r A 4 / F x i 6 1 m j a L C 2 G 1 K 8 q D S w g 2 p l C t n K s D Q s G P H N n I 6 o j L p D t a o x 8 O Q c m q 5 L l T S i Y k 3 i 1 S z T A G J B J U N 5 D T A d 2 7 e 3 M p S s J 0 u X b p C 3 3 5 z T v Z q w q D w 0 a N H Y 6 p q K o B U n 3 1 2 V q Q e V L t s c J d J 0 d T U m J G 6 Z w W k E y Q q T O 1 Q A d F Q 4 b 2 m B 8 z m S 5 c z z s y G u L G a h C f 7 4 r q S K y G n J V Q w U v S 9 E Q q Y Y p U N Q P 8 C V j 5 4 M 1 y 4 c I n 2 7 t 2 9 5 F R 3 D A I 3 N a n B T e z 8 3 l A S 5 p e 4 I H 0 t o 0 J B i m R D K P R 9 Y K p G X + z e v Q e L 1 o 0 A 4 W F s g G H k o 4 9 O c T / t D O 3 h e 6 y q r B R 1 b z m g H 4 f x M / S P Y I j A f W a C z 3 7 0 q X h d Q B p m C 7 w H T P 8 / e v Q D U T 3 / / T 8 + l + N P X y 1 N f q m U X N R S 3 K m K n I 8 F M Y a S w 8 j p C Y b o t i x F p t U g 2 e 1 + D / 3 6 z j y 1 t D R L S 9 7 I R I F H g s M i H a x A R U T l N t Z B n 3 u B X o w 7 q d Q b E V K A R F D Z E E N T x e 7 y 4 T R 1 F 9 + F 9 f a U J c 5 L d 7 g / B P 9 A q 8 T B c 4 I E 6 E 9 B n c J 3 r 0 T 6 o Y I f P X 5 U 3 J G g y m U C Q 0 T 0 0 8 w i / 9 k C v 4 t 3 + y f / + e e S f z 2 T 3 r 1 L M c m U 7 e I y D u P F J t W T X A o 5 P Q U e q r s h z v c l p Q q K y u j e a K 2 4 v r i Y S K h w N 6 7 f i P W n k h F J W l 4 V v o H V J W 6 K + j b Q 5 Z 5 C u v q y g q I b P q P v O g v o w o s C O s / x U r d + 7 9 5 9 M V z A x A 3 X o 5 O n T i w y s 6 N 1 7 3 7 R K 0 a F t 4 W d i Y h x t r 6 + A c K m 1 J k A p n d Y 7 a D + r R Q w v x u k a 2 C A W H n j j 5 M S q w M S j z A h U 9 W V X A k 5 3 Y f C l i h 4 w d 8 3 q V D I Z m 6 P V O y T J 7 j S L d 5 X C a 0 t x p v Q U Q d w O 1 1 j T n r E a s y U a x M V l V Z w B f R Q g T c + Z o M 7 X m o x E / T H l l u R C F I R O 7 E v B Z z H r F z 0 2 5 L f j 3 l / M 9 w 4 o A 8 F j w f 0 o / B 9 M O t n o 8 q V V 5 S L E S R b i M V U j 2 E t X 3 z q A n k O S e q Y 8 4 p W K k R T 1 J V c C Y 6 / / S c M 7 O Y m w r Y K q T D f F 5 G S 0 c P q W 2 N Z h O b 8 M 1 R W X k 6 z 4 Q K 6 0 u 2 R g U i E r l E H d Q + + o X l 3 A 3 V P u K l z 1 L W s 4 y c A D 2 u M y c D E b t A 7 N E l F P h d V L i N 5 Y J y 4 e / e + + A h 6 P I u J 2 d 3 T I 8 S A J z 7 W C o e 6 a P p z 3 3 1 3 T m 0 Y N z U l a h e O w 8 C A A G M D + o 4 w i W N Y A p 7 v G E J I B t 4 9 X L I K i w r p 0 u V r 8 j m M Y S 3 n C g X j S l / / S 2 r i f p R R k T t G n D Q 5 v 9 T n m C j c A C g f P q Q j M q g b j S o f T j j N L r D K g t B Q + 3 Y u X d 8 n b N / d f / Z u a m u W c B f X 0 + R M o f R J D K m s x P o + S T Y z N c 6 V x k m + o r d b C y I d 4 B H g d t p i G 5 y l A y Q Q h g 8 w b c I K z M v C e h P Y h R 6 A J Q 3 S E 1 M q s F v H 4 c M H x a H W a j G 0 A l I L x o 5 J v r 6 K v x t 9 S X h E 4 H 2 D B H j H 8 G N U 6 2 K o f Y V n Z + d o o L + f d u 5 q i 4 1 r o Y w w o x d j V S B 0 X / 8 A b U z h l Z 5 q / C k G / q 2 I J k 1 s Y F d i M 9 k Q g 9 f c c A Q D V F f t o c b G z N d U f J e w n c t R Q t m 9 9 T Q 9 5 x O L 2 b s m 1 L v G c j N d 8 Q 6 w e y K W M M Z j Y x x s f G y c A l y 5 Y D i A 5 S 8 Z 5 v 1 k a s C A g e T 2 r T s i r V h O s P K C Q W w H S 8 Y a e v G i h 0 5 x / y 5 A h T L 2 V l 8 S F p V 4 e H i M i V Y k X i K 7 m G D w P d y 2 f T t V p x j Q h u d 5 l 5 7 y n g p o Y B S Z I J E U k S R g Y J c J i 0 U w I 0 y s U C h A P h b U u 3 b m p s c E E + p 5 T t b M k o p m G h y z 6 R e 8 t g l 1 e E O Q y r z p e + t 4 B 3 A b w o Z v c C W C J E C / C V I K Y 1 S r A b z r b 7 8 9 R 2 e 1 + 5 S x K E L q 4 X 1 D 2 l 3 t 8 c g e T w C k k p Q D X + P m + 7 l 1 6 5 a M i 6 X C c t I J q p 6 o d N p T I i 6 h F K H g K Q F J F W Z C O e 0 R O r B v s Q T M B e T s O F Q o n K 4 1 0 4 k 1 g N m Z N 9 T z / K 6 Y s m E 0 S B U w D Q P E g c H E w 2 o V V C t U u v s P H o q H x G o B E g m G l 9 c T c x I b 6 Q Z v D Z j 3 g W O b 4 i o q 7 g N 9 M y / H s I p u 2 6 Z U z 2 T A 4 p k O 3 F T i P / x T B O V g Y g W 5 Q s V 8 D K s G 5 y p y d h x q P q K 4 j h c o L z c B y f n 8 R X F x i U g Y 9 F 3 Q V 4 L Z H p U U n X r 0 f V w u t 6 h 1 M J 8 / f P S Y 9 u z Z L R U d a u A m J l M 6 L 4 l s A Z K G 7 e h D q R m 0 U 3 N 2 m g 4 o 1 Q / 3 g P O a Y 4 u A e 8 I 1 V q C U z n d 5 Z E w u H Y Q 7 u F o S S O G T q t x j 5 S + x X K 3 y S f U l V 0 L O S i g X 3 9 l i I q 0 9 h O a m C J t i w 5 I G S x 0 I B Y m A c S d I B b j u Y B w H n u e n T 5 2 U W c E A C F X g z c x h N R O A L P f u 3 a P S h j Z q r C 6 S a e l P h l 3 k c 0 W F 3 L A M G m t d K o B Q U E u t + I b V v B C m t i 8 H I U s 2 Y R m G / o C w o / O Z k 3 8 Z l M N a g L e w m H b v 3 i k r L s E k b S Q O + i v H j x + j 7 d u 3 S h 8 i G V K x W J K s F m D x w 3 J q x 7 b H x 9 C g 3 r H m R x c u X J F F W d L B q I c G 2 A U + E + A 5 d E I 9 E 6 S T T n N C 0 t Y 8 Y k h Q S 0 3 J q b + c l V D Y C G 0 9 I B h x k M N V I C o f v M W t U g C d f k i O V I O / W M 7 r b a f Y W w G f P U h G K 6 7 2 u O m r J w 6 q r 6 t h d S 6 9 a g l C G X J M + O 3 C g 2 W h L 1 I 0 i h N G v k f H E p L O y f k c R c 7 2 o b D c 7 3 r A 2 a 3 z M t E x F Z x i y Z t c 5 E c H d Q + z Y 7 N d 6 z w d 4 I p k l h 2 D 6 v Z s i G j K r + Y l j T l b u R L L q b Q I B U M 0 G 7 T R 7 Y H l J 1 U a o g g 5 d D B p Q 5 q E I F 4 f F m t v i j q T C y F n J d S O 2 v x Y l O N t A O + J d K o t f A v b 2 r Y J g Q x U X + c + f f D B 4 b R 9 m m w A A k 1 P T c v 3 Y m b y t 9 9 d o L u 3 r 9 H r z u s 0 + a q D b C O 3 6 c 0 b t e H b U o C q O v T q t Z j V M 4 U Q w x B G Q p w w i 4 9 Z z 7 3 v Q 2 X 9 t 1 S r v Z Y w E 0 y 9 v x J M 5 A i o 6 C C Q I Q 4 q E z w j M M 1 k O R / A b I B p 9 r v 3 7 J S J i k W F P j p 1 + i O q 2 v o R 1 W 8 / Q b t 2 7 Z a B 4 z d v p m R a P t T Q V I j a 3 f T a n 6 W R R P h k S G I N S c T i 9 6 D i + D l r X c m l v 5 y V U H h p W D Y Z 1 q a 1 C n 5 E u m J p 0 U E e z H Q 9 d + 6 C r P u A 7 W O u X L 7 G f S X V t 8 F Y D 4 w H d X V 1 k l 8 N g L R Y t R Y S 5 u n T 5 9 J b m Q 0 5 a G N 5 h A p Z c 8 O 2 T T j X 0 r J J X J O u X r k u 7 k j J e P L a R d G y x D U I M w F T R J H F E v B i F H G S i K X z + F S u I n f n Q + n o V G t m C 9 D n K + b 1 / k o G G I u C R I C v H C b n Y c 1 1 M 4 k Q l Q k O r B h 0 X S 3 A m A A / P R A 4 F A z I u h i l B V H a X h O m U t 8 C 7 b X s 9 A i j x U c f n x b f P k z J t 2 I 0 a T f C 5 c E E A T E s h F H p 1 C S K x d w A 8 H + J d S W H Q s 5 K K J l I x s B L 3 J n U n 0 o 2 0 e Y 7 s L / S 8 2 G n t P w + r 5 e f W T 0 j P B G s 6 0 T I 2 F M G M 3 S z A b 7 b V 7 N N l p j e 0 b Z D f P m w 6 D + w q 3 a x u R 5 z q u C d g b U K A 3 p a + 4 W u D F U 9 I U Y 8 x P M g i 1 6 E J 6 b W I a 1 J Z M 7 p 4 1 j O L V f B h N L U y r H g D w S l s P E C M a V i r a N v w k E X H 7 y S x f g x e I t B X g D r 8 8 G b G + 5 H U A c r K 5 d e T W i l s D k K Z A o I V s 8 1 S 5 A t B 0 j P y 5 e u S F 8 v m G H x C E 1 j J D J B k 0 a I p P O x N I 4 j b 6 5 R s V O m j q S u N z 9 0 s F 1 8 1 K m a o x z D l r p y q m A l P s C d Y C x G E u G X / E 1 7 v H X G i 1 2 L q C u c I 5 p 4 L L N 0 s W A l 1 K v 6 h n o a G x s X j + 6 l p m K 8 D b q G / D T z Z o R 2 b W 3 M 6 v t B w i + u D 1 J x X Z s + k h 5 S Z i A G / p g c k D p m c w C s u q t i B G W u h 6 e 5 m b 4 R 8 z Y P z l N T Q y n t 2 J E Z 8 d 8 1 c r Y P N T q j 9 m n F W A w K A m v i G F V k L a P r d Z C K S i r o 5 K k P h U h Y g B N L I 8 O b 4 v s g E x B c c N P L k d m s v 1 / c p D I k k 4 G S U o p c R o V L U P M 4 x D Y K E I m k 8 5 p 8 y J e W F a a s M 7 k Q c r Y P N e W P e z V D 9 Z u e f E O b S t e 2 g Q J w u w t k k U t U O E g A T F n H V H k s O P n 8 e Y d Y 4 u A o u 5 r Y U B q i e V v 2 k y k x N 6 r C l 8 2 Y E O h k J Q 8 k l Z V Y + l j C e X X c S r L a m r f f V f / 7 Q s 7 2 o f g 9 0 z x X H J A J a h + K o s q 3 3 N p u + Q + X 2 0 P 2 u i M q 7 X K L N z o W z c R U d a w x j t W R s N a 6 F a o S q r A y L N D c x A D 3 1 b I b T M f G d u P + 5 d r k + L 3 h 9 k w a / n h x Q w M f 0 8 R S h g k V m x A j l Y Q I 2 W V c L n W 9 + a F D z k o o w K W n A x R 4 v V R S W k Z F v t X z r s 5 l z I b c N G 2 r o f L y M j F p w 1 w N b 2 9 M 6 4 A X O i S Y F X B D + v W v f 0 P / 9 1 / / T a / 2 O q n P Z A b 4 B O 7 b u 5 P + 4 8 q A P p I 5 s j O 4 G W J Z i L Q o v / i 4 U f k Q + D / 9 X b m J n F 5 G D O 0 t L F w z s 3 5 W f + b J P z v D R 9 Y H J p d Y / A V r 8 6 G l x i x a e C 0 g v H w 5 R G f P n q G f / N 6 P h H g P H z 6 S a 7 L B 7 u Y S f r / T 8 n 1 Y m C a S g b C L L H C L j I L K C E y Q m H o X J 4 y S Q D q v 0 8 l S y c S m D 5 V c T 3 I p 5 O 7 A L g e 8 S L j d o J J A / Y m 6 4 t 7 Q Z m x m r W J 4 x i 6 D v q m A L X R g R o d k w j a k c B n C g C 8 C p B k q X 6 a D v y A Q + m f w 4 S u y T 9 O d j i k 6 t m m O + i a c X H n 1 R U v A 5 c B e x j q z B N R 3 g C y K Q F a S S A C p h F h m q Q O s d q S m w q v r T F o d d 2 A a g q 4 f u R h y t g + F c G / g j U g m t I K w Q I 2 + 3 f 5 l e Q c M + K Y C p p x v 2 b K F 2 t r a Z J M 4 6 7 p 9 I B J M z p n i U a + f i k p K 6 f j x o / S f P j 1 C D U V + W Y 6 6 l E Y o G F x + R a a S g u U l o V V 9 s 0 o n J Z U Q z H E Q C + t L m G N W 8 j G p O H / 0 2 G 7 + x s R 6 k k s h p / t Q A N a A A y C R R v z r Z E 4 H A 4 1 I e V Y W N A u i a s O 3 5 Y D K 2 t n + j K o q l D c G G q 3 m l m Y h V y g U p N / 9 7 h v 6 n / / r f + u r U y P d 8 n w g i U g n I Y s y R M Q l U 5 w 0 E s w x n Q a p l M R S p D L E K i 2 N T 4 D M R e R 0 H w r B F A Z C k H V 2 q 6 q 3 l t U + r n s S V o J D h w / I i k i Z o K 5 4 s W U P 4 0 v Y i b G 1 t Z m O f P x H 1 P V i 8 S q 6 B t v L J m i k 9 5 H O W c D l J Z E m U Y w c U p a a J B a y q M B S K B J X 7 6 x 5 c w y u T 9 b 6 k W s h p / t Q C O Z l A 1 h n Y j 3 h f K Y + c k m A N b C z s 0 u k F L z T 0 0 k r R 5 q + F j h R U U h U 2 b B J H 4 k D f o V w k M W q T N W b o I Y l Q m S T E E g R S Q K X o 5 V c k k 8 + r 2 O 5 R o i k i I a 0 t 4 A 1 l B R 1 J J e C 4 x / + + X / k 7 F L M A D q 9 R W 6 7 9 A 2 e D 6 8 f l Q 9 A h W 6 t z H 6 i J Q i E h T B h c M C g c P v z d p p 4 8 0 b I 4 y v 0 c d 8 o x N 8 d l S W a s d E 0 j D 6 p A P N 8 S X k l / e u / / j + a n 5 2 i 1 6 9 e y 9 L P M G K A U B s 2 N J G r q I 4 G p + I T H T 1 O r A C r y G Q I E l P 1 D H E s 5 x R 5 N H E s 0 k i 5 I Z l Y L X i 5 c + c m K i v / / l b z X Q 3 Y L j / t X q F i 8 e 7 Q 5 A n J W u O d Y 2 7 q H Y 9 P t j O w p t c a l l t V d j n A 0 8 I s k Y y 1 z D F Y j s q L 6 S F Q m b E v F b z H c d 5 K L A x X g E D X u 4 n 2 b 6 u m l h r V m B k 1 2 6 p u J y 9 i G Z M u M c I s k M c R J r c 9 Q m M z I J d a z F L I o 0 k j g U k a 8 9 8 T 3 z 0 s c q l W i 4 1 w + P k f n 9 G / k L v I C y X K U + C V F r G l I n P r 1 V p A V e H K j B K m z 4 k A b 3 W s l w e T O j z E T 3 9 0 i s 5 8 / J F I q Y c P H s l K S 5 g F n N w o Y R Y v F t X 0 e d 3 U U G Y T D Q E B R L K S a S q Q W I X i k g j E M W G B D j U E q K Y Q k p E J J u c 1 2 X S s A l Q 7 H b O Y M 9 I K e R v l x 4 w D 9 P H 4 B e V 2 C E b t 0 s o F 5 2 d R W / S t r 2 1 s q Q r T / s a V u V p h a 9 O L F y / R h f M X R Q J Z n V 4 N I a C u n T j 5 o c x r w t 7 B k F A G a L x 6 e / t l c w K Y x S f 1 9 j 2 p Y N 0 u y 0 o Q J a V U f k 9 9 g H 8 z Q o O T a u 0 + d V 6 T x a L m S Y D E 4 j i y o F Q + p e 6 F q a q y J F Y f c j n k h Y Q a m G b x z 4 W A f W z t 6 8 D j H G i u y L 7 v Z I C p H q d P n 6 K P z p y m E y c + T C C L F b D m Y f 4 T 9 s Q 1 K x 5 B s k x N T 8 u u + N j N o 6 S k l O 5 2 Y A e O 1 I O A f j 1 W h s / F p A 1 i D s j z A S p l l R 1 E C o Q M m e I x r p H Y E u S c V U I x s U 6 d + U B + J 9 f B h M I L y f 0 w 7 / d z S 7 V A m 8 o C i 6 S U V Q V Z C / C 6 3 q 7 R Q P 8 n E + C 9 w T c Q s 4 L F Y 6 K 3 V y Y N 4 m 2 e Y T J i 1 d r p l / f p s + N b Z E W k V M C 2 p 0 q 9 A x G U m m m M E N h 7 + G Q L + m x R 6 h u 3 U S B s r t P E A f E k r V Q 9 q 5 R S s T J I s B z k k F g f c j X k h Y Q C X o c 9 I v o r n B O q A J J I t Z b Q U L r y / o K q 0 N n 1 v c w a E X W 1 t b I t K V a t L S s r l a 1 A 4 Z y L 9 4 2 9 d l O h a w S b u 3 H l B z l k c z S U z Q K r q / N 0 o t n P R F H H R m e Y f C y h 5 F o J n I Z 6 p 8 m j r H m c 5 l i l 4 / G H J w 7 o X 8 t 9 5 E U f C g F V B I X g 8 R R I z C W l n k B j L U m p p r c g F O B 0 Z D Z R E N N A s M L S u X P n q a d / m G 6 8 C J E / E P / t k e E R 6 W s 9 f 9 4 u e w F b A d P 4 7 5 6 7 N Z G U 5 I E k K n J H 6 K N W P x W 5 N G l 0 m P D r M U W + X h 1 T 5 x X h 4 p I q F o R c K t 3 Y V L u o P u R q y B s J B c y z y o A W j b j D q i T U 2 p R S c D p d K f B e s H 3 n c o B a + K K n j 4 4 e P U I / + 9 l P 6 c y p D 2 h f 4 w L d v 3 O L n j 1 / L p W 8 p r a G b t 6 8 T Y 2 N D b J U t M E s a 9 3 f d r i Z B E r F A x l M v + k A S y Z F G A Q l L Y e n 4 8 a I 5 C D H N X F U v 4 k D 5 8 U o w a G 4 c H U X p f m + k T d 9 K I S R k J M r Q p h 2 1 s z F V A Q u R S l U Y C 1 I K Y y 5 q A H Z K Z m i g Q q W D f A O Y J 2 D N / p S m G I V 7 3 f X X l B 5 z U b y 6 h 0 8 4 K W O p Z 3 h x + f z + m S 2 M K y D R 4 4 c l j 4 W 3 j G I h H U 9 r n S z Z B I y o O 8 D M i g i 2 E m l Y U A y k g b 9 3 q e v Y K U 1 p N E x z g l p E C u V T 4 J l L Y k F T v / 4 p x / x 3 S 2 u C 7 k a b F e f 9 + Z V M 1 9 t n x N 1 7 8 Z Q B T l Y t c F e u J C 1 Z r q C I V e + I j I 3 R g c b / N r U b a N b N 2 9 J p V M F B q i V o P D M s M w d O L A / Z v b G Z y D B Y Z 2 D u o b d 3 5 G H x 8 P + / f t k z T 1 4 U d y 4 3 0 2 f n N i z Z A O E 7 U f 3 7 d s r 7 9 S 8 z 9 m A j a 7 2 e i R v j A l I 4 9 7 k G O e x s + C x j d z Y g V A i Z R a k 3 3 T 5 h V O I F x / M B X F A I J U 2 C 7 K o H Q p B p g C F + B m i k Q D 9 4 q / + Q H 4 / X 5 B 3 h A J K Q p N 0 b 7 i S 7 C A U B 6 y K B K 9 0 U 0 H y n V S Z e k e A O H 6 / X 9 Q 3 / 6 x f N o u G h E C F B x n K y 8 p F 0 m F D N 8 y b q q m t p r D d S 5 s 3 x K d 7 J A P v 7 t 7 d + 7 I 4 j M l P + L E B A M i k S K T I B C k U J x d + 1 + s M 0 6 G m + Q R C X e p y M m F A J L O q k Z Z O T K g o S y i M e Q m h O J j V j S Q O B u j P / u L H C W N o + Q D b t f b 8 I 5 Q n M E c P X 3 l j h F K S i g m l R / L z n V C Y A v D J 1 s W k u t 7 r p p m A n T 7 e M s / P q w 9 a 8 G / / 9 u / 0 + 7 / / e 1 I J 8 R 5 A N D M G N T A w I K 5 F s O C l A 5 x p o V b D C I H 3 q D a b V j v C C 3 E s h D J E U u R a o F 2 1 8 1 R W A D U O 5 M G 4 U 4 S u d r s 4 D y J p Q j G Z G o s D 1 D O K / r B S 8 2 K E 4 g Z C d n p n t T c a C d I v f / V H + q 7 y B 3 n V h z I h 4 P F x Y S p 1 Q Q L S H E x B L 6 X K 5 A u 4 4 e d K v H g w 9 s j G I J 1 l 6 Z W K T A A a F h D I P L 9 1 Q B f r o T 9 5 8 i z l u u Q G p i H C G u p I 3 + h z U e c I k w m S y J B H v 2 O k l Y V P p b 2 u S J x M O M f l c b U H Z F L S y Z Q R Q u 8 4 j B Q 6 r 9 U + U Q N N e X L 4 9 E c n + U 4 S y z 0 f w h J F k / v w O o O x Q o j t G C 6 F g Y L K r i O f i + g e d 8 g + t 1 a k a y f w z G a 7 0 F S A 1 I L B A W N O X V 0 v 9 N F E w B A x M q J M 5 S B U o U s R S F V + R R y T V g 1 a n C g H 6 m E o U p I J Z T A X 5 P 6 V V u 8 S Y g 6 m r F Q / S s e S Z i n F Z Y l Z 7 r V 1 1 f q u 8 g t 5 S 6 i N G 3 x c S K Z F s x S a F D Y I l d 9 q H 9 A 5 k n n / A c + 9 3 B Y 3 6 F f B G R Y e 6 D L 8 k A Q c 3 7 h x o 5 A J A V J H x o 2 0 F D J q X k x a 6 e P b q w L 6 G l U G I N W N H j 3 g K 9 d y r M t H G S L i + V i j K M Q K s a o X p j / / Z X 4 Z I q z I + Q m G 6 U J F I R c W C i J G L A 5 S i A j 5 L 6 U w z w j b a y 4 H V H 5 0 7 k t L l p 8 r B F L t 3 b u H b t 2 6 I 1 7 m M N H D a I A d D H 3 c x 8 K i O P g + v L 9 i F w w H m k S a T I Y 4 i l Q q F l U P 0 o n T I N P Q J A Z + V R k o 0 p g y i Q c Q y x B J y p D J h N j j d n C / m A s 3 q a z z J X D / N 3 / / 6 h u K Z J A X 4 x V m 7 C K h k D i g I u Q z 7 g 2 6 + R l 0 Z g n c u n m b X r 1 6 l d G A L h A I K C 9 2 j 8 c t E w / b 2 z t o c H C I y s v K u L K D B C A G k 0 X G l R D 4 W E y i 6 L w h h z 6 u C K J C + z D 3 k X B c y s F y T l Q 7 U 0 4 6 5 r w x S k T 5 2 J / / 8 g 8 t J Z x / f 3 m r 8 h k 0 Q / W T A o s T y R S i K l R j r F B q D E I + g R v 8 m E f 3 U o B 3 e H N z s w z A L o f e 3 l 6 W U j b 6 4 I N D M p B b U 1 0 t O 8 1 j U R b j 2 W D C r V 6 X e n c g j l b v l K Q C i e I S i x O c x 7 t e o E s v n P r z 6 h o p A z n H 5 S K x K i s T S 9 A N 4 p F j + e O z t x T y n l B F h T A R 6 w K T A j J p U 5 B c c B y j 8 J d t 6 n M U s p J O G s z 5 M 1 v r v I M l E a Z q W I l n 1 L v Z W X j z 4 5 0 p 1 Q 1 T L Z S 1 T g U h j y G J N f B n e s a I B i Z I x p z k v V v e v e r n q r z 6 f l 1 O M W k F V Q + G i C i 1 7 d q i 7 y p / k d d 9 K B P 2 t J V J Z 1 a p E a x C I N Z p a Q 2 1 K o h C l R Y 2 z 4 i 1 3 O 6 A M J e n A w a A b 1 y / J b 5 5 W M B l E S l 0 w L s B k c 5 3 u O h C l z F 5 6 y B k 4 O s M W e S Y e q c 9 Y z b q G r E x A V X e N G x K + i B G W S g C m Y F c m e K O m C V j h N N / / f d / k r J s 8 y 3 k d R / K + t e 2 t V Q V M B e e I V A s 6 I K O q Y F S I V Q F y g d y d Y 2 l n i B o g F Y f 5 m 6 D s b E x G c i F i R w V u L u 7 h / b u 2 0 2 F h W o Z Z 2 v A e V j 3 6 p h s 3 7 Q r I o W Y B D F V T 7 8 r x P F 8 4 v F Y m l W + 2 P u V s s B 7 R 6 z I J X l T N o i Z U C i v n / 3 h Z 5 a S z O + / v F f 5 D A o K n O S y s 5 o C q R Q L p u B M 4 X F s C l a C K n y p P C C W C X l k c k d F b t 3 c S u 3 t n f I M 8 N U b H h 6 h h o Y G l k w Y V x q l l p Y W k W K m 4 h t r H B q Y G z d u y p o T b o + b 5 v 0 z s X c i s T X N c a x B 0 k E 1 W E j H 3 6 s 6 x s F C n J g n h A S 1 c Z p y M Q q Q h 3 + 7 p n b 1 d 2 X 8 o b B m C A X s 3 V 3 D 5 E B B a j I h j h W 0 a S W t k g q t M L e q I q k 4 y J / p a u U O q b C U 2 n w Y O s V i Q M J g u x t 4 j f f 1 9 j G B x m j 7 9 m 1 y D n 0 l e J 5 j Q N h I Y y V J 8 O z 8 H j j t 9 f r o 8 e M n Z H e X k N P l U e c l q P c T H 7 w 1 s Q 7 6 / U k c e 5 8 q l v f L 6 f g 7 N + R S 5 a I I F u S b i t A v / + b n c q 9 r B b Y b X Q P 5 0 x x n i B u 3 B s k m / n 3 w 9 c O 4 h v L 1 M / 5 + 8 d i s 4 s N x L K 3 y Q C 6 5 M D W W R q h N b y J t V V P h H I t g B n V x T g X J c W P B C X 1 M O b M i K H L F j y 3 Q u U 4 z v 4 l J g v M 6 r R o c T m t C y e d i 5 D K x k v K m w V J k M o 2 X I R L 6 S 4 p I k E 4 Y 6 v i H f / p F T r 3 j 1 Q A T 6 u W a I 1 Q o F K H b 9 4 a Y J I p M U H c k L X n E I I 8 h F u u 9 I J S Q S p M p R i w O / I d / + j + c i q X f N X b U B G m 0 5 6 7 s 5 w Q 1 D o A z K y q 2 m b O E w k T M / 6 m 8 J c B Z F m N O U P G a m z f J M R D q e o + L 5 k K K f C B G j H A g j C a V E A 0 x j k k w J I r 3 r Y x k U k S C d s A x N A W o e Z B M 2 g C B 8 K e / + I O c X 7 R y J b D d X I O E A g Z e v q G + l 1 N M E u 2 N r k n l E B I l S S l N M C O d Y m T S Q Q i E f z o t d J L / g F h C k O 7 c i o H K z R F a + 2 0 V f i r 3 + M X J F f e K N R 9 K S k o U A R I C 5 B P / a a k E 4 m E K R 1 v b d u l v t W 5 u k W s u d K o 9 j F X Q p E F a Y p O 3 E k k f F / I g z 5 I I M f K Q R o Z Q k E r I I w i R w k z o A E u m I L X t 3 E q n z h x V z 7 b G s G Y J B d y + 2 0 f z w S i T x k I o k E t I p C W V k I r J J e R R e S u Z Y i R C j D x I I v 8 0 W X Q U O x L L W 4 G D 5 j W n u m C J I h B S x B N c z e X T H 2 + Z k 0 o v Z 2 J k k J w l n x i w L k R t X S 3 1 9 v T J J g C Y n H g e a p 6 c t 5 I I U k u T y B B K 5 x W B V F 4 k k Z Z K k F A i n Y R A J u a g S a U k E 6 e Z U E V F P v r L X / 2 x 3 P t a h O 3 m i 7 V L K O D 6 9 W 4 K R b i y g 0 A i q b T q B x J p U q W U U q L + 6 T S q s a R V A A z B J K 0 O 6 L S K Y 7 B m z Z v G M c t b 5 6 q s U x Y Y g k g U j w G o f n X F c G 4 F G U z A G W s + M c A A g V m w W N s Q q t 0 l j D N x r M j D H 4 6 l N W F i J A N x D I k M o Z h A H H A M h I m r e c n 9 J h A r P t Z U 6 C u g v / q 7 P 8 G N r l k w o Q Z V K a 1 h X L v e J e v H C Z F E Q m l S M b l i k k p L J + l P 6 b 5 U j E A S I w 8 u o I + F f + p 4 L A 3 g O p V S 5 z T i q U Q k v H h U a g 3 F D Z M H I R J j J I 4 1 B 8 g j i 7 n E S a M C T u s 0 / r T K p 8 K C T A v p H e N n 0 H n p N 8 X I g 9 i Q R h 0 D W Q z B Q B Z z X l Q 8 E E u T S N J M I C O d j K n c S C Z s t v 3 X f / + n e I A 1 j X V B K O D K 1 X Y K h Z k O m l A 2 J p O D V U E h E Y j F h L E S S 5 E p T i p D K D 6 p C K K P q 6 S O c U a d l D y g T z H i x x T U a 5 f / E 0 p A H 7 e c Q M X W C X 1 9 l J r K w r S 5 U u 2 i g d M S 4 6 z k 4 0 E R B s S I 0 p V u F 1 d 2 E n K o 6 0 A O F c v 1 V k L h G I i j y a T S S l o Z i S Q x p J D O G x V P D B J i 0 U M + R D 6 v h 8 n 0 Z / I I a x 2 2 W + u E U M C l y 8 + Z V P z Q h l C 6 X 6 U k F g i T p P 4 l S S o J Q h q V B k k k l n + a M H J c D s X S G Y E r t E T y P y O W B 0 l 0 y h K f a p 3 n r 8 c 5 5 E 1 A 1 p L n v 4 E 3 d n o 1 a a P Z o C 0 m d W I E Q p B j K m + I J L E l D e I k E M q Q C S T S E i m Z U F D z I K 0 K W T L 9 a h 1 I J g P b r e 7 1 Q y j g C p N q L r i g i W T t U 4 F A c W I p 9 Y 9 p I n k Q x 2 J O F w a p N B A n l + T M P 5 U 2 s C Q X I V Y C K i H / 6 / 9 U p I 9 b 4 o a S M G 0 s D 4 t 3 y K s p O 8 0 E b E I e + Q S I Y g n x v C K O x F o V j J v F O Q + y S B 6 q n S J Y A p m E S C Y N 4 h i V T x F K + e c p Q s G a B + v j L / 9 2 7 R o g U o E J N a R K a R 2 h p + c 1 d X a + 5 k 6 V I R T U Q E M o 9 K s g q U A Q Q y 6 T V i Q S A i H G n y W t S C O p W N p A k S 4 V U L F 1 M g b r M R B C j v B / 8 n 9 i L B e q W N J y G Z N C J W L H V Y g T J 3 b M k E g T y 0 i n t G o e 5 6 W / B K 8 U a 7 9 J S y X 4 5 x 0 6 v I + O n j i E u 1 x X W J e E A v p 6 h + l Z + y B X d C a R V f W z 9 q d E O m k i W S S V i k E Q F U s S 5 E F a k j q W Y 5 L Q M M f j U C / f U g S S 5 I o u G Q Y q v Y 5 V h B h k k J z K 4 x o E X G n S l h A / p o g k p D F 5 S Z v j k E Y q V t c w k S w k E r L o 2 K h 5 M D 6 o v O o 3 Q Q 3 9 i 7 / 6 O Z W V l + I G 1 x 1 s t 9 c p o Y B w e I G + / u Y e S y o j m T S p J J 1 s p N B E M s T C H 5 i E t M 6 r f y r W G Z V P h v V Q i r f P V d 1 y H B X f x O q g i t U 1 Q g y V U G k d J I 8 / q 9 F B g i a Q P m 4 l l 6 R B G C G W i u N k 4 l g I B T U P A U T S / S Z t f H B y Y / R 3 / + U v x B N j v c J 2 u 2 f 9 E s r g t 7 + 9 T Z g Z a / p V i k y a W J p E M X I J g Z L c k z g I d R A b E g l p J M W R / J 8 5 h A w a J s 0 x / 6 c i i d U V h i g 4 I X 8 m H Q s W M l n I I 4 S J H T N k Y t I g z S 9 D 7 a S h i Y T j Q i K k l W S K G S A 4 h k M y 5 l n 9 / T / + Q u 5 p P Y M J 9 U q V z D r H z e t P a X h 0 i u u + k l R C r h T q n x m n A k l i B B M C I Y + A b 8 N / l r T E J t K Z l O A K r i L z H 1 d s a x o x C C E Z p F S s g z q X K m g i J R E K a Z F G E u O Y J p G O Z Q A X J N K k M l J J V D w t l f A 0 G z Y 0 0 M / + + C e c e o / 3 h L I A F e u L z 6 9 x t W Q y G F K J l F I S K 6 b 6 p T R S c J 6 / Q 6 X 5 G H I 4 o F J y L H O g 0 u t k L K 3 J I 0 k c U x c o g i C t 4 l j e k E i C T o M s O o 5 J K Z 0 2 R F L H D I k 4 H V P z Q C K k O Y g l L 0 w F B R 7 6 u / / 6 l + R w s M R + D 8 F 7 Q q V A f 9 8 w 3 b 3 b z m 9 H k c q o g I p Y I J Q m l p A p T i z + T 8 U g k S G T S q h z K m U B j i x + / X I E p B C A E M m x O q e I o / L 4 i 6 U l W A g l p N H H Q B K J V T 5 O I k 0 k I Z G S S I p Y i j x G z U M e B D p x + i j t 3 b 9 T 7 u M 9 D I j + P 8 q I V r R h n m u H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 N a m e = " L i v e l l o   1 "   G u i d = " f 5 2 7 6 c 5 6 - e 3 3 f - 4 8 3 d - b 1 8 9 - b 1 0 c 2 1 1 c a 9 a 6 "   R e v = " 1 "   R e v G u i d = " c 1 3 b c b 5 e - 5 9 7 e - 4 d d 8 - 9 a b 5 - d 1 3 c b 9 2 0 1 8 6 e " 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BAB197B7-E109-4152-A0DF-E6560CE5417F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6787085D-EA4F-4040-8A7F-7BECBF3C1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Nuovi positivi</vt:lpstr>
      <vt:lpstr>Quarantena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cp:revision>14</cp:revision>
  <dcterms:created xsi:type="dcterms:W3CDTF">2020-03-08T10:50:30Z</dcterms:created>
  <dcterms:modified xsi:type="dcterms:W3CDTF">2020-05-13T19:46:39Z</dcterms:modified>
</cp:coreProperties>
</file>