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7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8.xml" ContentType="application/vnd.openxmlformats-officedocument.drawing+xml"/>
  <Override PartName="/xl/charts/chart18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19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20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9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10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2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2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1.xml" ContentType="application/vnd.openxmlformats-officedocument.drawing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3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3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2.xml" ContentType="application/vnd.openxmlformats-officedocument.drawing+xml"/>
  <Override PartName="/xl/charts/chart3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3.xml" ContentType="application/vnd.openxmlformats-officedocument.drawing+xml"/>
  <Override PartName="/xl/comments1.xml" ContentType="application/vnd.openxmlformats-officedocument.spreadsheetml.comments+xml"/>
  <Override PartName="/xl/charts/chart3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3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3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3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3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3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1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paneto\Downloads\"/>
    </mc:Choice>
  </mc:AlternateContent>
  <xr:revisionPtr revIDLastSave="0" documentId="13_ncr:1_{E910F01D-FB3E-4815-8C45-7C832A400377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Dati" sheetId="1" r:id="rId1"/>
    <sheet name="Casi_totali" sheetId="2" r:id="rId2"/>
    <sheet name="Terapia_inten" sheetId="3" r:id="rId3"/>
    <sheet name="Guariti" sheetId="4" r:id="rId4"/>
    <sheet name="Deceduti" sheetId="5" r:id="rId5"/>
    <sheet name="Ospedalizzati" sheetId="6" r:id="rId6"/>
    <sheet name="Positivi" sheetId="8" r:id="rId7"/>
    <sheet name="Quarantena" sheetId="7" r:id="rId8"/>
    <sheet name="Nuovi positivi" sheetId="13" r:id="rId9"/>
    <sheet name="Tamponi" sheetId="9" r:id="rId10"/>
    <sheet name="Analisi-nuovi-pos (2)" sheetId="16" r:id="rId11"/>
    <sheet name="Analisi-dead (2)" sheetId="15" r:id="rId12"/>
    <sheet name="Bilog" sheetId="17" r:id="rId13"/>
    <sheet name="R0" sheetId="18" r:id="rId14"/>
    <sheet name="Coeff stime" sheetId="12" r:id="rId1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Y69" i="18" l="1"/>
  <c r="Z69" i="18"/>
  <c r="AA69" i="18"/>
  <c r="AB69" i="18"/>
  <c r="AC69" i="18" s="1"/>
  <c r="AD69" i="18"/>
  <c r="AF69" i="18"/>
  <c r="AG69" i="18"/>
  <c r="Y70" i="18"/>
  <c r="Z70" i="18"/>
  <c r="AA70" i="18"/>
  <c r="AF70" i="18" s="1"/>
  <c r="AD70" i="18"/>
  <c r="AG70" i="18"/>
  <c r="Y71" i="18"/>
  <c r="Z71" i="18"/>
  <c r="AA71" i="18"/>
  <c r="AD71" i="18"/>
  <c r="AD72" i="18" s="1"/>
  <c r="AF71" i="18"/>
  <c r="AG71" i="18"/>
  <c r="Y72" i="18"/>
  <c r="Z72" i="18"/>
  <c r="AA72" i="18"/>
  <c r="AF72" i="18"/>
  <c r="AG72" i="18"/>
  <c r="C72" i="18"/>
  <c r="D72" i="18"/>
  <c r="E72" i="18"/>
  <c r="G72" i="18" s="1"/>
  <c r="I72" i="18" s="1"/>
  <c r="F72" i="18"/>
  <c r="H72" i="18"/>
  <c r="J72" i="18"/>
  <c r="K72" i="18"/>
  <c r="L72" i="18"/>
  <c r="B72" i="17"/>
  <c r="C72" i="17" s="1"/>
  <c r="C76" i="15"/>
  <c r="D76" i="15" s="1"/>
  <c r="J76" i="15" s="1"/>
  <c r="E76" i="15"/>
  <c r="H76" i="15"/>
  <c r="F76" i="15" s="1"/>
  <c r="C72" i="16"/>
  <c r="D72" i="16" s="1"/>
  <c r="G72" i="16"/>
  <c r="E72" i="16" s="1"/>
  <c r="F72" i="16" s="1"/>
  <c r="C72" i="9"/>
  <c r="D72" i="9" s="1"/>
  <c r="G72" i="9"/>
  <c r="I72" i="9" s="1"/>
  <c r="H72" i="9"/>
  <c r="J72" i="9" s="1"/>
  <c r="R72" i="13"/>
  <c r="T72" i="13" s="1"/>
  <c r="B72" i="13"/>
  <c r="C72" i="13" s="1"/>
  <c r="D72" i="13" s="1"/>
  <c r="B72" i="7"/>
  <c r="C72" i="7" s="1"/>
  <c r="D72" i="7" s="1"/>
  <c r="E72" i="7" s="1"/>
  <c r="B72" i="8"/>
  <c r="C72" i="8" s="1"/>
  <c r="D72" i="8" s="1"/>
  <c r="E72" i="8" s="1"/>
  <c r="B72" i="6"/>
  <c r="C72" i="6" s="1"/>
  <c r="D72" i="6" s="1"/>
  <c r="E72" i="6" s="1"/>
  <c r="R72" i="5"/>
  <c r="T72" i="5" s="1"/>
  <c r="W72" i="5"/>
  <c r="AA72" i="5"/>
  <c r="B72" i="5"/>
  <c r="C72" i="5" s="1"/>
  <c r="D72" i="5" s="1"/>
  <c r="E72" i="5" s="1"/>
  <c r="R72" i="4"/>
  <c r="T72" i="4" s="1"/>
  <c r="B72" i="4"/>
  <c r="C72" i="4" s="1"/>
  <c r="D72" i="4" s="1"/>
  <c r="E72" i="4" s="1"/>
  <c r="B72" i="3"/>
  <c r="C72" i="3" s="1"/>
  <c r="D72" i="3" s="1"/>
  <c r="E72" i="3" s="1"/>
  <c r="B72" i="2"/>
  <c r="C72" i="2" s="1"/>
  <c r="D72" i="2" s="1"/>
  <c r="E72" i="2" s="1"/>
  <c r="AB70" i="18" l="1"/>
  <c r="AL69" i="18"/>
  <c r="E72" i="17"/>
  <c r="D72" i="17"/>
  <c r="G76" i="15"/>
  <c r="I76" i="15"/>
  <c r="H72" i="16"/>
  <c r="I72" i="16" s="1"/>
  <c r="E72" i="9"/>
  <c r="K72" i="9"/>
  <c r="AA72" i="13"/>
  <c r="V72" i="13"/>
  <c r="Y72" i="13"/>
  <c r="U72" i="13"/>
  <c r="W72" i="13"/>
  <c r="Z72" i="13"/>
  <c r="AB72" i="13"/>
  <c r="X72" i="13"/>
  <c r="Z72" i="5"/>
  <c r="Y72" i="5"/>
  <c r="U72" i="5"/>
  <c r="V72" i="5"/>
  <c r="AB72" i="5"/>
  <c r="X72" i="5"/>
  <c r="AA72" i="4"/>
  <c r="W72" i="4"/>
  <c r="Z72" i="4"/>
  <c r="V72" i="4"/>
  <c r="Y72" i="4"/>
  <c r="U72" i="4"/>
  <c r="AB72" i="4"/>
  <c r="X72" i="4"/>
  <c r="C71" i="18"/>
  <c r="D71" i="18"/>
  <c r="E71" i="18"/>
  <c r="G71" i="18" s="1"/>
  <c r="I71" i="18" s="1"/>
  <c r="F71" i="18"/>
  <c r="H71" i="18"/>
  <c r="J71" i="18"/>
  <c r="K71" i="18"/>
  <c r="L71" i="18"/>
  <c r="B71" i="17"/>
  <c r="C71" i="17" s="1"/>
  <c r="C75" i="15"/>
  <c r="D75" i="15" s="1"/>
  <c r="J75" i="15" s="1"/>
  <c r="E75" i="15"/>
  <c r="H75" i="15"/>
  <c r="F75" i="15" s="1"/>
  <c r="C71" i="16"/>
  <c r="D71" i="16"/>
  <c r="G71" i="16"/>
  <c r="E71" i="16" s="1"/>
  <c r="C71" i="9"/>
  <c r="D71" i="9" s="1"/>
  <c r="G71" i="9"/>
  <c r="I71" i="9" s="1"/>
  <c r="H71" i="9"/>
  <c r="J71" i="9" s="1"/>
  <c r="R71" i="13"/>
  <c r="T71" i="13" s="1"/>
  <c r="AA71" i="13"/>
  <c r="B71" i="13"/>
  <c r="C71" i="13" s="1"/>
  <c r="D71" i="13" s="1"/>
  <c r="B71" i="7"/>
  <c r="C71" i="7"/>
  <c r="D71" i="7" s="1"/>
  <c r="E71" i="7" s="1"/>
  <c r="B71" i="8"/>
  <c r="C71" i="8" s="1"/>
  <c r="D71" i="8" s="1"/>
  <c r="E71" i="8" s="1"/>
  <c r="B71" i="6"/>
  <c r="C71" i="6" s="1"/>
  <c r="D71" i="6" s="1"/>
  <c r="E71" i="6" s="1"/>
  <c r="R71" i="5"/>
  <c r="T71" i="5" s="1"/>
  <c r="B71" i="5"/>
  <c r="C71" i="5"/>
  <c r="D71" i="5" s="1"/>
  <c r="E71" i="5" s="1"/>
  <c r="R71" i="4"/>
  <c r="T71" i="4" s="1"/>
  <c r="B71" i="4"/>
  <c r="C71" i="4" s="1"/>
  <c r="D71" i="4" s="1"/>
  <c r="E71" i="4" s="1"/>
  <c r="B71" i="3"/>
  <c r="C71" i="3" s="1"/>
  <c r="D71" i="3" s="1"/>
  <c r="E71" i="3" s="1"/>
  <c r="B71" i="2"/>
  <c r="C71" i="2" s="1"/>
  <c r="D71" i="2" s="1"/>
  <c r="E71" i="2" s="1"/>
  <c r="AC70" i="18" l="1"/>
  <c r="AL70" i="18"/>
  <c r="AB71" i="18"/>
  <c r="D71" i="17"/>
  <c r="E71" i="17"/>
  <c r="G75" i="15"/>
  <c r="I75" i="15"/>
  <c r="F71" i="16"/>
  <c r="H71" i="16"/>
  <c r="I71" i="16" s="1"/>
  <c r="K71" i="9"/>
  <c r="E71" i="9"/>
  <c r="U71" i="13"/>
  <c r="W71" i="13"/>
  <c r="Z71" i="13"/>
  <c r="V71" i="13"/>
  <c r="Y71" i="13"/>
  <c r="AB71" i="13"/>
  <c r="X71" i="13"/>
  <c r="AA71" i="5"/>
  <c r="W71" i="5"/>
  <c r="Z71" i="5"/>
  <c r="V71" i="5"/>
  <c r="Y71" i="5"/>
  <c r="U71" i="5"/>
  <c r="AB71" i="5"/>
  <c r="X71" i="5"/>
  <c r="W71" i="4"/>
  <c r="U71" i="4"/>
  <c r="AA71" i="4"/>
  <c r="Z71" i="4"/>
  <c r="V71" i="4"/>
  <c r="Y71" i="4"/>
  <c r="AB71" i="4"/>
  <c r="X71" i="4"/>
  <c r="AB72" i="18" l="1"/>
  <c r="AC71" i="18"/>
  <c r="AL71" i="18"/>
  <c r="C70" i="18"/>
  <c r="J70" i="18" s="1"/>
  <c r="D70" i="18"/>
  <c r="E70" i="18"/>
  <c r="F70" i="18"/>
  <c r="H70" i="18"/>
  <c r="K70" i="18"/>
  <c r="L70" i="18"/>
  <c r="B70" i="17"/>
  <c r="C70" i="17" s="1"/>
  <c r="C74" i="15"/>
  <c r="D74" i="15" s="1"/>
  <c r="J74" i="15" s="1"/>
  <c r="E74" i="15"/>
  <c r="H74" i="15"/>
  <c r="F74" i="15" s="1"/>
  <c r="C70" i="16"/>
  <c r="D70" i="16" s="1"/>
  <c r="G70" i="16"/>
  <c r="E70" i="16" s="1"/>
  <c r="C70" i="9"/>
  <c r="D70" i="9" s="1"/>
  <c r="H70" i="9"/>
  <c r="J70" i="9" s="1"/>
  <c r="R70" i="13"/>
  <c r="T70" i="13" s="1"/>
  <c r="B70" i="13"/>
  <c r="C70" i="13" s="1"/>
  <c r="D70" i="13" s="1"/>
  <c r="B70" i="7"/>
  <c r="C70" i="7" s="1"/>
  <c r="D70" i="7" s="1"/>
  <c r="E70" i="7" s="1"/>
  <c r="B70" i="8"/>
  <c r="C70" i="8" s="1"/>
  <c r="D70" i="8" s="1"/>
  <c r="E70" i="8" s="1"/>
  <c r="B70" i="6"/>
  <c r="C70" i="6" s="1"/>
  <c r="D70" i="6" s="1"/>
  <c r="E70" i="6" s="1"/>
  <c r="R70" i="5"/>
  <c r="T70" i="5" s="1"/>
  <c r="B70" i="5"/>
  <c r="C70" i="5" s="1"/>
  <c r="D70" i="5" s="1"/>
  <c r="E70" i="5" s="1"/>
  <c r="R70" i="4"/>
  <c r="T70" i="4" s="1"/>
  <c r="B70" i="4"/>
  <c r="C70" i="4" s="1"/>
  <c r="D70" i="4" s="1"/>
  <c r="E70" i="4" s="1"/>
  <c r="B70" i="3"/>
  <c r="C70" i="3"/>
  <c r="D70" i="3" s="1"/>
  <c r="E70" i="3" s="1"/>
  <c r="B70" i="2"/>
  <c r="C70" i="2" s="1"/>
  <c r="D70" i="2" s="1"/>
  <c r="E70" i="2" s="1"/>
  <c r="AC72" i="18" l="1"/>
  <c r="AL72" i="18"/>
  <c r="G70" i="9"/>
  <c r="I70" i="9" s="1"/>
  <c r="G70" i="18"/>
  <c r="I70" i="18" s="1"/>
  <c r="E70" i="17"/>
  <c r="D70" i="17"/>
  <c r="G74" i="15"/>
  <c r="I74" i="15"/>
  <c r="H70" i="16"/>
  <c r="I70" i="16" s="1"/>
  <c r="F70" i="16"/>
  <c r="E70" i="9"/>
  <c r="K70" i="9"/>
  <c r="U70" i="13"/>
  <c r="AA70" i="13"/>
  <c r="W70" i="13"/>
  <c r="Z70" i="13"/>
  <c r="V70" i="13"/>
  <c r="Y70" i="13"/>
  <c r="AB70" i="13"/>
  <c r="X70" i="13"/>
  <c r="AA70" i="5"/>
  <c r="W70" i="5"/>
  <c r="Z70" i="5"/>
  <c r="V70" i="5"/>
  <c r="Y70" i="5"/>
  <c r="U70" i="5"/>
  <c r="AB70" i="5"/>
  <c r="X70" i="5"/>
  <c r="AA70" i="4"/>
  <c r="W70" i="4"/>
  <c r="Z70" i="4"/>
  <c r="V70" i="4"/>
  <c r="Y70" i="4"/>
  <c r="U70" i="4"/>
  <c r="AB70" i="4"/>
  <c r="X70" i="4"/>
  <c r="C69" i="18" l="1"/>
  <c r="D69" i="18"/>
  <c r="E69" i="18"/>
  <c r="G69" i="18" s="1"/>
  <c r="I69" i="18" s="1"/>
  <c r="F69" i="18"/>
  <c r="H69" i="18"/>
  <c r="J69" i="18"/>
  <c r="K69" i="18"/>
  <c r="L69" i="18"/>
  <c r="B69" i="17"/>
  <c r="C69" i="17" s="1"/>
  <c r="C73" i="15"/>
  <c r="D73" i="15"/>
  <c r="E73" i="15"/>
  <c r="F73" i="15"/>
  <c r="G73" i="15" s="1"/>
  <c r="H73" i="15"/>
  <c r="J73" i="15"/>
  <c r="C69" i="16"/>
  <c r="D69" i="16"/>
  <c r="G69" i="16"/>
  <c r="E69" i="16" s="1"/>
  <c r="C69" i="9"/>
  <c r="D69" i="9" s="1"/>
  <c r="G69" i="9"/>
  <c r="I69" i="9" s="1"/>
  <c r="H69" i="9"/>
  <c r="J69" i="9" s="1"/>
  <c r="R69" i="13"/>
  <c r="T69" i="13" s="1"/>
  <c r="B69" i="13"/>
  <c r="C69" i="13" s="1"/>
  <c r="D69" i="13" s="1"/>
  <c r="B69" i="7"/>
  <c r="C69" i="7" s="1"/>
  <c r="D69" i="7" s="1"/>
  <c r="E69" i="7" s="1"/>
  <c r="B69" i="8"/>
  <c r="C69" i="8" s="1"/>
  <c r="D69" i="8" s="1"/>
  <c r="E69" i="8" s="1"/>
  <c r="B69" i="6"/>
  <c r="C69" i="6" s="1"/>
  <c r="D69" i="6" s="1"/>
  <c r="E69" i="6" s="1"/>
  <c r="R69" i="5"/>
  <c r="T69" i="5" s="1"/>
  <c r="B69" i="5"/>
  <c r="C69" i="5" s="1"/>
  <c r="D69" i="5" s="1"/>
  <c r="E69" i="5" s="1"/>
  <c r="R69" i="4"/>
  <c r="T69" i="4" s="1"/>
  <c r="B69" i="4"/>
  <c r="C69" i="4" s="1"/>
  <c r="D69" i="4" s="1"/>
  <c r="E69" i="4" s="1"/>
  <c r="B69" i="3"/>
  <c r="C69" i="3" s="1"/>
  <c r="D69" i="3" s="1"/>
  <c r="E69" i="3" s="1"/>
  <c r="B69" i="2"/>
  <c r="C69" i="2" s="1"/>
  <c r="D69" i="2" s="1"/>
  <c r="E69" i="2" s="1"/>
  <c r="E69" i="17" l="1"/>
  <c r="D69" i="17"/>
  <c r="I73" i="15"/>
  <c r="F69" i="16"/>
  <c r="H69" i="16"/>
  <c r="I69" i="16" s="1"/>
  <c r="E69" i="9"/>
  <c r="K69" i="9"/>
  <c r="W69" i="13"/>
  <c r="V69" i="13"/>
  <c r="Y69" i="13"/>
  <c r="U69" i="13"/>
  <c r="AA69" i="13"/>
  <c r="Z69" i="13"/>
  <c r="AB69" i="13"/>
  <c r="X69" i="13"/>
  <c r="Y69" i="5"/>
  <c r="AA69" i="5"/>
  <c r="W69" i="5"/>
  <c r="Z69" i="5"/>
  <c r="V69" i="5"/>
  <c r="U69" i="5"/>
  <c r="AB69" i="5"/>
  <c r="X69" i="5"/>
  <c r="AA69" i="4"/>
  <c r="Z69" i="4"/>
  <c r="Y69" i="4"/>
  <c r="U69" i="4"/>
  <c r="W69" i="4"/>
  <c r="V69" i="4"/>
  <c r="AB69" i="4"/>
  <c r="X69" i="4"/>
  <c r="Y68" i="18" l="1"/>
  <c r="Z68" i="18"/>
  <c r="AA68" i="18"/>
  <c r="AB68" i="18"/>
  <c r="AC68" i="18" s="1"/>
  <c r="AD68" i="18"/>
  <c r="AF68" i="18"/>
  <c r="AG68" i="18"/>
  <c r="C68" i="18"/>
  <c r="D68" i="18"/>
  <c r="E68" i="18"/>
  <c r="G68" i="18" s="1"/>
  <c r="I68" i="18" s="1"/>
  <c r="F68" i="18"/>
  <c r="H68" i="18"/>
  <c r="J68" i="18"/>
  <c r="K68" i="18"/>
  <c r="L68" i="18"/>
  <c r="B68" i="17"/>
  <c r="C68" i="17" s="1"/>
  <c r="C72" i="15"/>
  <c r="D72" i="15"/>
  <c r="E72" i="15"/>
  <c r="F72" i="15"/>
  <c r="G72" i="15" s="1"/>
  <c r="H72" i="15"/>
  <c r="J72" i="15"/>
  <c r="C68" i="16"/>
  <c r="D68" i="16" s="1"/>
  <c r="G68" i="16"/>
  <c r="E68" i="16" s="1"/>
  <c r="F68" i="16" s="1"/>
  <c r="C68" i="9"/>
  <c r="D68" i="9" s="1"/>
  <c r="G68" i="9"/>
  <c r="I68" i="9" s="1"/>
  <c r="H68" i="9"/>
  <c r="J68" i="9" s="1"/>
  <c r="R68" i="13"/>
  <c r="T68" i="13" s="1"/>
  <c r="B68" i="13"/>
  <c r="C68" i="13" s="1"/>
  <c r="D68" i="13" s="1"/>
  <c r="B68" i="7"/>
  <c r="C68" i="7" s="1"/>
  <c r="D68" i="7" s="1"/>
  <c r="E68" i="7" s="1"/>
  <c r="B68" i="8"/>
  <c r="C68" i="8" s="1"/>
  <c r="D68" i="8" s="1"/>
  <c r="E68" i="8" s="1"/>
  <c r="B68" i="6"/>
  <c r="C68" i="6" s="1"/>
  <c r="D68" i="6" s="1"/>
  <c r="E68" i="6" s="1"/>
  <c r="R68" i="5"/>
  <c r="T68" i="5" s="1"/>
  <c r="B68" i="5"/>
  <c r="C68" i="5"/>
  <c r="D68" i="5" s="1"/>
  <c r="E68" i="5" s="1"/>
  <c r="R68" i="4"/>
  <c r="T68" i="4" s="1"/>
  <c r="B68" i="4"/>
  <c r="C68" i="4"/>
  <c r="D68" i="4" s="1"/>
  <c r="E68" i="4" s="1"/>
  <c r="B68" i="3"/>
  <c r="C68" i="3" s="1"/>
  <c r="D68" i="3" s="1"/>
  <c r="E68" i="3" s="1"/>
  <c r="B68" i="2"/>
  <c r="C68" i="2" s="1"/>
  <c r="D68" i="2" s="1"/>
  <c r="E68" i="2" s="1"/>
  <c r="AL68" i="18" l="1"/>
  <c r="E68" i="17"/>
  <c r="D68" i="17"/>
  <c r="I72" i="15"/>
  <c r="H68" i="16"/>
  <c r="I68" i="16" s="1"/>
  <c r="E68" i="9"/>
  <c r="K68" i="9"/>
  <c r="AA68" i="13"/>
  <c r="W68" i="13"/>
  <c r="Z68" i="13"/>
  <c r="V68" i="13"/>
  <c r="Y68" i="13"/>
  <c r="U68" i="13"/>
  <c r="AB68" i="13"/>
  <c r="X68" i="13"/>
  <c r="AA68" i="5"/>
  <c r="W68" i="5"/>
  <c r="Z68" i="5"/>
  <c r="V68" i="5"/>
  <c r="Y68" i="5"/>
  <c r="U68" i="5"/>
  <c r="AB68" i="5"/>
  <c r="X68" i="5"/>
  <c r="AA68" i="4"/>
  <c r="W68" i="4"/>
  <c r="Z68" i="4"/>
  <c r="V68" i="4"/>
  <c r="Y68" i="4"/>
  <c r="U68" i="4"/>
  <c r="AB68" i="4"/>
  <c r="X68" i="4"/>
  <c r="Y67" i="18" l="1"/>
  <c r="Z67" i="18"/>
  <c r="AA67" i="18"/>
  <c r="AB67" i="18"/>
  <c r="AC67" i="18" s="1"/>
  <c r="AD67" i="18"/>
  <c r="AF67" i="18"/>
  <c r="AG67" i="18"/>
  <c r="C67" i="18"/>
  <c r="D67" i="18"/>
  <c r="E67" i="18"/>
  <c r="G67" i="18" s="1"/>
  <c r="I67" i="18" s="1"/>
  <c r="F67" i="18"/>
  <c r="H67" i="18"/>
  <c r="J67" i="18"/>
  <c r="K67" i="18"/>
  <c r="L67" i="18"/>
  <c r="B67" i="17"/>
  <c r="C67" i="17" s="1"/>
  <c r="C71" i="15"/>
  <c r="D71" i="15" s="1"/>
  <c r="J71" i="15" s="1"/>
  <c r="H71" i="15"/>
  <c r="F71" i="15" s="1"/>
  <c r="G71" i="15" s="1"/>
  <c r="K10" i="12"/>
  <c r="L4" i="16"/>
  <c r="G67" i="16"/>
  <c r="C67" i="16"/>
  <c r="D67" i="16"/>
  <c r="C67" i="9"/>
  <c r="D67" i="9" s="1"/>
  <c r="G67" i="9"/>
  <c r="I67" i="9" s="1"/>
  <c r="H67" i="9"/>
  <c r="J67" i="9" s="1"/>
  <c r="U76" i="13"/>
  <c r="V76" i="13"/>
  <c r="W76" i="13"/>
  <c r="X76" i="13"/>
  <c r="Y76" i="13"/>
  <c r="Z76" i="13"/>
  <c r="AA76" i="13"/>
  <c r="AB76" i="13"/>
  <c r="T76" i="13"/>
  <c r="R67" i="13"/>
  <c r="T67" i="13" s="1"/>
  <c r="U67" i="13"/>
  <c r="V67" i="13"/>
  <c r="W67" i="13"/>
  <c r="Y67" i="13"/>
  <c r="Z67" i="13"/>
  <c r="AA67" i="13"/>
  <c r="B67" i="13"/>
  <c r="C67" i="13" s="1"/>
  <c r="D67" i="13" s="1"/>
  <c r="B67" i="7"/>
  <c r="C67" i="7" s="1"/>
  <c r="D67" i="7" s="1"/>
  <c r="E67" i="7" s="1"/>
  <c r="B67" i="8"/>
  <c r="C67" i="8" s="1"/>
  <c r="D67" i="8" s="1"/>
  <c r="E67" i="8" s="1"/>
  <c r="B67" i="6"/>
  <c r="C67" i="6" s="1"/>
  <c r="D67" i="6" s="1"/>
  <c r="E67" i="6" s="1"/>
  <c r="U76" i="4"/>
  <c r="V76" i="4"/>
  <c r="W76" i="4"/>
  <c r="X76" i="4"/>
  <c r="Y76" i="4"/>
  <c r="Z76" i="4"/>
  <c r="AA76" i="4"/>
  <c r="AB76" i="4"/>
  <c r="T76" i="4"/>
  <c r="T76" i="5"/>
  <c r="U76" i="5"/>
  <c r="W76" i="5"/>
  <c r="X76" i="5"/>
  <c r="Y76" i="5"/>
  <c r="Z76" i="5"/>
  <c r="AA76" i="5"/>
  <c r="AB76" i="5"/>
  <c r="V76" i="5"/>
  <c r="R67" i="5"/>
  <c r="AA67" i="5" s="1"/>
  <c r="B67" i="5"/>
  <c r="C67" i="5" s="1"/>
  <c r="D67" i="5" s="1"/>
  <c r="E67" i="5" s="1"/>
  <c r="R67" i="4"/>
  <c r="T67" i="4" s="1"/>
  <c r="B67" i="4"/>
  <c r="C67" i="4"/>
  <c r="D67" i="4" s="1"/>
  <c r="E67" i="4" s="1"/>
  <c r="B67" i="3"/>
  <c r="C67" i="3" s="1"/>
  <c r="D67" i="3" s="1"/>
  <c r="E67" i="3" s="1"/>
  <c r="B67" i="2"/>
  <c r="C67" i="2" s="1"/>
  <c r="D67" i="2" s="1"/>
  <c r="E67" i="2" s="1"/>
  <c r="AL67" i="18" l="1"/>
  <c r="E67" i="17"/>
  <c r="D67" i="17"/>
  <c r="I71" i="15"/>
  <c r="E71" i="15"/>
  <c r="K67" i="9"/>
  <c r="E67" i="9"/>
  <c r="AB67" i="13"/>
  <c r="X67" i="13"/>
  <c r="V67" i="5"/>
  <c r="Z67" i="5"/>
  <c r="T67" i="5"/>
  <c r="X67" i="5"/>
  <c r="AB67" i="5"/>
  <c r="U67" i="5"/>
  <c r="Y67" i="5"/>
  <c r="W67" i="5"/>
  <c r="W67" i="4"/>
  <c r="U67" i="4"/>
  <c r="AA67" i="4"/>
  <c r="Z67" i="4"/>
  <c r="V67" i="4"/>
  <c r="Y67" i="4"/>
  <c r="AB67" i="4"/>
  <c r="X67" i="4"/>
  <c r="R65" i="13" l="1"/>
  <c r="AB65" i="13" s="1"/>
  <c r="R57" i="13"/>
  <c r="R58" i="13"/>
  <c r="V58" i="13" s="1"/>
  <c r="R56" i="13"/>
  <c r="V56" i="13" s="1"/>
  <c r="R53" i="13"/>
  <c r="R46" i="13"/>
  <c r="Z46" i="13" s="1"/>
  <c r="Z66" i="13"/>
  <c r="V66" i="13"/>
  <c r="R66" i="13"/>
  <c r="Y66" i="13" s="1"/>
  <c r="U65" i="13"/>
  <c r="Z64" i="13"/>
  <c r="V64" i="13"/>
  <c r="R64" i="13"/>
  <c r="Y64" i="13" s="1"/>
  <c r="AB63" i="13"/>
  <c r="Y63" i="13"/>
  <c r="X63" i="13"/>
  <c r="U63" i="13"/>
  <c r="T63" i="13"/>
  <c r="R63" i="13"/>
  <c r="AA63" i="13" s="1"/>
  <c r="Z62" i="13"/>
  <c r="V62" i="13"/>
  <c r="R62" i="13"/>
  <c r="Y62" i="13" s="1"/>
  <c r="AB61" i="13"/>
  <c r="Y61" i="13"/>
  <c r="X61" i="13"/>
  <c r="U61" i="13"/>
  <c r="T61" i="13"/>
  <c r="R61" i="13"/>
  <c r="AA61" i="13" s="1"/>
  <c r="Z60" i="13"/>
  <c r="V60" i="13"/>
  <c r="R60" i="13"/>
  <c r="Y60" i="13" s="1"/>
  <c r="AB59" i="13"/>
  <c r="Y59" i="13"/>
  <c r="X59" i="13"/>
  <c r="U59" i="13"/>
  <c r="T59" i="13"/>
  <c r="R59" i="13"/>
  <c r="AA59" i="13" s="1"/>
  <c r="Z58" i="13"/>
  <c r="Y58" i="13"/>
  <c r="AB57" i="13"/>
  <c r="Y57" i="13"/>
  <c r="X57" i="13"/>
  <c r="U57" i="13"/>
  <c r="T57" i="13"/>
  <c r="AA57" i="13"/>
  <c r="Z56" i="13"/>
  <c r="AB55" i="13"/>
  <c r="Y55" i="13"/>
  <c r="X55" i="13"/>
  <c r="U55" i="13"/>
  <c r="T55" i="13"/>
  <c r="R55" i="13"/>
  <c r="AA55" i="13" s="1"/>
  <c r="Z54" i="13"/>
  <c r="V54" i="13"/>
  <c r="R54" i="13"/>
  <c r="Y54" i="13" s="1"/>
  <c r="AB53" i="13"/>
  <c r="Y53" i="13"/>
  <c r="X53" i="13"/>
  <c r="U53" i="13"/>
  <c r="T53" i="13"/>
  <c r="AA53" i="13"/>
  <c r="Z52" i="13"/>
  <c r="V52" i="13"/>
  <c r="R52" i="13"/>
  <c r="Y52" i="13" s="1"/>
  <c r="AB51" i="13"/>
  <c r="Y51" i="13"/>
  <c r="X51" i="13"/>
  <c r="U51" i="13"/>
  <c r="T51" i="13"/>
  <c r="R51" i="13"/>
  <c r="AA51" i="13" s="1"/>
  <c r="Z50" i="13"/>
  <c r="V50" i="13"/>
  <c r="R50" i="13"/>
  <c r="Y50" i="13" s="1"/>
  <c r="AB49" i="13"/>
  <c r="Y49" i="13"/>
  <c r="X49" i="13"/>
  <c r="U49" i="13"/>
  <c r="T49" i="13"/>
  <c r="R49" i="13"/>
  <c r="AA49" i="13" s="1"/>
  <c r="Z48" i="13"/>
  <c r="V48" i="13"/>
  <c r="R48" i="13"/>
  <c r="Y48" i="13" s="1"/>
  <c r="AB47" i="13"/>
  <c r="Y47" i="13"/>
  <c r="X47" i="13"/>
  <c r="U47" i="13"/>
  <c r="T47" i="13"/>
  <c r="R47" i="13"/>
  <c r="AA47" i="13" s="1"/>
  <c r="V46" i="13"/>
  <c r="AB45" i="13"/>
  <c r="Y45" i="13"/>
  <c r="X45" i="13"/>
  <c r="U45" i="13"/>
  <c r="T45" i="13"/>
  <c r="R45" i="13"/>
  <c r="AA45" i="13" s="1"/>
  <c r="AA44" i="13"/>
  <c r="R44" i="13"/>
  <c r="AB43" i="13"/>
  <c r="Y43" i="13"/>
  <c r="X43" i="13"/>
  <c r="U43" i="13"/>
  <c r="T43" i="13"/>
  <c r="R43" i="13"/>
  <c r="AA43" i="13" s="1"/>
  <c r="Z42" i="13"/>
  <c r="R42" i="13"/>
  <c r="V42" i="13" s="1"/>
  <c r="AB41" i="13"/>
  <c r="U41" i="13"/>
  <c r="T41" i="13"/>
  <c r="R41" i="13"/>
  <c r="X41" i="13" s="1"/>
  <c r="Y40" i="13"/>
  <c r="R40" i="13"/>
  <c r="X39" i="13"/>
  <c r="R39" i="13"/>
  <c r="W38" i="13"/>
  <c r="R38" i="13"/>
  <c r="Z38" i="13" s="1"/>
  <c r="AB37" i="13"/>
  <c r="W37" i="13"/>
  <c r="R37" i="13"/>
  <c r="AA36" i="13"/>
  <c r="W36" i="13"/>
  <c r="V36" i="13"/>
  <c r="R36" i="13"/>
  <c r="AB35" i="13"/>
  <c r="AA35" i="13"/>
  <c r="W35" i="13"/>
  <c r="U35" i="13"/>
  <c r="R35" i="13"/>
  <c r="AA34" i="13"/>
  <c r="Z34" i="13"/>
  <c r="V34" i="13"/>
  <c r="U34" i="13"/>
  <c r="R34" i="13"/>
  <c r="W34" i="13" s="1"/>
  <c r="Z33" i="13"/>
  <c r="V33" i="13"/>
  <c r="R33" i="13"/>
  <c r="Y33" i="13" s="1"/>
  <c r="AB32" i="13"/>
  <c r="Y32" i="13"/>
  <c r="X32" i="13"/>
  <c r="U32" i="13"/>
  <c r="T32" i="13"/>
  <c r="R32" i="13"/>
  <c r="AA32" i="13" s="1"/>
  <c r="Z31" i="13"/>
  <c r="V31" i="13"/>
  <c r="R31" i="13"/>
  <c r="Y31" i="13" s="1"/>
  <c r="AB30" i="13"/>
  <c r="Y30" i="13"/>
  <c r="X30" i="13"/>
  <c r="U30" i="13"/>
  <c r="T30" i="13"/>
  <c r="R30" i="13"/>
  <c r="AA30" i="13" s="1"/>
  <c r="Z29" i="13"/>
  <c r="V29" i="13"/>
  <c r="R29" i="13"/>
  <c r="AB28" i="13"/>
  <c r="Y28" i="13"/>
  <c r="X28" i="13"/>
  <c r="U28" i="13"/>
  <c r="T28" i="13"/>
  <c r="R28" i="13"/>
  <c r="AA28" i="13" s="1"/>
  <c r="W27" i="13"/>
  <c r="R27" i="13"/>
  <c r="Z27" i="13" s="1"/>
  <c r="AB26" i="13"/>
  <c r="Y26" i="13"/>
  <c r="X26" i="13"/>
  <c r="U26" i="13"/>
  <c r="T26" i="13"/>
  <c r="R26" i="13"/>
  <c r="AA26" i="13" s="1"/>
  <c r="Z25" i="13"/>
  <c r="W25" i="13"/>
  <c r="V25" i="13"/>
  <c r="R25" i="13"/>
  <c r="AB24" i="13"/>
  <c r="Y24" i="13"/>
  <c r="X24" i="13"/>
  <c r="U24" i="13"/>
  <c r="T24" i="13"/>
  <c r="R24" i="13"/>
  <c r="AA24" i="13" s="1"/>
  <c r="R23" i="13"/>
  <c r="W23" i="13" s="1"/>
  <c r="AB22" i="13"/>
  <c r="Y22" i="13"/>
  <c r="X22" i="13"/>
  <c r="U22" i="13"/>
  <c r="T22" i="13"/>
  <c r="R22" i="13"/>
  <c r="AA22" i="13" s="1"/>
  <c r="Z21" i="13"/>
  <c r="V21" i="13"/>
  <c r="R21" i="13"/>
  <c r="AB20" i="13"/>
  <c r="Y20" i="13"/>
  <c r="X20" i="13"/>
  <c r="U20" i="13"/>
  <c r="T20" i="13"/>
  <c r="R20" i="13"/>
  <c r="AA20" i="13" s="1"/>
  <c r="W19" i="13"/>
  <c r="R19" i="13"/>
  <c r="Z19" i="13" s="1"/>
  <c r="AB18" i="13"/>
  <c r="Y18" i="13"/>
  <c r="X18" i="13"/>
  <c r="U18" i="13"/>
  <c r="T18" i="13"/>
  <c r="R18" i="13"/>
  <c r="AA18" i="13" s="1"/>
  <c r="Z17" i="13"/>
  <c r="W17" i="13"/>
  <c r="V17" i="13"/>
  <c r="R17" i="13"/>
  <c r="AB16" i="13"/>
  <c r="Y16" i="13"/>
  <c r="X16" i="13"/>
  <c r="U16" i="13"/>
  <c r="T16" i="13"/>
  <c r="R16" i="13"/>
  <c r="AA16" i="13" s="1"/>
  <c r="R15" i="13"/>
  <c r="AB14" i="13"/>
  <c r="Y14" i="13"/>
  <c r="X14" i="13"/>
  <c r="U14" i="13"/>
  <c r="T14" i="13"/>
  <c r="R14" i="13"/>
  <c r="AA14" i="13" s="1"/>
  <c r="Z13" i="13"/>
  <c r="V13" i="13"/>
  <c r="R13" i="13"/>
  <c r="AB12" i="13"/>
  <c r="Y12" i="13"/>
  <c r="X12" i="13"/>
  <c r="U12" i="13"/>
  <c r="T12" i="13"/>
  <c r="R12" i="13"/>
  <c r="AA12" i="13" s="1"/>
  <c r="W11" i="13"/>
  <c r="R11" i="13"/>
  <c r="Z11" i="13" s="1"/>
  <c r="AB10" i="13"/>
  <c r="Y10" i="13"/>
  <c r="X10" i="13"/>
  <c r="U10" i="13"/>
  <c r="T10" i="13"/>
  <c r="R10" i="13"/>
  <c r="AA10" i="13" s="1"/>
  <c r="Z9" i="13"/>
  <c r="W9" i="13"/>
  <c r="V9" i="13"/>
  <c r="R9" i="13"/>
  <c r="AB8" i="13"/>
  <c r="Y8" i="13"/>
  <c r="X8" i="13"/>
  <c r="U8" i="13"/>
  <c r="T8" i="13"/>
  <c r="R8" i="13"/>
  <c r="AA8" i="13" s="1"/>
  <c r="R7" i="13"/>
  <c r="W7" i="13" s="1"/>
  <c r="AB6" i="13"/>
  <c r="Y6" i="13"/>
  <c r="X6" i="13"/>
  <c r="U6" i="13"/>
  <c r="T6" i="13"/>
  <c r="R6" i="13"/>
  <c r="AA6" i="13" s="1"/>
  <c r="Z5" i="13"/>
  <c r="V5" i="13"/>
  <c r="R5" i="13"/>
  <c r="AB4" i="13"/>
  <c r="Y4" i="13"/>
  <c r="X4" i="13"/>
  <c r="U4" i="13"/>
  <c r="T4" i="13"/>
  <c r="R4" i="13"/>
  <c r="AA4" i="13" s="1"/>
  <c r="AB1" i="13"/>
  <c r="AA1" i="13"/>
  <c r="Z1" i="13"/>
  <c r="Y1" i="13"/>
  <c r="X1" i="13"/>
  <c r="W1" i="13"/>
  <c r="V1" i="13"/>
  <c r="U1" i="13"/>
  <c r="T1" i="13"/>
  <c r="R44" i="4"/>
  <c r="R54" i="4"/>
  <c r="Z54" i="4" s="1"/>
  <c r="R39" i="4"/>
  <c r="R40" i="4"/>
  <c r="R41" i="4"/>
  <c r="AA41" i="4" s="1"/>
  <c r="R42" i="4"/>
  <c r="W42" i="4" s="1"/>
  <c r="R43" i="4"/>
  <c r="R45" i="4"/>
  <c r="R46" i="4"/>
  <c r="R47" i="4"/>
  <c r="R48" i="4"/>
  <c r="R49" i="4"/>
  <c r="AB49" i="4" s="1"/>
  <c r="R50" i="4"/>
  <c r="V50" i="4" s="1"/>
  <c r="R51" i="4"/>
  <c r="R52" i="4"/>
  <c r="R53" i="4"/>
  <c r="X53" i="4" s="1"/>
  <c r="R55" i="4"/>
  <c r="R56" i="4"/>
  <c r="R57" i="4"/>
  <c r="Y57" i="4" s="1"/>
  <c r="R58" i="4"/>
  <c r="V58" i="4" s="1"/>
  <c r="R59" i="4"/>
  <c r="R60" i="4"/>
  <c r="R61" i="4"/>
  <c r="U61" i="4" s="1"/>
  <c r="R62" i="4"/>
  <c r="Y62" i="4" s="1"/>
  <c r="R63" i="4"/>
  <c r="R64" i="4"/>
  <c r="R65" i="4"/>
  <c r="X65" i="4" s="1"/>
  <c r="R66" i="4"/>
  <c r="Y66" i="4" s="1"/>
  <c r="R38" i="4"/>
  <c r="R36" i="4"/>
  <c r="Z36" i="4" s="1"/>
  <c r="R33" i="4"/>
  <c r="R26" i="4"/>
  <c r="U26" i="4" s="1"/>
  <c r="R25" i="4"/>
  <c r="W25" i="4" s="1"/>
  <c r="R21" i="4"/>
  <c r="R22" i="4"/>
  <c r="R23" i="4"/>
  <c r="R24" i="4"/>
  <c r="R27" i="4"/>
  <c r="R28" i="4"/>
  <c r="AB28" i="4" s="1"/>
  <c r="R29" i="4"/>
  <c r="R30" i="4"/>
  <c r="R31" i="4"/>
  <c r="R32" i="4"/>
  <c r="U32" i="4" s="1"/>
  <c r="R34" i="4"/>
  <c r="R35" i="4"/>
  <c r="R37" i="4"/>
  <c r="Z40" i="4"/>
  <c r="AA42" i="4"/>
  <c r="Z44" i="4"/>
  <c r="W48" i="4"/>
  <c r="AA52" i="4"/>
  <c r="Y56" i="4"/>
  <c r="Y60" i="4"/>
  <c r="Z62" i="4"/>
  <c r="V64" i="4"/>
  <c r="R20" i="4"/>
  <c r="W20" i="4" s="1"/>
  <c r="R18" i="4"/>
  <c r="Y18" i="4" s="1"/>
  <c r="R17" i="4"/>
  <c r="U17" i="4" s="1"/>
  <c r="R13" i="4"/>
  <c r="U13" i="4" s="1"/>
  <c r="R14" i="4"/>
  <c r="W14" i="4" s="1"/>
  <c r="R12" i="4"/>
  <c r="W12" i="4" s="1"/>
  <c r="R10" i="4"/>
  <c r="R11" i="4"/>
  <c r="R15" i="4"/>
  <c r="R16" i="4"/>
  <c r="R19" i="4"/>
  <c r="Y19" i="4" s="1"/>
  <c r="Y22" i="4"/>
  <c r="W23" i="4"/>
  <c r="R9" i="4"/>
  <c r="AB9" i="4" s="1"/>
  <c r="Y15" i="4"/>
  <c r="Z10" i="4"/>
  <c r="W21" i="4"/>
  <c r="R6" i="4"/>
  <c r="AB6" i="4" s="1"/>
  <c r="R5" i="4"/>
  <c r="R7" i="4"/>
  <c r="R8" i="4"/>
  <c r="AB8" i="4" s="1"/>
  <c r="R4" i="4"/>
  <c r="Z4" i="4" s="1"/>
  <c r="R20" i="5"/>
  <c r="R21" i="5"/>
  <c r="R22" i="5"/>
  <c r="R23" i="5"/>
  <c r="U23" i="5" s="1"/>
  <c r="R24" i="5"/>
  <c r="R25" i="5"/>
  <c r="R26" i="5"/>
  <c r="R27" i="5"/>
  <c r="T27" i="5" s="1"/>
  <c r="R28" i="5"/>
  <c r="R29" i="5"/>
  <c r="R30" i="5"/>
  <c r="R31" i="5"/>
  <c r="Z31" i="5" s="1"/>
  <c r="R32" i="5"/>
  <c r="R33" i="5"/>
  <c r="R34" i="5"/>
  <c r="R35" i="5"/>
  <c r="U35" i="5" s="1"/>
  <c r="R36" i="5"/>
  <c r="R37" i="5"/>
  <c r="R38" i="5"/>
  <c r="R39" i="5"/>
  <c r="U39" i="5" s="1"/>
  <c r="R40" i="5"/>
  <c r="R41" i="5"/>
  <c r="R42" i="5"/>
  <c r="R43" i="5"/>
  <c r="T43" i="5" s="1"/>
  <c r="R44" i="5"/>
  <c r="R45" i="5"/>
  <c r="R46" i="5"/>
  <c r="R47" i="5"/>
  <c r="V47" i="5" s="1"/>
  <c r="R48" i="5"/>
  <c r="R49" i="5"/>
  <c r="R50" i="5"/>
  <c r="R51" i="5"/>
  <c r="U51" i="5" s="1"/>
  <c r="R52" i="5"/>
  <c r="R53" i="5"/>
  <c r="R54" i="5"/>
  <c r="R55" i="5"/>
  <c r="U55" i="5" s="1"/>
  <c r="R56" i="5"/>
  <c r="R57" i="5"/>
  <c r="R58" i="5"/>
  <c r="R59" i="5"/>
  <c r="AA59" i="5" s="1"/>
  <c r="R60" i="5"/>
  <c r="R61" i="5"/>
  <c r="R62" i="5"/>
  <c r="R63" i="5"/>
  <c r="V63" i="5" s="1"/>
  <c r="R64" i="5"/>
  <c r="R65" i="5"/>
  <c r="R66" i="5"/>
  <c r="R19" i="5"/>
  <c r="V35" i="5"/>
  <c r="V51" i="5"/>
  <c r="R18" i="5"/>
  <c r="R16" i="5"/>
  <c r="W16" i="5" s="1"/>
  <c r="R5" i="5"/>
  <c r="R6" i="5"/>
  <c r="R7" i="5"/>
  <c r="R8" i="5"/>
  <c r="T8" i="5" s="1"/>
  <c r="R9" i="5"/>
  <c r="R10" i="5"/>
  <c r="R11" i="5"/>
  <c r="R12" i="5"/>
  <c r="T12" i="5" s="1"/>
  <c r="R13" i="5"/>
  <c r="R14" i="5"/>
  <c r="R15" i="5"/>
  <c r="T16" i="5"/>
  <c r="R17" i="5"/>
  <c r="T20" i="5"/>
  <c r="T24" i="5"/>
  <c r="T28" i="5"/>
  <c r="T32" i="5"/>
  <c r="T36" i="5"/>
  <c r="T40" i="5"/>
  <c r="T44" i="5"/>
  <c r="T48" i="5"/>
  <c r="T52" i="5"/>
  <c r="T56" i="5"/>
  <c r="T60" i="5"/>
  <c r="T64" i="5"/>
  <c r="R4" i="5"/>
  <c r="U4" i="5" s="1"/>
  <c r="W35" i="4"/>
  <c r="W39" i="4"/>
  <c r="AB43" i="4"/>
  <c r="AB47" i="4"/>
  <c r="U51" i="4"/>
  <c r="U55" i="4"/>
  <c r="Y59" i="4"/>
  <c r="U63" i="4"/>
  <c r="Y23" i="4"/>
  <c r="W31" i="4"/>
  <c r="V34" i="4"/>
  <c r="U11" i="4"/>
  <c r="Y14" i="4"/>
  <c r="AB65" i="4"/>
  <c r="Y65" i="4"/>
  <c r="T65" i="4"/>
  <c r="AA65" i="4"/>
  <c r="Z64" i="4"/>
  <c r="Y63" i="4"/>
  <c r="X63" i="4"/>
  <c r="AA63" i="4"/>
  <c r="Y61" i="4"/>
  <c r="X61" i="4"/>
  <c r="AA61" i="4"/>
  <c r="AB59" i="4"/>
  <c r="U59" i="4"/>
  <c r="T59" i="4"/>
  <c r="AB57" i="4"/>
  <c r="U57" i="4"/>
  <c r="T57" i="4"/>
  <c r="Y55" i="4"/>
  <c r="X55" i="4"/>
  <c r="AA55" i="4"/>
  <c r="AB53" i="4"/>
  <c r="Y53" i="4"/>
  <c r="T53" i="4"/>
  <c r="AA53" i="4"/>
  <c r="Y51" i="4"/>
  <c r="X51" i="4"/>
  <c r="AA51" i="4"/>
  <c r="Z50" i="4"/>
  <c r="X49" i="4"/>
  <c r="U49" i="4"/>
  <c r="W47" i="4"/>
  <c r="T47" i="4"/>
  <c r="W44" i="4"/>
  <c r="W43" i="4"/>
  <c r="T43" i="4"/>
  <c r="V42" i="4"/>
  <c r="U41" i="4"/>
  <c r="AB41" i="4"/>
  <c r="AB39" i="4"/>
  <c r="Y39" i="4"/>
  <c r="AA39" i="4"/>
  <c r="AB35" i="4"/>
  <c r="Y35" i="4"/>
  <c r="AA34" i="4"/>
  <c r="W34" i="4"/>
  <c r="W33" i="4"/>
  <c r="AA33" i="4"/>
  <c r="AA31" i="4"/>
  <c r="Y30" i="4"/>
  <c r="U30" i="4"/>
  <c r="AB30" i="4"/>
  <c r="W29" i="4"/>
  <c r="AA29" i="4"/>
  <c r="AA27" i="4"/>
  <c r="W27" i="4"/>
  <c r="AB26" i="4"/>
  <c r="U23" i="4"/>
  <c r="Y21" i="4"/>
  <c r="W13" i="4"/>
  <c r="AB10" i="4"/>
  <c r="T10" i="4"/>
  <c r="X9" i="4"/>
  <c r="AA9" i="4"/>
  <c r="V8" i="4"/>
  <c r="AB7" i="4"/>
  <c r="Z7" i="4"/>
  <c r="Y7" i="4"/>
  <c r="X7" i="4"/>
  <c r="V7" i="4"/>
  <c r="U7" i="4"/>
  <c r="T7" i="4"/>
  <c r="AA7" i="4"/>
  <c r="V6" i="4"/>
  <c r="AB5" i="4"/>
  <c r="Z5" i="4"/>
  <c r="Y5" i="4"/>
  <c r="X5" i="4"/>
  <c r="V5" i="4"/>
  <c r="U5" i="4"/>
  <c r="T5" i="4"/>
  <c r="AA5" i="4"/>
  <c r="AB4" i="4"/>
  <c r="T4" i="4"/>
  <c r="AB1" i="4"/>
  <c r="AA1" i="4"/>
  <c r="Z1" i="4"/>
  <c r="Y1" i="4"/>
  <c r="X1" i="4"/>
  <c r="W1" i="4"/>
  <c r="V1" i="4"/>
  <c r="U1" i="4"/>
  <c r="T1" i="4"/>
  <c r="T5" i="5"/>
  <c r="U5" i="5"/>
  <c r="V5" i="5"/>
  <c r="W5" i="5"/>
  <c r="X5" i="5"/>
  <c r="Y5" i="5"/>
  <c r="Z5" i="5"/>
  <c r="AA5" i="5"/>
  <c r="AB5" i="5"/>
  <c r="T6" i="5"/>
  <c r="U6" i="5"/>
  <c r="V6" i="5"/>
  <c r="W6" i="5"/>
  <c r="X6" i="5"/>
  <c r="Y6" i="5"/>
  <c r="Z6" i="5"/>
  <c r="AA6" i="5"/>
  <c r="AB6" i="5"/>
  <c r="T7" i="5"/>
  <c r="U7" i="5"/>
  <c r="V7" i="5"/>
  <c r="W7" i="5"/>
  <c r="X7" i="5"/>
  <c r="Y7" i="5"/>
  <c r="Z7" i="5"/>
  <c r="AA7" i="5"/>
  <c r="AB7" i="5"/>
  <c r="W8" i="5"/>
  <c r="AA8" i="5"/>
  <c r="T9" i="5"/>
  <c r="U9" i="5"/>
  <c r="V9" i="5"/>
  <c r="W9" i="5"/>
  <c r="X9" i="5"/>
  <c r="Y9" i="5"/>
  <c r="Z9" i="5"/>
  <c r="AA9" i="5"/>
  <c r="AB9" i="5"/>
  <c r="T10" i="5"/>
  <c r="U10" i="5"/>
  <c r="V10" i="5"/>
  <c r="W10" i="5"/>
  <c r="X10" i="5"/>
  <c r="Y10" i="5"/>
  <c r="Z10" i="5"/>
  <c r="AA10" i="5"/>
  <c r="AB10" i="5"/>
  <c r="T11" i="5"/>
  <c r="U11" i="5"/>
  <c r="V11" i="5"/>
  <c r="W11" i="5"/>
  <c r="X11" i="5"/>
  <c r="Y11" i="5"/>
  <c r="Z11" i="5"/>
  <c r="AA11" i="5"/>
  <c r="AB11" i="5"/>
  <c r="W12" i="5"/>
  <c r="AA12" i="5"/>
  <c r="T13" i="5"/>
  <c r="U13" i="5"/>
  <c r="V13" i="5"/>
  <c r="W13" i="5"/>
  <c r="X13" i="5"/>
  <c r="Y13" i="5"/>
  <c r="Z13" i="5"/>
  <c r="AA13" i="5"/>
  <c r="AB13" i="5"/>
  <c r="T14" i="5"/>
  <c r="U14" i="5"/>
  <c r="V14" i="5"/>
  <c r="W14" i="5"/>
  <c r="X14" i="5"/>
  <c r="Y14" i="5"/>
  <c r="Z14" i="5"/>
  <c r="AA14" i="5"/>
  <c r="AB14" i="5"/>
  <c r="T15" i="5"/>
  <c r="U15" i="5"/>
  <c r="V15" i="5"/>
  <c r="W15" i="5"/>
  <c r="X15" i="5"/>
  <c r="Y15" i="5"/>
  <c r="Z15" i="5"/>
  <c r="AA15" i="5"/>
  <c r="AB15" i="5"/>
  <c r="AA16" i="5"/>
  <c r="T17" i="5"/>
  <c r="U17" i="5"/>
  <c r="V17" i="5"/>
  <c r="W17" i="5"/>
  <c r="X17" i="5"/>
  <c r="Y17" i="5"/>
  <c r="Z17" i="5"/>
  <c r="AA17" i="5"/>
  <c r="AB17" i="5"/>
  <c r="T18" i="5"/>
  <c r="U18" i="5"/>
  <c r="V18" i="5"/>
  <c r="W18" i="5"/>
  <c r="X18" i="5"/>
  <c r="Y18" i="5"/>
  <c r="Z18" i="5"/>
  <c r="AA18" i="5"/>
  <c r="AB18" i="5"/>
  <c r="T19" i="5"/>
  <c r="U19" i="5"/>
  <c r="V19" i="5"/>
  <c r="W19" i="5"/>
  <c r="X19" i="5"/>
  <c r="Y19" i="5"/>
  <c r="Z19" i="5"/>
  <c r="AA19" i="5"/>
  <c r="AB19" i="5"/>
  <c r="W20" i="5"/>
  <c r="AA20" i="5"/>
  <c r="T21" i="5"/>
  <c r="U21" i="5"/>
  <c r="V21" i="5"/>
  <c r="W21" i="5"/>
  <c r="X21" i="5"/>
  <c r="Y21" i="5"/>
  <c r="Z21" i="5"/>
  <c r="AA21" i="5"/>
  <c r="AB21" i="5"/>
  <c r="T22" i="5"/>
  <c r="U22" i="5"/>
  <c r="V22" i="5"/>
  <c r="W22" i="5"/>
  <c r="X22" i="5"/>
  <c r="Y22" i="5"/>
  <c r="Z22" i="5"/>
  <c r="AA22" i="5"/>
  <c r="AB22" i="5"/>
  <c r="X23" i="5"/>
  <c r="W24" i="5"/>
  <c r="AA24" i="5"/>
  <c r="T25" i="5"/>
  <c r="U25" i="5"/>
  <c r="V25" i="5"/>
  <c r="W25" i="5"/>
  <c r="X25" i="5"/>
  <c r="Y25" i="5"/>
  <c r="Z25" i="5"/>
  <c r="AA25" i="5"/>
  <c r="AB25" i="5"/>
  <c r="T26" i="5"/>
  <c r="U26" i="5"/>
  <c r="V26" i="5"/>
  <c r="W26" i="5"/>
  <c r="X26" i="5"/>
  <c r="Y26" i="5"/>
  <c r="Z26" i="5"/>
  <c r="AA26" i="5"/>
  <c r="AB26" i="5"/>
  <c r="W28" i="5"/>
  <c r="AA28" i="5"/>
  <c r="T29" i="5"/>
  <c r="U29" i="5"/>
  <c r="V29" i="5"/>
  <c r="W29" i="5"/>
  <c r="X29" i="5"/>
  <c r="Y29" i="5"/>
  <c r="Z29" i="5"/>
  <c r="AA29" i="5"/>
  <c r="AB29" i="5"/>
  <c r="T30" i="5"/>
  <c r="U30" i="5"/>
  <c r="V30" i="5"/>
  <c r="W30" i="5"/>
  <c r="X30" i="5"/>
  <c r="Y30" i="5"/>
  <c r="Z30" i="5"/>
  <c r="AA30" i="5"/>
  <c r="AB30" i="5"/>
  <c r="V31" i="5"/>
  <c r="W32" i="5"/>
  <c r="AA32" i="5"/>
  <c r="T33" i="5"/>
  <c r="U33" i="5"/>
  <c r="V33" i="5"/>
  <c r="W33" i="5"/>
  <c r="X33" i="5"/>
  <c r="Y33" i="5"/>
  <c r="Z33" i="5"/>
  <c r="AA33" i="5"/>
  <c r="AB33" i="5"/>
  <c r="T34" i="5"/>
  <c r="U34" i="5"/>
  <c r="V34" i="5"/>
  <c r="W34" i="5"/>
  <c r="X34" i="5"/>
  <c r="Y34" i="5"/>
  <c r="Z34" i="5"/>
  <c r="AA34" i="5"/>
  <c r="AB34" i="5"/>
  <c r="W36" i="5"/>
  <c r="AA36" i="5"/>
  <c r="T37" i="5"/>
  <c r="U37" i="5"/>
  <c r="V37" i="5"/>
  <c r="W37" i="5"/>
  <c r="X37" i="5"/>
  <c r="Y37" i="5"/>
  <c r="Z37" i="5"/>
  <c r="AA37" i="5"/>
  <c r="AB37" i="5"/>
  <c r="T38" i="5"/>
  <c r="U38" i="5"/>
  <c r="V38" i="5"/>
  <c r="W38" i="5"/>
  <c r="X38" i="5"/>
  <c r="Y38" i="5"/>
  <c r="Z38" i="5"/>
  <c r="AA38" i="5"/>
  <c r="AB38" i="5"/>
  <c r="T39" i="5"/>
  <c r="W40" i="5"/>
  <c r="AA40" i="5"/>
  <c r="T41" i="5"/>
  <c r="U41" i="5"/>
  <c r="V41" i="5"/>
  <c r="W41" i="5"/>
  <c r="X41" i="5"/>
  <c r="Y41" i="5"/>
  <c r="Z41" i="5"/>
  <c r="AA41" i="5"/>
  <c r="AB41" i="5"/>
  <c r="T42" i="5"/>
  <c r="U42" i="5"/>
  <c r="V42" i="5"/>
  <c r="W42" i="5"/>
  <c r="X42" i="5"/>
  <c r="Y42" i="5"/>
  <c r="Z42" i="5"/>
  <c r="AA42" i="5"/>
  <c r="AB42" i="5"/>
  <c r="AA43" i="5"/>
  <c r="W44" i="5"/>
  <c r="AA44" i="5"/>
  <c r="T45" i="5"/>
  <c r="U45" i="5"/>
  <c r="V45" i="5"/>
  <c r="W45" i="5"/>
  <c r="X45" i="5"/>
  <c r="Y45" i="5"/>
  <c r="Z45" i="5"/>
  <c r="AA45" i="5"/>
  <c r="AB45" i="5"/>
  <c r="T46" i="5"/>
  <c r="U46" i="5"/>
  <c r="V46" i="5"/>
  <c r="W46" i="5"/>
  <c r="X46" i="5"/>
  <c r="Y46" i="5"/>
  <c r="Z46" i="5"/>
  <c r="AA46" i="5"/>
  <c r="AB46" i="5"/>
  <c r="W48" i="5"/>
  <c r="AA48" i="5"/>
  <c r="T49" i="5"/>
  <c r="U49" i="5"/>
  <c r="V49" i="5"/>
  <c r="W49" i="5"/>
  <c r="X49" i="5"/>
  <c r="Y49" i="5"/>
  <c r="Z49" i="5"/>
  <c r="AA49" i="5"/>
  <c r="AB49" i="5"/>
  <c r="T50" i="5"/>
  <c r="U50" i="5"/>
  <c r="V50" i="5"/>
  <c r="W50" i="5"/>
  <c r="X50" i="5"/>
  <c r="Y50" i="5"/>
  <c r="Z50" i="5"/>
  <c r="AA50" i="5"/>
  <c r="AB50" i="5"/>
  <c r="Y51" i="5"/>
  <c r="W52" i="5"/>
  <c r="AA52" i="5"/>
  <c r="T53" i="5"/>
  <c r="U53" i="5"/>
  <c r="V53" i="5"/>
  <c r="W53" i="5"/>
  <c r="X53" i="5"/>
  <c r="Y53" i="5"/>
  <c r="Z53" i="5"/>
  <c r="AA53" i="5"/>
  <c r="AB53" i="5"/>
  <c r="T54" i="5"/>
  <c r="U54" i="5"/>
  <c r="V54" i="5"/>
  <c r="W54" i="5"/>
  <c r="X54" i="5"/>
  <c r="Y54" i="5"/>
  <c r="Z54" i="5"/>
  <c r="AA54" i="5"/>
  <c r="AB54" i="5"/>
  <c r="W56" i="5"/>
  <c r="AA56" i="5"/>
  <c r="T57" i="5"/>
  <c r="U57" i="5"/>
  <c r="V57" i="5"/>
  <c r="W57" i="5"/>
  <c r="X57" i="5"/>
  <c r="Y57" i="5"/>
  <c r="Z57" i="5"/>
  <c r="AA57" i="5"/>
  <c r="AB57" i="5"/>
  <c r="T58" i="5"/>
  <c r="U58" i="5"/>
  <c r="V58" i="5"/>
  <c r="W58" i="5"/>
  <c r="X58" i="5"/>
  <c r="Y58" i="5"/>
  <c r="Z58" i="5"/>
  <c r="AA58" i="5"/>
  <c r="AB58" i="5"/>
  <c r="W59" i="5"/>
  <c r="W60" i="5"/>
  <c r="AA60" i="5"/>
  <c r="T61" i="5"/>
  <c r="U61" i="5"/>
  <c r="V61" i="5"/>
  <c r="W61" i="5"/>
  <c r="X61" i="5"/>
  <c r="Y61" i="5"/>
  <c r="Z61" i="5"/>
  <c r="AA61" i="5"/>
  <c r="AB61" i="5"/>
  <c r="T62" i="5"/>
  <c r="U62" i="5"/>
  <c r="V62" i="5"/>
  <c r="W62" i="5"/>
  <c r="X62" i="5"/>
  <c r="Y62" i="5"/>
  <c r="Z62" i="5"/>
  <c r="AA62" i="5"/>
  <c r="AB62" i="5"/>
  <c r="W64" i="5"/>
  <c r="AA64" i="5"/>
  <c r="T65" i="5"/>
  <c r="U65" i="5"/>
  <c r="V65" i="5"/>
  <c r="W65" i="5"/>
  <c r="X65" i="5"/>
  <c r="Y65" i="5"/>
  <c r="Z65" i="5"/>
  <c r="AA65" i="5"/>
  <c r="AB65" i="5"/>
  <c r="T66" i="5"/>
  <c r="U66" i="5"/>
  <c r="V66" i="5"/>
  <c r="W66" i="5"/>
  <c r="X66" i="5"/>
  <c r="Y66" i="5"/>
  <c r="Z66" i="5"/>
  <c r="AA66" i="5"/>
  <c r="AB66" i="5"/>
  <c r="V4" i="5"/>
  <c r="W4" i="5"/>
  <c r="X4" i="5"/>
  <c r="Z4" i="5"/>
  <c r="AA4" i="5"/>
  <c r="AB4" i="5"/>
  <c r="AB1" i="5"/>
  <c r="AA1" i="5"/>
  <c r="Z1" i="5"/>
  <c r="Y1" i="5"/>
  <c r="X1" i="5"/>
  <c r="W1" i="5"/>
  <c r="V1" i="5"/>
  <c r="U1" i="5"/>
  <c r="T1" i="5"/>
  <c r="X65" i="13" l="1"/>
  <c r="AA65" i="13"/>
  <c r="Y65" i="13"/>
  <c r="T65" i="13"/>
  <c r="Y56" i="13"/>
  <c r="W46" i="13"/>
  <c r="AA7" i="13"/>
  <c r="Y15" i="13"/>
  <c r="U15" i="13"/>
  <c r="AB15" i="13"/>
  <c r="X15" i="13"/>
  <c r="T15" i="13"/>
  <c r="Y5" i="13"/>
  <c r="U5" i="13"/>
  <c r="AB5" i="13"/>
  <c r="X5" i="13"/>
  <c r="T5" i="13"/>
  <c r="AA5" i="13"/>
  <c r="V7" i="13"/>
  <c r="Y13" i="13"/>
  <c r="U13" i="13"/>
  <c r="AB13" i="13"/>
  <c r="X13" i="13"/>
  <c r="T13" i="13"/>
  <c r="AA13" i="13"/>
  <c r="V15" i="13"/>
  <c r="Y21" i="13"/>
  <c r="U21" i="13"/>
  <c r="AB21" i="13"/>
  <c r="X21" i="13"/>
  <c r="T21" i="13"/>
  <c r="AA21" i="13"/>
  <c r="V23" i="13"/>
  <c r="Y29" i="13"/>
  <c r="U29" i="13"/>
  <c r="AB29" i="13"/>
  <c r="X29" i="13"/>
  <c r="T29" i="13"/>
  <c r="AA29" i="13"/>
  <c r="AB40" i="13"/>
  <c r="X40" i="13"/>
  <c r="T40" i="13"/>
  <c r="W40" i="13"/>
  <c r="U40" i="13"/>
  <c r="AA40" i="13"/>
  <c r="V40" i="13"/>
  <c r="Z40" i="13"/>
  <c r="AA15" i="13"/>
  <c r="AA23" i="13"/>
  <c r="Y11" i="13"/>
  <c r="U11" i="13"/>
  <c r="AB11" i="13"/>
  <c r="X11" i="13"/>
  <c r="T11" i="13"/>
  <c r="AA11" i="13"/>
  <c r="W15" i="13"/>
  <c r="Y19" i="13"/>
  <c r="U19" i="13"/>
  <c r="AB19" i="13"/>
  <c r="X19" i="13"/>
  <c r="T19" i="13"/>
  <c r="AA19" i="13"/>
  <c r="Y27" i="13"/>
  <c r="U27" i="13"/>
  <c r="AB27" i="13"/>
  <c r="X27" i="13"/>
  <c r="T27" i="13"/>
  <c r="AA27" i="13"/>
  <c r="Y7" i="13"/>
  <c r="U7" i="13"/>
  <c r="AB7" i="13"/>
  <c r="X7" i="13"/>
  <c r="T7" i="13"/>
  <c r="Y23" i="13"/>
  <c r="U23" i="13"/>
  <c r="AB23" i="13"/>
  <c r="X23" i="13"/>
  <c r="T23" i="13"/>
  <c r="W5" i="13"/>
  <c r="Z7" i="13"/>
  <c r="Y9" i="13"/>
  <c r="U9" i="13"/>
  <c r="AB9" i="13"/>
  <c r="X9" i="13"/>
  <c r="T9" i="13"/>
  <c r="AA9" i="13"/>
  <c r="V11" i="13"/>
  <c r="W13" i="13"/>
  <c r="Z15" i="13"/>
  <c r="Y17" i="13"/>
  <c r="U17" i="13"/>
  <c r="AB17" i="13"/>
  <c r="X17" i="13"/>
  <c r="T17" i="13"/>
  <c r="AA17" i="13"/>
  <c r="V19" i="13"/>
  <c r="W21" i="13"/>
  <c r="Z23" i="13"/>
  <c r="Y25" i="13"/>
  <c r="U25" i="13"/>
  <c r="AB25" i="13"/>
  <c r="X25" i="13"/>
  <c r="T25" i="13"/>
  <c r="AA25" i="13"/>
  <c r="V27" i="13"/>
  <c r="W29" i="13"/>
  <c r="Z39" i="13"/>
  <c r="V39" i="13"/>
  <c r="AB39" i="13"/>
  <c r="W39" i="13"/>
  <c r="T39" i="13"/>
  <c r="AA39" i="13"/>
  <c r="U39" i="13"/>
  <c r="Y39" i="13"/>
  <c r="Y44" i="13"/>
  <c r="U44" i="13"/>
  <c r="AB44" i="13"/>
  <c r="X44" i="13"/>
  <c r="T44" i="13"/>
  <c r="Z44" i="13"/>
  <c r="V44" i="13"/>
  <c r="W44" i="13"/>
  <c r="AA31" i="13"/>
  <c r="AA33" i="13"/>
  <c r="Z37" i="13"/>
  <c r="V37" i="13"/>
  <c r="X37" i="13"/>
  <c r="Y38" i="13"/>
  <c r="V4" i="13"/>
  <c r="Z4" i="13"/>
  <c r="V6" i="13"/>
  <c r="Z6" i="13"/>
  <c r="V8" i="13"/>
  <c r="Z8" i="13"/>
  <c r="V10" i="13"/>
  <c r="Z10" i="13"/>
  <c r="V12" i="13"/>
  <c r="Z12" i="13"/>
  <c r="V14" i="13"/>
  <c r="Z14" i="13"/>
  <c r="V16" i="13"/>
  <c r="Z16" i="13"/>
  <c r="V18" i="13"/>
  <c r="Z18" i="13"/>
  <c r="V20" i="13"/>
  <c r="Z20" i="13"/>
  <c r="V22" i="13"/>
  <c r="Z22" i="13"/>
  <c r="V24" i="13"/>
  <c r="Z24" i="13"/>
  <c r="V26" i="13"/>
  <c r="Z26" i="13"/>
  <c r="V28" i="13"/>
  <c r="Z28" i="13"/>
  <c r="V30" i="13"/>
  <c r="Z30" i="13"/>
  <c r="T31" i="13"/>
  <c r="X31" i="13"/>
  <c r="AB31" i="13"/>
  <c r="V32" i="13"/>
  <c r="Z32" i="13"/>
  <c r="T33" i="13"/>
  <c r="X33" i="13"/>
  <c r="AB33" i="13"/>
  <c r="Z35" i="13"/>
  <c r="V35" i="13"/>
  <c r="X35" i="13"/>
  <c r="AB36" i="13"/>
  <c r="X36" i="13"/>
  <c r="T36" i="13"/>
  <c r="Y36" i="13"/>
  <c r="T37" i="13"/>
  <c r="Y37" i="13"/>
  <c r="U38" i="13"/>
  <c r="W31" i="13"/>
  <c r="W33" i="13"/>
  <c r="AB38" i="13"/>
  <c r="X38" i="13"/>
  <c r="T38" i="13"/>
  <c r="Y42" i="13"/>
  <c r="U42" i="13"/>
  <c r="AB42" i="13"/>
  <c r="X42" i="13"/>
  <c r="T42" i="13"/>
  <c r="AA42" i="13"/>
  <c r="W4" i="13"/>
  <c r="W6" i="13"/>
  <c r="W8" i="13"/>
  <c r="W10" i="13"/>
  <c r="W12" i="13"/>
  <c r="W14" i="13"/>
  <c r="W16" i="13"/>
  <c r="W18" i="13"/>
  <c r="W20" i="13"/>
  <c r="W22" i="13"/>
  <c r="W24" i="13"/>
  <c r="W26" i="13"/>
  <c r="W28" i="13"/>
  <c r="W30" i="13"/>
  <c r="U31" i="13"/>
  <c r="W32" i="13"/>
  <c r="U33" i="13"/>
  <c r="AB34" i="13"/>
  <c r="X34" i="13"/>
  <c r="T34" i="13"/>
  <c r="Y34" i="13"/>
  <c r="T35" i="13"/>
  <c r="Y35" i="13"/>
  <c r="U36" i="13"/>
  <c r="Z36" i="13"/>
  <c r="U37" i="13"/>
  <c r="AA37" i="13"/>
  <c r="V38" i="13"/>
  <c r="AA38" i="13"/>
  <c r="AA41" i="13"/>
  <c r="W41" i="13"/>
  <c r="Z41" i="13"/>
  <c r="V41" i="13"/>
  <c r="Y41" i="13"/>
  <c r="W42" i="13"/>
  <c r="Y46" i="13"/>
  <c r="U46" i="13"/>
  <c r="AB46" i="13"/>
  <c r="X46" i="13"/>
  <c r="T46" i="13"/>
  <c r="AA46" i="13"/>
  <c r="W48" i="13"/>
  <c r="AA48" i="13"/>
  <c r="W50" i="13"/>
  <c r="AA50" i="13"/>
  <c r="W52" i="13"/>
  <c r="AA52" i="13"/>
  <c r="W54" i="13"/>
  <c r="AA54" i="13"/>
  <c r="W56" i="13"/>
  <c r="AA56" i="13"/>
  <c r="W58" i="13"/>
  <c r="AA58" i="13"/>
  <c r="W60" i="13"/>
  <c r="AA60" i="13"/>
  <c r="W62" i="13"/>
  <c r="AA62" i="13"/>
  <c r="W64" i="13"/>
  <c r="AA64" i="13"/>
  <c r="W66" i="13"/>
  <c r="AA66" i="13"/>
  <c r="V43" i="13"/>
  <c r="Z43" i="13"/>
  <c r="V45" i="13"/>
  <c r="Z45" i="13"/>
  <c r="V47" i="13"/>
  <c r="Z47" i="13"/>
  <c r="T48" i="13"/>
  <c r="X48" i="13"/>
  <c r="AB48" i="13"/>
  <c r="V49" i="13"/>
  <c r="Z49" i="13"/>
  <c r="T50" i="13"/>
  <c r="X50" i="13"/>
  <c r="AB50" i="13"/>
  <c r="V51" i="13"/>
  <c r="Z51" i="13"/>
  <c r="T52" i="13"/>
  <c r="X52" i="13"/>
  <c r="AB52" i="13"/>
  <c r="V53" i="13"/>
  <c r="Z53" i="13"/>
  <c r="T54" i="13"/>
  <c r="X54" i="13"/>
  <c r="AB54" i="13"/>
  <c r="V55" i="13"/>
  <c r="Z55" i="13"/>
  <c r="T56" i="13"/>
  <c r="X56" i="13"/>
  <c r="AB56" i="13"/>
  <c r="V57" i="13"/>
  <c r="Z57" i="13"/>
  <c r="T58" i="13"/>
  <c r="X58" i="13"/>
  <c r="AB58" i="13"/>
  <c r="V59" i="13"/>
  <c r="Z59" i="13"/>
  <c r="T60" i="13"/>
  <c r="X60" i="13"/>
  <c r="AB60" i="13"/>
  <c r="V61" i="13"/>
  <c r="Z61" i="13"/>
  <c r="T62" i="13"/>
  <c r="X62" i="13"/>
  <c r="AB62" i="13"/>
  <c r="V63" i="13"/>
  <c r="Z63" i="13"/>
  <c r="T64" i="13"/>
  <c r="X64" i="13"/>
  <c r="AB64" i="13"/>
  <c r="V65" i="13"/>
  <c r="Z65" i="13"/>
  <c r="T66" i="13"/>
  <c r="X66" i="13"/>
  <c r="AB66" i="13"/>
  <c r="W43" i="13"/>
  <c r="W45" i="13"/>
  <c r="W47" i="13"/>
  <c r="U48" i="13"/>
  <c r="W49" i="13"/>
  <c r="U50" i="13"/>
  <c r="W51" i="13"/>
  <c r="U52" i="13"/>
  <c r="W53" i="13"/>
  <c r="U54" i="13"/>
  <c r="W55" i="13"/>
  <c r="U56" i="13"/>
  <c r="W57" i="13"/>
  <c r="U58" i="13"/>
  <c r="W59" i="13"/>
  <c r="U60" i="13"/>
  <c r="W61" i="13"/>
  <c r="U62" i="13"/>
  <c r="W63" i="13"/>
  <c r="U64" i="13"/>
  <c r="W65" i="13"/>
  <c r="U66" i="13"/>
  <c r="V54" i="4"/>
  <c r="AA49" i="4"/>
  <c r="Y49" i="4"/>
  <c r="U53" i="4"/>
  <c r="W54" i="4"/>
  <c r="X57" i="4"/>
  <c r="T61" i="4"/>
  <c r="AB61" i="4"/>
  <c r="U65" i="4"/>
  <c r="V66" i="4"/>
  <c r="Z58" i="4"/>
  <c r="V62" i="4"/>
  <c r="T49" i="4"/>
  <c r="AA57" i="4"/>
  <c r="W36" i="4"/>
  <c r="Y26" i="4"/>
  <c r="AA25" i="4"/>
  <c r="V56" i="4"/>
  <c r="Y58" i="4"/>
  <c r="Z66" i="4"/>
  <c r="Y32" i="4"/>
  <c r="Z60" i="4"/>
  <c r="Z48" i="4"/>
  <c r="U28" i="4"/>
  <c r="AB32" i="4"/>
  <c r="W40" i="4"/>
  <c r="Z56" i="4"/>
  <c r="Y64" i="4"/>
  <c r="U40" i="4"/>
  <c r="Y28" i="4"/>
  <c r="U44" i="4"/>
  <c r="W17" i="4"/>
  <c r="W22" i="4"/>
  <c r="T9" i="4"/>
  <c r="Y9" i="4"/>
  <c r="U9" i="4"/>
  <c r="Z9" i="4"/>
  <c r="V9" i="4"/>
  <c r="Y13" i="4"/>
  <c r="Y17" i="4"/>
  <c r="U21" i="4"/>
  <c r="X6" i="4"/>
  <c r="AA6" i="4"/>
  <c r="Z6" i="4"/>
  <c r="T6" i="4"/>
  <c r="X8" i="4"/>
  <c r="AA8" i="4"/>
  <c r="Z8" i="4"/>
  <c r="T8" i="4"/>
  <c r="V4" i="4"/>
  <c r="X4" i="4"/>
  <c r="AA4" i="4"/>
  <c r="Z63" i="5"/>
  <c r="AB55" i="5"/>
  <c r="W43" i="5"/>
  <c r="Y35" i="5"/>
  <c r="AA27" i="5"/>
  <c r="T23" i="5"/>
  <c r="W63" i="5"/>
  <c r="W47" i="5"/>
  <c r="W31" i="5"/>
  <c r="X55" i="5"/>
  <c r="Z47" i="5"/>
  <c r="AB39" i="5"/>
  <c r="W27" i="5"/>
  <c r="T59" i="5"/>
  <c r="T55" i="5"/>
  <c r="X39" i="5"/>
  <c r="AB23" i="5"/>
  <c r="Y63" i="5"/>
  <c r="U63" i="5"/>
  <c r="Z59" i="5"/>
  <c r="V59" i="5"/>
  <c r="AA55" i="5"/>
  <c r="W55" i="5"/>
  <c r="AB51" i="5"/>
  <c r="X51" i="5"/>
  <c r="T51" i="5"/>
  <c r="Y47" i="5"/>
  <c r="U47" i="5"/>
  <c r="Z43" i="5"/>
  <c r="V43" i="5"/>
  <c r="AA39" i="5"/>
  <c r="W39" i="5"/>
  <c r="AB35" i="5"/>
  <c r="X35" i="5"/>
  <c r="T35" i="5"/>
  <c r="Y31" i="5"/>
  <c r="U31" i="5"/>
  <c r="Z27" i="5"/>
  <c r="V27" i="5"/>
  <c r="AA23" i="5"/>
  <c r="W23" i="5"/>
  <c r="AB63" i="5"/>
  <c r="X63" i="5"/>
  <c r="T63" i="5"/>
  <c r="Y59" i="5"/>
  <c r="U59" i="5"/>
  <c r="Z55" i="5"/>
  <c r="V55" i="5"/>
  <c r="AA51" i="5"/>
  <c r="W51" i="5"/>
  <c r="AB47" i="5"/>
  <c r="X47" i="5"/>
  <c r="T47" i="5"/>
  <c r="Y43" i="5"/>
  <c r="U43" i="5"/>
  <c r="Z39" i="5"/>
  <c r="V39" i="5"/>
  <c r="AA35" i="5"/>
  <c r="W35" i="5"/>
  <c r="AB31" i="5"/>
  <c r="X31" i="5"/>
  <c r="T31" i="5"/>
  <c r="Y27" i="5"/>
  <c r="U27" i="5"/>
  <c r="Z23" i="5"/>
  <c r="V23" i="5"/>
  <c r="AA63" i="5"/>
  <c r="AB59" i="5"/>
  <c r="X59" i="5"/>
  <c r="Y55" i="5"/>
  <c r="Z51" i="5"/>
  <c r="AA47" i="5"/>
  <c r="AB43" i="5"/>
  <c r="X43" i="5"/>
  <c r="Y39" i="5"/>
  <c r="Z35" i="5"/>
  <c r="AA31" i="5"/>
  <c r="AB27" i="5"/>
  <c r="X27" i="5"/>
  <c r="Y23" i="5"/>
  <c r="Z64" i="5"/>
  <c r="V64" i="5"/>
  <c r="Z60" i="5"/>
  <c r="V60" i="5"/>
  <c r="Z56" i="5"/>
  <c r="V56" i="5"/>
  <c r="Z52" i="5"/>
  <c r="V52" i="5"/>
  <c r="Z48" i="5"/>
  <c r="V48" i="5"/>
  <c r="Z44" i="5"/>
  <c r="V44" i="5"/>
  <c r="Z40" i="5"/>
  <c r="V40" i="5"/>
  <c r="Z36" i="5"/>
  <c r="V36" i="5"/>
  <c r="Z32" i="5"/>
  <c r="V32" i="5"/>
  <c r="Z28" i="5"/>
  <c r="V28" i="5"/>
  <c r="Z24" i="5"/>
  <c r="V24" i="5"/>
  <c r="Z20" i="5"/>
  <c r="V20" i="5"/>
  <c r="Z16" i="5"/>
  <c r="V16" i="5"/>
  <c r="Z12" i="5"/>
  <c r="V12" i="5"/>
  <c r="Z8" i="5"/>
  <c r="V8" i="5"/>
  <c r="Y64" i="5"/>
  <c r="U64" i="5"/>
  <c r="Y60" i="5"/>
  <c r="U60" i="5"/>
  <c r="Y56" i="5"/>
  <c r="U56" i="5"/>
  <c r="Y52" i="5"/>
  <c r="U52" i="5"/>
  <c r="Y48" i="5"/>
  <c r="U48" i="5"/>
  <c r="Y44" i="5"/>
  <c r="U44" i="5"/>
  <c r="Y40" i="5"/>
  <c r="U40" i="5"/>
  <c r="Y36" i="5"/>
  <c r="U36" i="5"/>
  <c r="Y32" i="5"/>
  <c r="U32" i="5"/>
  <c r="Y28" i="5"/>
  <c r="U28" i="5"/>
  <c r="Y24" i="5"/>
  <c r="U24" i="5"/>
  <c r="Y20" i="5"/>
  <c r="U20" i="5"/>
  <c r="Y16" i="5"/>
  <c r="U16" i="5"/>
  <c r="Y12" i="5"/>
  <c r="U12" i="5"/>
  <c r="Y8" i="5"/>
  <c r="U8" i="5"/>
  <c r="AB64" i="5"/>
  <c r="X64" i="5"/>
  <c r="AB60" i="5"/>
  <c r="X60" i="5"/>
  <c r="AB56" i="5"/>
  <c r="X56" i="5"/>
  <c r="AB52" i="5"/>
  <c r="X52" i="5"/>
  <c r="AB48" i="5"/>
  <c r="X48" i="5"/>
  <c r="AB44" i="5"/>
  <c r="X44" i="5"/>
  <c r="AB40" i="5"/>
  <c r="X40" i="5"/>
  <c r="AB36" i="5"/>
  <c r="X36" i="5"/>
  <c r="AB32" i="5"/>
  <c r="X32" i="5"/>
  <c r="AB28" i="5"/>
  <c r="X28" i="5"/>
  <c r="AB24" i="5"/>
  <c r="X24" i="5"/>
  <c r="AB20" i="5"/>
  <c r="X20" i="5"/>
  <c r="AB16" i="5"/>
  <c r="X16" i="5"/>
  <c r="AB12" i="5"/>
  <c r="X12" i="5"/>
  <c r="AB8" i="5"/>
  <c r="X8" i="5"/>
  <c r="T4" i="5"/>
  <c r="Y4" i="5"/>
  <c r="T35" i="4"/>
  <c r="U36" i="4"/>
  <c r="T39" i="4"/>
  <c r="AA40" i="4"/>
  <c r="Y43" i="4"/>
  <c r="Y47" i="4"/>
  <c r="T51" i="4"/>
  <c r="AB51" i="4"/>
  <c r="T55" i="4"/>
  <c r="AB55" i="4"/>
  <c r="X59" i="4"/>
  <c r="V60" i="4"/>
  <c r="T63" i="4"/>
  <c r="AB63" i="4"/>
  <c r="AA59" i="4"/>
  <c r="W18" i="4"/>
  <c r="Y11" i="4"/>
  <c r="W15" i="4"/>
  <c r="W19" i="4"/>
  <c r="T11" i="4"/>
  <c r="AA11" i="4"/>
  <c r="U15" i="4"/>
  <c r="U19" i="4"/>
  <c r="V11" i="4"/>
  <c r="V10" i="4"/>
  <c r="X10" i="4"/>
  <c r="AA10" i="4"/>
  <c r="AB16" i="4"/>
  <c r="X16" i="4"/>
  <c r="T16" i="4"/>
  <c r="Z16" i="4"/>
  <c r="V16" i="4"/>
  <c r="AA16" i="4"/>
  <c r="AB24" i="4"/>
  <c r="X24" i="4"/>
  <c r="T24" i="4"/>
  <c r="AA24" i="4"/>
  <c r="W24" i="4"/>
  <c r="Z24" i="4"/>
  <c r="V24" i="4"/>
  <c r="AB38" i="4"/>
  <c r="X38" i="4"/>
  <c r="T38" i="4"/>
  <c r="W38" i="4"/>
  <c r="AA38" i="4"/>
  <c r="V38" i="4"/>
  <c r="Z38" i="4"/>
  <c r="U38" i="4"/>
  <c r="AB46" i="4"/>
  <c r="X46" i="4"/>
  <c r="T46" i="4"/>
  <c r="W46" i="4"/>
  <c r="AA46" i="4"/>
  <c r="V46" i="4"/>
  <c r="Z46" i="4"/>
  <c r="U46" i="4"/>
  <c r="U4" i="4"/>
  <c r="Y4" i="4"/>
  <c r="W5" i="4"/>
  <c r="U6" i="4"/>
  <c r="Y6" i="4"/>
  <c r="W7" i="4"/>
  <c r="U8" i="4"/>
  <c r="Y8" i="4"/>
  <c r="W9" i="4"/>
  <c r="U10" i="4"/>
  <c r="Y10" i="4"/>
  <c r="Z11" i="4"/>
  <c r="AB11" i="4"/>
  <c r="X11" i="4"/>
  <c r="W11" i="4"/>
  <c r="U12" i="4"/>
  <c r="Z13" i="4"/>
  <c r="V13" i="4"/>
  <c r="AB13" i="4"/>
  <c r="X13" i="4"/>
  <c r="T13" i="4"/>
  <c r="AA13" i="4"/>
  <c r="U16" i="4"/>
  <c r="Z17" i="4"/>
  <c r="V17" i="4"/>
  <c r="AB17" i="4"/>
  <c r="X17" i="4"/>
  <c r="T17" i="4"/>
  <c r="AA17" i="4"/>
  <c r="U20" i="4"/>
  <c r="Z21" i="4"/>
  <c r="V21" i="4"/>
  <c r="AB21" i="4"/>
  <c r="X21" i="4"/>
  <c r="T21" i="4"/>
  <c r="AA21" i="4"/>
  <c r="U24" i="4"/>
  <c r="Z27" i="4"/>
  <c r="V27" i="4"/>
  <c r="Y27" i="4"/>
  <c r="U27" i="4"/>
  <c r="AB27" i="4"/>
  <c r="X27" i="4"/>
  <c r="T27" i="4"/>
  <c r="Z31" i="4"/>
  <c r="V31" i="4"/>
  <c r="Y31" i="4"/>
  <c r="U31" i="4"/>
  <c r="AB31" i="4"/>
  <c r="X31" i="4"/>
  <c r="T31" i="4"/>
  <c r="Y38" i="4"/>
  <c r="Y46" i="4"/>
  <c r="AA12" i="4"/>
  <c r="AA20" i="4"/>
  <c r="AB14" i="4"/>
  <c r="X14" i="4"/>
  <c r="T14" i="4"/>
  <c r="Z14" i="4"/>
  <c r="V14" i="4"/>
  <c r="AA14" i="4"/>
  <c r="W16" i="4"/>
  <c r="AB18" i="4"/>
  <c r="X18" i="4"/>
  <c r="T18" i="4"/>
  <c r="Z18" i="4"/>
  <c r="V18" i="4"/>
  <c r="AA18" i="4"/>
  <c r="AB22" i="4"/>
  <c r="X22" i="4"/>
  <c r="T22" i="4"/>
  <c r="Z22" i="4"/>
  <c r="V22" i="4"/>
  <c r="AA22" i="4"/>
  <c r="Y24" i="4"/>
  <c r="Z37" i="4"/>
  <c r="V37" i="4"/>
  <c r="AB37" i="4"/>
  <c r="W37" i="4"/>
  <c r="AA37" i="4"/>
  <c r="U37" i="4"/>
  <c r="Y37" i="4"/>
  <c r="T37" i="4"/>
  <c r="Z45" i="4"/>
  <c r="V45" i="4"/>
  <c r="AB45" i="4"/>
  <c r="W45" i="4"/>
  <c r="AA45" i="4"/>
  <c r="U45" i="4"/>
  <c r="Y45" i="4"/>
  <c r="T45" i="4"/>
  <c r="AB12" i="4"/>
  <c r="X12" i="4"/>
  <c r="T12" i="4"/>
  <c r="Z12" i="4"/>
  <c r="V12" i="4"/>
  <c r="AB20" i="4"/>
  <c r="X20" i="4"/>
  <c r="T20" i="4"/>
  <c r="Z20" i="4"/>
  <c r="V20" i="4"/>
  <c r="W4" i="4"/>
  <c r="W6" i="4"/>
  <c r="W8" i="4"/>
  <c r="W10" i="4"/>
  <c r="Y12" i="4"/>
  <c r="U14" i="4"/>
  <c r="Z15" i="4"/>
  <c r="V15" i="4"/>
  <c r="AB15" i="4"/>
  <c r="X15" i="4"/>
  <c r="T15" i="4"/>
  <c r="AA15" i="4"/>
  <c r="Y16" i="4"/>
  <c r="U18" i="4"/>
  <c r="Z19" i="4"/>
  <c r="V19" i="4"/>
  <c r="AB19" i="4"/>
  <c r="X19" i="4"/>
  <c r="T19" i="4"/>
  <c r="AA19" i="4"/>
  <c r="Y20" i="4"/>
  <c r="U22" i="4"/>
  <c r="Z23" i="4"/>
  <c r="V23" i="4"/>
  <c r="AB23" i="4"/>
  <c r="X23" i="4"/>
  <c r="T23" i="4"/>
  <c r="AA23" i="4"/>
  <c r="Z25" i="4"/>
  <c r="V25" i="4"/>
  <c r="Y25" i="4"/>
  <c r="U25" i="4"/>
  <c r="AB25" i="4"/>
  <c r="X25" i="4"/>
  <c r="T25" i="4"/>
  <c r="Z29" i="4"/>
  <c r="V29" i="4"/>
  <c r="Y29" i="4"/>
  <c r="U29" i="4"/>
  <c r="AB29" i="4"/>
  <c r="X29" i="4"/>
  <c r="T29" i="4"/>
  <c r="Z33" i="4"/>
  <c r="V33" i="4"/>
  <c r="Y33" i="4"/>
  <c r="U33" i="4"/>
  <c r="AB33" i="4"/>
  <c r="X33" i="4"/>
  <c r="T33" i="4"/>
  <c r="X37" i="4"/>
  <c r="X45" i="4"/>
  <c r="Y52" i="4"/>
  <c r="U52" i="4"/>
  <c r="AB52" i="4"/>
  <c r="X52" i="4"/>
  <c r="T52" i="4"/>
  <c r="Z52" i="4"/>
  <c r="W52" i="4"/>
  <c r="V52" i="4"/>
  <c r="V26" i="4"/>
  <c r="Z26" i="4"/>
  <c r="V28" i="4"/>
  <c r="Z28" i="4"/>
  <c r="V30" i="4"/>
  <c r="Z30" i="4"/>
  <c r="V32" i="4"/>
  <c r="Z32" i="4"/>
  <c r="Z35" i="4"/>
  <c r="V35" i="4"/>
  <c r="X35" i="4"/>
  <c r="AB36" i="4"/>
  <c r="X36" i="4"/>
  <c r="T36" i="4"/>
  <c r="Y36" i="4"/>
  <c r="U39" i="4"/>
  <c r="V40" i="4"/>
  <c r="W41" i="4"/>
  <c r="Z43" i="4"/>
  <c r="V43" i="4"/>
  <c r="X43" i="4"/>
  <c r="AB44" i="4"/>
  <c r="X44" i="4"/>
  <c r="T44" i="4"/>
  <c r="Y44" i="4"/>
  <c r="U47" i="4"/>
  <c r="Y50" i="4"/>
  <c r="U50" i="4"/>
  <c r="AB50" i="4"/>
  <c r="X50" i="4"/>
  <c r="T50" i="4"/>
  <c r="AA50" i="4"/>
  <c r="W26" i="4"/>
  <c r="AA26" i="4"/>
  <c r="W28" i="4"/>
  <c r="AA28" i="4"/>
  <c r="W30" i="4"/>
  <c r="AA30" i="4"/>
  <c r="W32" i="4"/>
  <c r="AA32" i="4"/>
  <c r="AB34" i="4"/>
  <c r="X34" i="4"/>
  <c r="T34" i="4"/>
  <c r="Y34" i="4"/>
  <c r="Z41" i="4"/>
  <c r="V41" i="4"/>
  <c r="X41" i="4"/>
  <c r="AB42" i="4"/>
  <c r="X42" i="4"/>
  <c r="T42" i="4"/>
  <c r="Y42" i="4"/>
  <c r="Y48" i="4"/>
  <c r="U48" i="4"/>
  <c r="AB48" i="4"/>
  <c r="X48" i="4"/>
  <c r="T48" i="4"/>
  <c r="AA48" i="4"/>
  <c r="T26" i="4"/>
  <c r="X26" i="4"/>
  <c r="T28" i="4"/>
  <c r="X28" i="4"/>
  <c r="T30" i="4"/>
  <c r="X30" i="4"/>
  <c r="T32" i="4"/>
  <c r="X32" i="4"/>
  <c r="U34" i="4"/>
  <c r="Z34" i="4"/>
  <c r="U35" i="4"/>
  <c r="AA35" i="4"/>
  <c r="V36" i="4"/>
  <c r="AA36" i="4"/>
  <c r="Z39" i="4"/>
  <c r="V39" i="4"/>
  <c r="X39" i="4"/>
  <c r="AB40" i="4"/>
  <c r="X40" i="4"/>
  <c r="T40" i="4"/>
  <c r="Y40" i="4"/>
  <c r="T41" i="4"/>
  <c r="Y41" i="4"/>
  <c r="U42" i="4"/>
  <c r="Z42" i="4"/>
  <c r="U43" i="4"/>
  <c r="AA43" i="4"/>
  <c r="V44" i="4"/>
  <c r="AA44" i="4"/>
  <c r="AA47" i="4"/>
  <c r="Z47" i="4"/>
  <c r="V47" i="4"/>
  <c r="X47" i="4"/>
  <c r="V48" i="4"/>
  <c r="W50" i="4"/>
  <c r="Y54" i="4"/>
  <c r="U54" i="4"/>
  <c r="AB54" i="4"/>
  <c r="X54" i="4"/>
  <c r="T54" i="4"/>
  <c r="AA54" i="4"/>
  <c r="W56" i="4"/>
  <c r="AA56" i="4"/>
  <c r="W58" i="4"/>
  <c r="AA58" i="4"/>
  <c r="W60" i="4"/>
  <c r="AA60" i="4"/>
  <c r="W62" i="4"/>
  <c r="AA62" i="4"/>
  <c r="W64" i="4"/>
  <c r="AA64" i="4"/>
  <c r="W66" i="4"/>
  <c r="AA66" i="4"/>
  <c r="V49" i="4"/>
  <c r="Z49" i="4"/>
  <c r="V51" i="4"/>
  <c r="Z51" i="4"/>
  <c r="V53" i="4"/>
  <c r="Z53" i="4"/>
  <c r="V55" i="4"/>
  <c r="Z55" i="4"/>
  <c r="T56" i="4"/>
  <c r="X56" i="4"/>
  <c r="AB56" i="4"/>
  <c r="V57" i="4"/>
  <c r="Z57" i="4"/>
  <c r="T58" i="4"/>
  <c r="X58" i="4"/>
  <c r="AB58" i="4"/>
  <c r="V59" i="4"/>
  <c r="Z59" i="4"/>
  <c r="T60" i="4"/>
  <c r="X60" i="4"/>
  <c r="AB60" i="4"/>
  <c r="V61" i="4"/>
  <c r="Z61" i="4"/>
  <c r="T62" i="4"/>
  <c r="X62" i="4"/>
  <c r="AB62" i="4"/>
  <c r="V63" i="4"/>
  <c r="Z63" i="4"/>
  <c r="T64" i="4"/>
  <c r="X64" i="4"/>
  <c r="AB64" i="4"/>
  <c r="V65" i="4"/>
  <c r="Z65" i="4"/>
  <c r="T66" i="4"/>
  <c r="X66" i="4"/>
  <c r="AB66" i="4"/>
  <c r="W49" i="4"/>
  <c r="W51" i="4"/>
  <c r="W53" i="4"/>
  <c r="W55" i="4"/>
  <c r="U56" i="4"/>
  <c r="W57" i="4"/>
  <c r="U58" i="4"/>
  <c r="W59" i="4"/>
  <c r="U60" i="4"/>
  <c r="W61" i="4"/>
  <c r="U62" i="4"/>
  <c r="W63" i="4"/>
  <c r="U64" i="4"/>
  <c r="W65" i="4"/>
  <c r="U66" i="4"/>
  <c r="Y66" i="18"/>
  <c r="Z66" i="18"/>
  <c r="AA66" i="18"/>
  <c r="AF66" i="18" s="1"/>
  <c r="AB66" i="18"/>
  <c r="AC66" i="18" s="1"/>
  <c r="AD66" i="18"/>
  <c r="C66" i="18"/>
  <c r="D66" i="18"/>
  <c r="E66" i="18"/>
  <c r="F66" i="18"/>
  <c r="G66" i="18" s="1"/>
  <c r="I66" i="18" s="1"/>
  <c r="H66" i="18"/>
  <c r="J66" i="18"/>
  <c r="K66" i="18"/>
  <c r="L66" i="18"/>
  <c r="B66" i="17"/>
  <c r="C66" i="17" s="1"/>
  <c r="C70" i="15"/>
  <c r="D70" i="15" s="1"/>
  <c r="J70" i="15" s="1"/>
  <c r="E70" i="15"/>
  <c r="H70" i="15"/>
  <c r="F70" i="15" s="1"/>
  <c r="G66" i="16"/>
  <c r="C66" i="9"/>
  <c r="G66" i="9" s="1"/>
  <c r="I66" i="9" s="1"/>
  <c r="D66" i="9"/>
  <c r="E66" i="9" s="1"/>
  <c r="H66" i="9"/>
  <c r="J66" i="9" s="1"/>
  <c r="B66" i="7"/>
  <c r="C66" i="7" s="1"/>
  <c r="D66" i="7" s="1"/>
  <c r="E66" i="7" s="1"/>
  <c r="B66" i="8"/>
  <c r="C66" i="8" s="1"/>
  <c r="D66" i="8" s="1"/>
  <c r="E66" i="8" s="1"/>
  <c r="B66" i="6"/>
  <c r="C66" i="6" s="1"/>
  <c r="D66" i="6" s="1"/>
  <c r="E66" i="6" s="1"/>
  <c r="B66" i="5"/>
  <c r="B66" i="13" s="1"/>
  <c r="B66" i="4"/>
  <c r="C66" i="4" s="1"/>
  <c r="D66" i="4" s="1"/>
  <c r="E66" i="4" s="1"/>
  <c r="B66" i="3"/>
  <c r="C66" i="3" s="1"/>
  <c r="D66" i="3" s="1"/>
  <c r="E66" i="3" s="1"/>
  <c r="B66" i="2"/>
  <c r="C66" i="2" s="1"/>
  <c r="D66" i="2" s="1"/>
  <c r="E66" i="2" s="1"/>
  <c r="C66" i="16" l="1"/>
  <c r="AL66" i="18"/>
  <c r="E66" i="17"/>
  <c r="D66" i="17"/>
  <c r="G70" i="15"/>
  <c r="I70" i="15"/>
  <c r="Y65" i="18" l="1"/>
  <c r="Z65" i="18"/>
  <c r="AA65" i="18"/>
  <c r="AB65" i="18"/>
  <c r="AC65" i="18" s="1"/>
  <c r="AD65" i="18"/>
  <c r="AF65" i="18"/>
  <c r="C65" i="18"/>
  <c r="D65" i="18"/>
  <c r="E65" i="18"/>
  <c r="F65" i="18"/>
  <c r="G65" i="18" s="1"/>
  <c r="I65" i="18" s="1"/>
  <c r="H65" i="18"/>
  <c r="J65" i="18"/>
  <c r="K65" i="18"/>
  <c r="L65" i="18"/>
  <c r="B65" i="17"/>
  <c r="C65" i="17" s="1"/>
  <c r="C69" i="15"/>
  <c r="D69" i="15" s="1"/>
  <c r="J69" i="15" s="1"/>
  <c r="E69" i="15"/>
  <c r="H69" i="15"/>
  <c r="F69" i="15" s="1"/>
  <c r="G65" i="16"/>
  <c r="C65" i="9"/>
  <c r="D65" i="9" s="1"/>
  <c r="G65" i="9"/>
  <c r="I65" i="9" s="1"/>
  <c r="H65" i="9"/>
  <c r="J65" i="9" s="1"/>
  <c r="B65" i="7"/>
  <c r="C65" i="7" s="1"/>
  <c r="D65" i="7" s="1"/>
  <c r="E65" i="7" s="1"/>
  <c r="B65" i="8"/>
  <c r="C65" i="8" s="1"/>
  <c r="D65" i="8" s="1"/>
  <c r="E65" i="8" s="1"/>
  <c r="B65" i="6"/>
  <c r="C65" i="6" s="1"/>
  <c r="D65" i="6" s="1"/>
  <c r="E65" i="6" s="1"/>
  <c r="B65" i="5"/>
  <c r="B65" i="4"/>
  <c r="C65" i="4" s="1"/>
  <c r="D65" i="4" s="1"/>
  <c r="E65" i="4" s="1"/>
  <c r="B65" i="3"/>
  <c r="C65" i="3" s="1"/>
  <c r="D65" i="3" s="1"/>
  <c r="E65" i="3" s="1"/>
  <c r="B65" i="2"/>
  <c r="C65" i="2" s="1"/>
  <c r="D65" i="2" s="1"/>
  <c r="E65" i="2" s="1"/>
  <c r="C66" i="5" l="1"/>
  <c r="B65" i="13"/>
  <c r="AL65" i="18"/>
  <c r="E65" i="17"/>
  <c r="D65" i="17"/>
  <c r="G69" i="15"/>
  <c r="I69" i="15"/>
  <c r="E65" i="9"/>
  <c r="Y64" i="18"/>
  <c r="Z64" i="18"/>
  <c r="AA64" i="18"/>
  <c r="AB64" i="18"/>
  <c r="AC64" i="18"/>
  <c r="AF64" i="18"/>
  <c r="AL64" i="18"/>
  <c r="C66" i="13" l="1"/>
  <c r="C65" i="16"/>
  <c r="K4" i="18"/>
  <c r="L4" i="18" s="1"/>
  <c r="K5" i="18"/>
  <c r="L5" i="18" s="1"/>
  <c r="K6" i="18"/>
  <c r="L6" i="18" s="1"/>
  <c r="K7" i="18"/>
  <c r="L7" i="18" s="1"/>
  <c r="K8" i="18"/>
  <c r="L8" i="18" s="1"/>
  <c r="K9" i="18"/>
  <c r="L9" i="18" s="1"/>
  <c r="K10" i="18"/>
  <c r="L10" i="18" s="1"/>
  <c r="K11" i="18"/>
  <c r="L11" i="18" s="1"/>
  <c r="K12" i="18"/>
  <c r="L12" i="18" s="1"/>
  <c r="K13" i="18"/>
  <c r="L13" i="18" s="1"/>
  <c r="K14" i="18"/>
  <c r="L14" i="18" s="1"/>
  <c r="K15" i="18"/>
  <c r="L15" i="18" s="1"/>
  <c r="K16" i="18"/>
  <c r="L16" i="18" s="1"/>
  <c r="K17" i="18"/>
  <c r="L17" i="18" s="1"/>
  <c r="K18" i="18"/>
  <c r="L18" i="18" s="1"/>
  <c r="K19" i="18"/>
  <c r="L19" i="18" s="1"/>
  <c r="K20" i="18"/>
  <c r="L20" i="18" s="1"/>
  <c r="K21" i="18"/>
  <c r="L21" i="18" s="1"/>
  <c r="K23" i="18"/>
  <c r="L23" i="18" s="1"/>
  <c r="K24" i="18"/>
  <c r="L24" i="18" s="1"/>
  <c r="K25" i="18"/>
  <c r="L25" i="18" s="1"/>
  <c r="K26" i="18"/>
  <c r="L26" i="18" s="1"/>
  <c r="K27" i="18"/>
  <c r="L27" i="18" s="1"/>
  <c r="K28" i="18"/>
  <c r="L28" i="18" s="1"/>
  <c r="K29" i="18"/>
  <c r="L29" i="18" s="1"/>
  <c r="K30" i="18"/>
  <c r="L30" i="18" s="1"/>
  <c r="K31" i="18"/>
  <c r="L31" i="18" s="1"/>
  <c r="K32" i="18"/>
  <c r="L32" i="18" s="1"/>
  <c r="K33" i="18"/>
  <c r="L33" i="18" s="1"/>
  <c r="K34" i="18"/>
  <c r="L34" i="18" s="1"/>
  <c r="K35" i="18"/>
  <c r="L35" i="18" s="1"/>
  <c r="K36" i="18"/>
  <c r="L36" i="18" s="1"/>
  <c r="K37" i="18"/>
  <c r="L37" i="18" s="1"/>
  <c r="K38" i="18"/>
  <c r="L38" i="18" s="1"/>
  <c r="K39" i="18"/>
  <c r="L39" i="18" s="1"/>
  <c r="K40" i="18"/>
  <c r="L40" i="18" s="1"/>
  <c r="K41" i="18"/>
  <c r="L41" i="18" s="1"/>
  <c r="K42" i="18"/>
  <c r="L42" i="18" s="1"/>
  <c r="K43" i="18"/>
  <c r="L43" i="18" s="1"/>
  <c r="K44" i="18"/>
  <c r="L44" i="18" s="1"/>
  <c r="K45" i="18"/>
  <c r="L45" i="18" s="1"/>
  <c r="K46" i="18"/>
  <c r="L46" i="18" s="1"/>
  <c r="K47" i="18"/>
  <c r="L47" i="18" s="1"/>
  <c r="K48" i="18"/>
  <c r="L48" i="18" s="1"/>
  <c r="K49" i="18"/>
  <c r="L49" i="18" s="1"/>
  <c r="K50" i="18"/>
  <c r="L50" i="18" s="1"/>
  <c r="K51" i="18"/>
  <c r="L51" i="18" s="1"/>
  <c r="K52" i="18"/>
  <c r="L52" i="18" s="1"/>
  <c r="K53" i="18"/>
  <c r="L53" i="18" s="1"/>
  <c r="K54" i="18"/>
  <c r="L54" i="18" s="1"/>
  <c r="K55" i="18"/>
  <c r="L55" i="18" s="1"/>
  <c r="K56" i="18"/>
  <c r="L56" i="18" s="1"/>
  <c r="K57" i="18"/>
  <c r="L57" i="18" s="1"/>
  <c r="K58" i="18"/>
  <c r="L58" i="18" s="1"/>
  <c r="K59" i="18"/>
  <c r="L59" i="18" s="1"/>
  <c r="K60" i="18"/>
  <c r="L60" i="18" s="1"/>
  <c r="K61" i="18"/>
  <c r="L61" i="18" s="1"/>
  <c r="K62" i="18"/>
  <c r="L62" i="18" s="1"/>
  <c r="K63" i="18"/>
  <c r="L63" i="18" s="1"/>
  <c r="K64" i="18"/>
  <c r="L64" i="18" s="1"/>
  <c r="K73" i="18"/>
  <c r="K74" i="18"/>
  <c r="K75" i="18"/>
  <c r="K76" i="18"/>
  <c r="K77" i="18"/>
  <c r="K78" i="18"/>
  <c r="K79" i="18"/>
  <c r="K80" i="18"/>
  <c r="K81" i="18"/>
  <c r="K82" i="18"/>
  <c r="K83" i="18"/>
  <c r="K84" i="18"/>
  <c r="K85" i="18"/>
  <c r="K86" i="18"/>
  <c r="K87" i="18"/>
  <c r="K88" i="18"/>
  <c r="K89" i="18"/>
  <c r="K90" i="18"/>
  <c r="K91" i="18"/>
  <c r="K92" i="18"/>
  <c r="K93" i="18"/>
  <c r="K94" i="18"/>
  <c r="K22" i="18"/>
  <c r="L22" i="18" s="1"/>
  <c r="C64" i="18"/>
  <c r="D64" i="18"/>
  <c r="E64" i="18"/>
  <c r="F64" i="18"/>
  <c r="H64" i="18"/>
  <c r="B64" i="17"/>
  <c r="C64" i="17" s="1"/>
  <c r="C68" i="15"/>
  <c r="D68" i="15" s="1"/>
  <c r="J68" i="15" s="1"/>
  <c r="E68" i="15"/>
  <c r="H68" i="15"/>
  <c r="F68" i="15" s="1"/>
  <c r="G64" i="16"/>
  <c r="C64" i="9"/>
  <c r="D64" i="9" s="1"/>
  <c r="G64" i="9"/>
  <c r="I64" i="9" s="1"/>
  <c r="H64" i="9"/>
  <c r="J64" i="9" s="1"/>
  <c r="B64" i="7"/>
  <c r="C64" i="7" s="1"/>
  <c r="D64" i="7" s="1"/>
  <c r="E64" i="7" s="1"/>
  <c r="B64" i="8"/>
  <c r="C64" i="8" s="1"/>
  <c r="D64" i="8" s="1"/>
  <c r="E64" i="8" s="1"/>
  <c r="B64" i="6"/>
  <c r="C64" i="6" s="1"/>
  <c r="D64" i="6" s="1"/>
  <c r="E64" i="6" s="1"/>
  <c r="B64" i="5"/>
  <c r="C65" i="5" s="1"/>
  <c r="B64" i="4"/>
  <c r="C64" i="4"/>
  <c r="D64" i="4" s="1"/>
  <c r="E64" i="4" s="1"/>
  <c r="B64" i="3"/>
  <c r="C64" i="3"/>
  <c r="D64" i="3" s="1"/>
  <c r="E64" i="3" s="1"/>
  <c r="B64" i="2"/>
  <c r="C64" i="2" s="1"/>
  <c r="D64" i="2" s="1"/>
  <c r="E64" i="2" s="1"/>
  <c r="D66" i="16" l="1"/>
  <c r="B64" i="13"/>
  <c r="AG66" i="18"/>
  <c r="K66" i="9"/>
  <c r="D66" i="5"/>
  <c r="P7" i="18"/>
  <c r="P8" i="18"/>
  <c r="G64" i="18"/>
  <c r="I64" i="18" s="1"/>
  <c r="E64" i="17"/>
  <c r="D64" i="17"/>
  <c r="G68" i="15"/>
  <c r="I68" i="15"/>
  <c r="E64" i="9"/>
  <c r="C65" i="13" l="1"/>
  <c r="C64" i="16"/>
  <c r="J10" i="12"/>
  <c r="Y63" i="18"/>
  <c r="C63" i="18"/>
  <c r="D63" i="18"/>
  <c r="E63" i="18"/>
  <c r="F63" i="18"/>
  <c r="H63" i="18"/>
  <c r="B63" i="17"/>
  <c r="C63" i="17" s="1"/>
  <c r="C67" i="15"/>
  <c r="D67" i="15"/>
  <c r="E67" i="15"/>
  <c r="H67" i="15"/>
  <c r="F67" i="15" s="1"/>
  <c r="G63" i="16"/>
  <c r="C63" i="9"/>
  <c r="D63" i="9"/>
  <c r="E63" i="9"/>
  <c r="G63" i="9"/>
  <c r="I63" i="9" s="1"/>
  <c r="H63" i="9"/>
  <c r="J63" i="9"/>
  <c r="B63" i="7"/>
  <c r="C63" i="7" s="1"/>
  <c r="D63" i="7" s="1"/>
  <c r="E63" i="7" s="1"/>
  <c r="B63" i="8"/>
  <c r="C63" i="8" s="1"/>
  <c r="D63" i="8" s="1"/>
  <c r="E63" i="8" s="1"/>
  <c r="B63" i="6"/>
  <c r="C63" i="6" s="1"/>
  <c r="D63" i="6" s="1"/>
  <c r="E63" i="6" s="1"/>
  <c r="B63" i="5"/>
  <c r="B63" i="4"/>
  <c r="C63" i="4" s="1"/>
  <c r="D63" i="4" s="1"/>
  <c r="E63" i="4" s="1"/>
  <c r="B63" i="3"/>
  <c r="C63" i="3" s="1"/>
  <c r="D63" i="3" s="1"/>
  <c r="E63" i="3" s="1"/>
  <c r="B63" i="2"/>
  <c r="C63" i="2" s="1"/>
  <c r="D63" i="2" s="1"/>
  <c r="E63" i="2" s="1"/>
  <c r="C64" i="5" l="1"/>
  <c r="B63" i="13"/>
  <c r="AG65" i="18"/>
  <c r="K65" i="9"/>
  <c r="D66" i="13"/>
  <c r="D65" i="16"/>
  <c r="G63" i="18"/>
  <c r="I63" i="18" s="1"/>
  <c r="J64" i="18"/>
  <c r="E63" i="17"/>
  <c r="D63" i="17"/>
  <c r="G67" i="15"/>
  <c r="I67" i="15"/>
  <c r="J67" i="15"/>
  <c r="D65" i="5" l="1"/>
  <c r="C63" i="16"/>
  <c r="C64" i="13"/>
  <c r="E8" i="17"/>
  <c r="E9" i="17"/>
  <c r="E10" i="17"/>
  <c r="E11" i="17"/>
  <c r="E12" i="17"/>
  <c r="E13" i="17"/>
  <c r="E14" i="17"/>
  <c r="E15" i="17"/>
  <c r="E16" i="17"/>
  <c r="E17" i="17"/>
  <c r="E18" i="17"/>
  <c r="E19" i="17"/>
  <c r="E20" i="17"/>
  <c r="E21" i="17"/>
  <c r="E22" i="17"/>
  <c r="E23" i="17"/>
  <c r="E24" i="17"/>
  <c r="E25" i="17"/>
  <c r="E26" i="17"/>
  <c r="E27" i="17"/>
  <c r="E28" i="17"/>
  <c r="E29" i="17"/>
  <c r="E30" i="17"/>
  <c r="E31" i="17"/>
  <c r="E32" i="17"/>
  <c r="E33" i="17"/>
  <c r="E34" i="17"/>
  <c r="E35" i="17"/>
  <c r="E36" i="17"/>
  <c r="E37" i="17"/>
  <c r="E38" i="17"/>
  <c r="E39" i="17"/>
  <c r="E40" i="17"/>
  <c r="E41" i="17"/>
  <c r="E42" i="17"/>
  <c r="E43" i="17"/>
  <c r="E44" i="17"/>
  <c r="E45" i="17"/>
  <c r="E46" i="17"/>
  <c r="E47" i="17"/>
  <c r="E48" i="17"/>
  <c r="E49" i="17"/>
  <c r="E50" i="17"/>
  <c r="E51" i="17"/>
  <c r="E52" i="17"/>
  <c r="E53" i="17"/>
  <c r="E54" i="17"/>
  <c r="E55" i="17"/>
  <c r="E56" i="17"/>
  <c r="E57" i="17"/>
  <c r="E58" i="17"/>
  <c r="E59" i="17"/>
  <c r="E60" i="17"/>
  <c r="E61" i="17"/>
  <c r="E62" i="17"/>
  <c r="E7" i="17"/>
  <c r="D14" i="17"/>
  <c r="D15" i="17"/>
  <c r="D16" i="17"/>
  <c r="D17" i="17"/>
  <c r="D18" i="17"/>
  <c r="D19" i="17"/>
  <c r="D20" i="17"/>
  <c r="D21" i="17"/>
  <c r="D22" i="17"/>
  <c r="D23" i="17"/>
  <c r="D24" i="17"/>
  <c r="D25" i="17"/>
  <c r="D26" i="17"/>
  <c r="D27" i="17"/>
  <c r="D28" i="17"/>
  <c r="D29" i="17"/>
  <c r="D30" i="17"/>
  <c r="D31" i="17"/>
  <c r="D32" i="17"/>
  <c r="D33" i="17"/>
  <c r="D34" i="17"/>
  <c r="D35" i="17"/>
  <c r="D36" i="17"/>
  <c r="D37" i="17"/>
  <c r="D38" i="17"/>
  <c r="D39" i="17"/>
  <c r="D40" i="17"/>
  <c r="D41" i="17"/>
  <c r="D42" i="17"/>
  <c r="D43" i="17"/>
  <c r="D44" i="17"/>
  <c r="D45" i="17"/>
  <c r="D46" i="17"/>
  <c r="D47" i="17"/>
  <c r="D48" i="17"/>
  <c r="D49" i="17"/>
  <c r="D50" i="17"/>
  <c r="D51" i="17"/>
  <c r="D52" i="17"/>
  <c r="D53" i="17"/>
  <c r="D54" i="17"/>
  <c r="D55" i="17"/>
  <c r="D56" i="17"/>
  <c r="D57" i="17"/>
  <c r="D58" i="17"/>
  <c r="D59" i="17"/>
  <c r="D60" i="17"/>
  <c r="D61" i="17"/>
  <c r="D62" i="17"/>
  <c r="D11" i="17"/>
  <c r="D12" i="17"/>
  <c r="D13" i="17"/>
  <c r="D10" i="17"/>
  <c r="D64" i="16" l="1"/>
  <c r="AG64" i="18"/>
  <c r="K64" i="9"/>
  <c r="D65" i="13"/>
  <c r="E66" i="5"/>
  <c r="I10" i="12"/>
  <c r="Y62" i="18"/>
  <c r="C62" i="18"/>
  <c r="D62" i="18"/>
  <c r="E62" i="18"/>
  <c r="F62" i="18"/>
  <c r="H62" i="18"/>
  <c r="B62" i="17"/>
  <c r="C62" i="17" s="1"/>
  <c r="G62" i="16"/>
  <c r="C66" i="15"/>
  <c r="D66" i="15" s="1"/>
  <c r="J66" i="15" s="1"/>
  <c r="H66" i="15"/>
  <c r="F66" i="15" s="1"/>
  <c r="C62" i="9"/>
  <c r="D62" i="9"/>
  <c r="E62" i="9" s="1"/>
  <c r="G62" i="9"/>
  <c r="I62" i="9" s="1"/>
  <c r="H62" i="9"/>
  <c r="J62" i="9" s="1"/>
  <c r="B62" i="7"/>
  <c r="C62" i="7" s="1"/>
  <c r="D62" i="7" s="1"/>
  <c r="E62" i="7" s="1"/>
  <c r="B62" i="8"/>
  <c r="C62" i="8" s="1"/>
  <c r="D62" i="8" s="1"/>
  <c r="E62" i="8" s="1"/>
  <c r="B62" i="6"/>
  <c r="C62" i="6" s="1"/>
  <c r="D62" i="6" s="1"/>
  <c r="E62" i="6" s="1"/>
  <c r="B62" i="5"/>
  <c r="B62" i="4"/>
  <c r="C62" i="4" s="1"/>
  <c r="D62" i="4" s="1"/>
  <c r="E62" i="4" s="1"/>
  <c r="B62" i="3"/>
  <c r="C62" i="3" s="1"/>
  <c r="D62" i="3" s="1"/>
  <c r="E62" i="3" s="1"/>
  <c r="B62" i="2"/>
  <c r="C62" i="2" s="1"/>
  <c r="D62" i="2" s="1"/>
  <c r="E62" i="2" s="1"/>
  <c r="C63" i="5" l="1"/>
  <c r="B62" i="13"/>
  <c r="AA63" i="18"/>
  <c r="AF63" i="18" s="1"/>
  <c r="G62" i="18"/>
  <c r="I62" i="18" s="1"/>
  <c r="Z63" i="18"/>
  <c r="J63" i="18"/>
  <c r="G66" i="15"/>
  <c r="I66" i="15"/>
  <c r="E66" i="15"/>
  <c r="C63" i="13" l="1"/>
  <c r="C62" i="16"/>
  <c r="D64" i="5"/>
  <c r="Y5" i="18"/>
  <c r="Y6" i="18"/>
  <c r="Y7" i="18"/>
  <c r="Y8" i="18"/>
  <c r="Y9" i="18"/>
  <c r="Y10" i="18"/>
  <c r="Y11" i="18"/>
  <c r="Y12" i="18"/>
  <c r="Y13" i="18"/>
  <c r="Y14" i="18"/>
  <c r="Y15" i="18"/>
  <c r="Y16" i="18"/>
  <c r="Y17" i="18"/>
  <c r="Y18" i="18"/>
  <c r="Y19" i="18"/>
  <c r="Y20" i="18"/>
  <c r="Y21" i="18"/>
  <c r="Y22" i="18"/>
  <c r="Y23" i="18"/>
  <c r="Y24" i="18"/>
  <c r="Y25" i="18"/>
  <c r="Y26" i="18"/>
  <c r="Y27" i="18"/>
  <c r="Y28" i="18"/>
  <c r="Y29" i="18"/>
  <c r="Y30" i="18"/>
  <c r="Y31" i="18"/>
  <c r="Y32" i="18"/>
  <c r="Y33" i="18"/>
  <c r="Y34" i="18"/>
  <c r="Y35" i="18"/>
  <c r="Y36" i="18"/>
  <c r="Y37" i="18"/>
  <c r="Y38" i="18"/>
  <c r="Y39" i="18"/>
  <c r="Y40" i="18"/>
  <c r="Y41" i="18"/>
  <c r="Y42" i="18"/>
  <c r="Y43" i="18"/>
  <c r="Y44" i="18"/>
  <c r="Y45" i="18"/>
  <c r="Y46" i="18"/>
  <c r="Y47" i="18"/>
  <c r="Y48" i="18"/>
  <c r="Y49" i="18"/>
  <c r="Y50" i="18"/>
  <c r="Y51" i="18"/>
  <c r="Y52" i="18"/>
  <c r="Y53" i="18"/>
  <c r="Y54" i="18"/>
  <c r="Y55" i="18"/>
  <c r="Y56" i="18"/>
  <c r="Y57" i="18"/>
  <c r="Y58" i="18"/>
  <c r="Y59" i="18"/>
  <c r="Y60" i="18"/>
  <c r="Y61" i="18"/>
  <c r="Y4" i="18"/>
  <c r="C61" i="18"/>
  <c r="J62" i="18" s="1"/>
  <c r="D61" i="18"/>
  <c r="E61" i="18"/>
  <c r="F61" i="18"/>
  <c r="H61" i="18"/>
  <c r="B61" i="17"/>
  <c r="C61" i="17" s="1"/>
  <c r="C65" i="15"/>
  <c r="D65" i="15" s="1"/>
  <c r="E65" i="15"/>
  <c r="G61" i="16"/>
  <c r="C61" i="9"/>
  <c r="D61" i="9" s="1"/>
  <c r="G61" i="9"/>
  <c r="I61" i="9" s="1"/>
  <c r="H61" i="9"/>
  <c r="J61" i="9" s="1"/>
  <c r="B61" i="7"/>
  <c r="C61" i="7" s="1"/>
  <c r="D61" i="7" s="1"/>
  <c r="E61" i="7" s="1"/>
  <c r="B61" i="8"/>
  <c r="C61" i="8" s="1"/>
  <c r="D61" i="8" s="1"/>
  <c r="E61" i="8" s="1"/>
  <c r="B61" i="6"/>
  <c r="C61" i="6" s="1"/>
  <c r="D61" i="6" s="1"/>
  <c r="E61" i="6" s="1"/>
  <c r="B61" i="5"/>
  <c r="B61" i="4"/>
  <c r="C61" i="4" s="1"/>
  <c r="D61" i="4" s="1"/>
  <c r="E61" i="4" s="1"/>
  <c r="B61" i="3"/>
  <c r="C61" i="3" s="1"/>
  <c r="D61" i="3" s="1"/>
  <c r="E61" i="3" s="1"/>
  <c r="B61" i="2"/>
  <c r="C61" i="2" s="1"/>
  <c r="D61" i="2" s="1"/>
  <c r="E61" i="2" s="1"/>
  <c r="C62" i="5" l="1"/>
  <c r="D63" i="16"/>
  <c r="E65" i="5"/>
  <c r="AG63" i="18"/>
  <c r="K63" i="9"/>
  <c r="D64" i="13"/>
  <c r="B61" i="13"/>
  <c r="AA62" i="18"/>
  <c r="AF62" i="18" s="1"/>
  <c r="Z62" i="18"/>
  <c r="G61" i="18"/>
  <c r="I61" i="18" s="1"/>
  <c r="E61" i="9"/>
  <c r="C60" i="18"/>
  <c r="D60" i="18"/>
  <c r="E60" i="18"/>
  <c r="F60" i="18"/>
  <c r="H60" i="18"/>
  <c r="B60" i="17"/>
  <c r="C60" i="17" s="1"/>
  <c r="C64" i="15"/>
  <c r="D64" i="15" s="1"/>
  <c r="C60" i="9"/>
  <c r="D60" i="9" s="1"/>
  <c r="G60" i="9"/>
  <c r="I60" i="9" s="1"/>
  <c r="H60" i="9"/>
  <c r="J60" i="9" s="1"/>
  <c r="B60" i="7"/>
  <c r="C60" i="7" s="1"/>
  <c r="D60" i="7" s="1"/>
  <c r="E60" i="7" s="1"/>
  <c r="B60" i="8"/>
  <c r="C60" i="8" s="1"/>
  <c r="D60" i="8" s="1"/>
  <c r="E60" i="8" s="1"/>
  <c r="B60" i="6"/>
  <c r="C60" i="6" s="1"/>
  <c r="D60" i="6" s="1"/>
  <c r="E60" i="6" s="1"/>
  <c r="B60" i="5"/>
  <c r="B60" i="4"/>
  <c r="C60" i="4" s="1"/>
  <c r="D60" i="4" s="1"/>
  <c r="E60" i="4" s="1"/>
  <c r="B60" i="3"/>
  <c r="C60" i="3" s="1"/>
  <c r="D60" i="3" s="1"/>
  <c r="E60" i="3" s="1"/>
  <c r="B60" i="2"/>
  <c r="C60" i="2" s="1"/>
  <c r="D60" i="2" s="1"/>
  <c r="E60" i="2" s="1"/>
  <c r="C62" i="13" l="1"/>
  <c r="C61" i="16"/>
  <c r="D62" i="5"/>
  <c r="D63" i="5"/>
  <c r="C60" i="5"/>
  <c r="B60" i="13"/>
  <c r="C61" i="5"/>
  <c r="G60" i="18"/>
  <c r="I60" i="18" s="1"/>
  <c r="AA61" i="18"/>
  <c r="J61" i="18"/>
  <c r="Z61" i="18"/>
  <c r="E64" i="15"/>
  <c r="E60" i="9"/>
  <c r="C59" i="18"/>
  <c r="D59" i="18"/>
  <c r="E59" i="18"/>
  <c r="F59" i="18"/>
  <c r="H59" i="18"/>
  <c r="B59" i="17"/>
  <c r="C59" i="17"/>
  <c r="C63" i="15"/>
  <c r="D63" i="15" s="1"/>
  <c r="C59" i="9"/>
  <c r="D59" i="9" s="1"/>
  <c r="G59" i="9"/>
  <c r="I59" i="9" s="1"/>
  <c r="H59" i="9"/>
  <c r="J59" i="9" s="1"/>
  <c r="B59" i="7"/>
  <c r="C59" i="7" s="1"/>
  <c r="D59" i="7" s="1"/>
  <c r="E59" i="7" s="1"/>
  <c r="B59" i="8"/>
  <c r="C59" i="8" s="1"/>
  <c r="D59" i="8" s="1"/>
  <c r="E59" i="8" s="1"/>
  <c r="B59" i="6"/>
  <c r="C59" i="6" s="1"/>
  <c r="D59" i="6" s="1"/>
  <c r="E59" i="6" s="1"/>
  <c r="B59" i="5"/>
  <c r="B59" i="13" s="1"/>
  <c r="B59" i="4"/>
  <c r="C59" i="4"/>
  <c r="D59" i="4"/>
  <c r="E59" i="4"/>
  <c r="B59" i="3"/>
  <c r="C59" i="3" s="1"/>
  <c r="D59" i="3" s="1"/>
  <c r="E59" i="3" s="1"/>
  <c r="B58" i="3"/>
  <c r="C58" i="3" s="1"/>
  <c r="D58" i="3" s="1"/>
  <c r="E58" i="3" s="1"/>
  <c r="B59" i="2"/>
  <c r="C59" i="2" s="1"/>
  <c r="D59" i="2" s="1"/>
  <c r="E59" i="2" s="1"/>
  <c r="C59" i="16" l="1"/>
  <c r="E63" i="5"/>
  <c r="E64" i="5"/>
  <c r="AG62" i="18"/>
  <c r="K62" i="9"/>
  <c r="D63" i="13"/>
  <c r="C60" i="13"/>
  <c r="C60" i="16"/>
  <c r="D62" i="16"/>
  <c r="D61" i="5"/>
  <c r="E62" i="5" s="1"/>
  <c r="C61" i="13"/>
  <c r="D62" i="13" s="1"/>
  <c r="G59" i="18"/>
  <c r="I59" i="18" s="1"/>
  <c r="AA60" i="18"/>
  <c r="AF61" i="18"/>
  <c r="Z60" i="18"/>
  <c r="J60" i="18"/>
  <c r="AF60" i="18"/>
  <c r="E63" i="15"/>
  <c r="E59" i="9"/>
  <c r="AJ5" i="18"/>
  <c r="D60" i="16" l="1"/>
  <c r="D61" i="16"/>
  <c r="AG60" i="18"/>
  <c r="K60" i="9"/>
  <c r="D61" i="13"/>
  <c r="AG61" i="18"/>
  <c r="K61" i="9"/>
  <c r="C58" i="18"/>
  <c r="B58" i="2"/>
  <c r="G58" i="9" s="1"/>
  <c r="I58" i="9" s="1"/>
  <c r="B58" i="4"/>
  <c r="B58" i="5"/>
  <c r="C59" i="5" s="1"/>
  <c r="B58" i="6"/>
  <c r="B58" i="8"/>
  <c r="B58" i="7"/>
  <c r="C58" i="9"/>
  <c r="H58" i="9"/>
  <c r="J58" i="9" s="1"/>
  <c r="C62" i="15"/>
  <c r="B58" i="17"/>
  <c r="D58" i="18"/>
  <c r="E58" i="18"/>
  <c r="F58" i="18"/>
  <c r="D60" i="5" l="1"/>
  <c r="AA59" i="18"/>
  <c r="AF59" i="18"/>
  <c r="Z59" i="18"/>
  <c r="J59" i="18"/>
  <c r="G58" i="18"/>
  <c r="B58" i="13"/>
  <c r="C59" i="13" s="1"/>
  <c r="E61" i="5" l="1"/>
  <c r="AG59" i="18"/>
  <c r="K59" i="9"/>
  <c r="D60" i="13"/>
  <c r="C58" i="16"/>
  <c r="D59" i="16" s="1"/>
  <c r="M10" i="15" l="1"/>
  <c r="H16" i="15" l="1"/>
  <c r="H65" i="15"/>
  <c r="H6" i="15"/>
  <c r="H5" i="15"/>
  <c r="H4" i="15"/>
  <c r="H7" i="15"/>
  <c r="H3" i="15"/>
  <c r="H91" i="15"/>
  <c r="H87" i="15"/>
  <c r="H83" i="15"/>
  <c r="H79" i="15"/>
  <c r="H63" i="15"/>
  <c r="J63" i="15" s="1"/>
  <c r="H59" i="15"/>
  <c r="H55" i="15"/>
  <c r="H51" i="15"/>
  <c r="H47" i="15"/>
  <c r="H43" i="15"/>
  <c r="H39" i="15"/>
  <c r="H35" i="15"/>
  <c r="H31" i="15"/>
  <c r="H27" i="15"/>
  <c r="H23" i="15"/>
  <c r="H19" i="15"/>
  <c r="H15" i="15"/>
  <c r="H11" i="15"/>
  <c r="H94" i="15"/>
  <c r="H90" i="15"/>
  <c r="H86" i="15"/>
  <c r="H82" i="15"/>
  <c r="H78" i="15"/>
  <c r="H62" i="15"/>
  <c r="H58" i="15"/>
  <c r="H54" i="15"/>
  <c r="H50" i="15"/>
  <c r="H46" i="15"/>
  <c r="H42" i="15"/>
  <c r="H38" i="15"/>
  <c r="H34" i="15"/>
  <c r="H30" i="15"/>
  <c r="H26" i="15"/>
  <c r="H22" i="15"/>
  <c r="H18" i="15"/>
  <c r="H14" i="15"/>
  <c r="H10" i="15"/>
  <c r="H96" i="15"/>
  <c r="H88" i="15"/>
  <c r="H80" i="15"/>
  <c r="H64" i="15"/>
  <c r="J64" i="15" s="1"/>
  <c r="H56" i="15"/>
  <c r="H48" i="15"/>
  <c r="H40" i="15"/>
  <c r="H36" i="15"/>
  <c r="H32" i="15"/>
  <c r="H28" i="15"/>
  <c r="H24" i="15"/>
  <c r="H20" i="15"/>
  <c r="H12" i="15"/>
  <c r="H95" i="15"/>
  <c r="H93" i="15"/>
  <c r="H89" i="15"/>
  <c r="H85" i="15"/>
  <c r="H81" i="15"/>
  <c r="H77" i="15"/>
  <c r="H61" i="15"/>
  <c r="H57" i="15"/>
  <c r="H53" i="15"/>
  <c r="H49" i="15"/>
  <c r="H45" i="15"/>
  <c r="H41" i="15"/>
  <c r="H37" i="15"/>
  <c r="H33" i="15"/>
  <c r="H29" i="15"/>
  <c r="H25" i="15"/>
  <c r="H21" i="15"/>
  <c r="H17" i="15"/>
  <c r="H13" i="15"/>
  <c r="H9" i="15"/>
  <c r="H92" i="15"/>
  <c r="H84" i="15"/>
  <c r="H60" i="15"/>
  <c r="H52" i="15"/>
  <c r="H44" i="15"/>
  <c r="H8" i="15"/>
  <c r="J65" i="15" l="1"/>
  <c r="C57" i="18"/>
  <c r="D57" i="18"/>
  <c r="E57" i="18"/>
  <c r="F57" i="18"/>
  <c r="H57" i="18"/>
  <c r="B57" i="17"/>
  <c r="C61" i="15"/>
  <c r="C57" i="9"/>
  <c r="B57" i="7"/>
  <c r="B57" i="8"/>
  <c r="B57" i="6"/>
  <c r="B57" i="5"/>
  <c r="C58" i="5" s="1"/>
  <c r="B57" i="4"/>
  <c r="B57" i="3"/>
  <c r="B57" i="2"/>
  <c r="D59" i="5" l="1"/>
  <c r="C58" i="7"/>
  <c r="C58" i="4"/>
  <c r="B57" i="13"/>
  <c r="D58" i="9"/>
  <c r="C58" i="6"/>
  <c r="H57" i="9"/>
  <c r="J57" i="9" s="1"/>
  <c r="E62" i="15"/>
  <c r="D62" i="15"/>
  <c r="J62" i="15" s="1"/>
  <c r="C58" i="2"/>
  <c r="C58" i="8"/>
  <c r="G57" i="9"/>
  <c r="I57" i="9" s="1"/>
  <c r="C58" i="17"/>
  <c r="AA58" i="18"/>
  <c r="AF58" i="18" s="1"/>
  <c r="Z58" i="18"/>
  <c r="G57" i="18"/>
  <c r="I57" i="18" s="1"/>
  <c r="J58" i="18"/>
  <c r="E60" i="5" l="1"/>
  <c r="C58" i="13"/>
  <c r="D59" i="13" s="1"/>
  <c r="C57" i="16"/>
  <c r="D58" i="16" s="1"/>
  <c r="C56" i="18"/>
  <c r="D56" i="18"/>
  <c r="E56" i="18"/>
  <c r="F56" i="18"/>
  <c r="B56" i="17"/>
  <c r="C60" i="15"/>
  <c r="C56" i="9"/>
  <c r="D57" i="9" s="1"/>
  <c r="E58" i="9" s="1"/>
  <c r="B56" i="7"/>
  <c r="C57" i="7" s="1"/>
  <c r="B56" i="8"/>
  <c r="B56" i="6"/>
  <c r="B56" i="5"/>
  <c r="B56" i="4"/>
  <c r="B56" i="3"/>
  <c r="B56" i="2"/>
  <c r="C57" i="6" l="1"/>
  <c r="AG58" i="18"/>
  <c r="K58" i="9"/>
  <c r="C57" i="17"/>
  <c r="D58" i="7"/>
  <c r="C57" i="3"/>
  <c r="C57" i="4"/>
  <c r="B56" i="13"/>
  <c r="C57" i="13" s="1"/>
  <c r="D58" i="13" s="1"/>
  <c r="C57" i="8"/>
  <c r="C57" i="2"/>
  <c r="C57" i="5"/>
  <c r="Z57" i="18"/>
  <c r="AA57" i="18"/>
  <c r="AF57" i="18" s="1"/>
  <c r="J57" i="18"/>
  <c r="E61" i="15"/>
  <c r="D61" i="15"/>
  <c r="J61" i="15" s="1"/>
  <c r="G56" i="18"/>
  <c r="G56" i="9"/>
  <c r="I56" i="9" s="1"/>
  <c r="H56" i="9"/>
  <c r="J56" i="9" s="1"/>
  <c r="C56" i="16" l="1"/>
  <c r="D57" i="16" s="1"/>
  <c r="D58" i="2"/>
  <c r="D58" i="8"/>
  <c r="AG57" i="18"/>
  <c r="K57" i="9"/>
  <c r="D58" i="5"/>
  <c r="E59" i="5" s="1"/>
  <c r="D58" i="4"/>
  <c r="D58" i="6"/>
  <c r="C55" i="18" l="1"/>
  <c r="D55" i="18"/>
  <c r="E55" i="18"/>
  <c r="F55" i="18"/>
  <c r="B55" i="17"/>
  <c r="C59" i="15"/>
  <c r="C55" i="9"/>
  <c r="B55" i="7"/>
  <c r="B55" i="8"/>
  <c r="B55" i="6"/>
  <c r="B55" i="5"/>
  <c r="B55" i="4"/>
  <c r="B55" i="3"/>
  <c r="B55" i="2"/>
  <c r="AA56" i="18" l="1"/>
  <c r="C56" i="6"/>
  <c r="C56" i="5"/>
  <c r="B55" i="13"/>
  <c r="C56" i="17"/>
  <c r="C56" i="3"/>
  <c r="C56" i="8"/>
  <c r="C56" i="2"/>
  <c r="C56" i="4"/>
  <c r="C56" i="7"/>
  <c r="Z56" i="18"/>
  <c r="AF56" i="18"/>
  <c r="J56" i="18"/>
  <c r="D60" i="15"/>
  <c r="J60" i="15" s="1"/>
  <c r="E60" i="15"/>
  <c r="G55" i="18"/>
  <c r="D56" i="9"/>
  <c r="E57" i="9" s="1"/>
  <c r="H55" i="9"/>
  <c r="J55" i="9" s="1"/>
  <c r="G55" i="9"/>
  <c r="I55" i="9" s="1"/>
  <c r="D57" i="3" l="1"/>
  <c r="D57" i="5"/>
  <c r="D57" i="7"/>
  <c r="D57" i="2"/>
  <c r="D57" i="8"/>
  <c r="D57" i="6"/>
  <c r="D57" i="4"/>
  <c r="C56" i="13"/>
  <c r="C55" i="16"/>
  <c r="D56" i="16" s="1"/>
  <c r="H77" i="18"/>
  <c r="H78" i="18"/>
  <c r="H79" i="18"/>
  <c r="H80" i="18"/>
  <c r="H81" i="18"/>
  <c r="H82" i="18"/>
  <c r="H83" i="18"/>
  <c r="H84" i="18"/>
  <c r="H85" i="18"/>
  <c r="H86" i="18"/>
  <c r="H87" i="18"/>
  <c r="H88" i="18"/>
  <c r="H89" i="18"/>
  <c r="H90" i="18"/>
  <c r="H91" i="18"/>
  <c r="H92" i="18"/>
  <c r="H93" i="18"/>
  <c r="H94" i="18"/>
  <c r="H73" i="18"/>
  <c r="H74" i="18"/>
  <c r="H75" i="18"/>
  <c r="H76" i="18"/>
  <c r="H4" i="18"/>
  <c r="H5" i="18"/>
  <c r="H6" i="18"/>
  <c r="H7" i="18"/>
  <c r="H8" i="18"/>
  <c r="H9" i="18"/>
  <c r="H10" i="18"/>
  <c r="H11" i="18"/>
  <c r="H12" i="18"/>
  <c r="H13" i="18"/>
  <c r="H14" i="18"/>
  <c r="H15" i="18"/>
  <c r="H16" i="18"/>
  <c r="H17" i="18"/>
  <c r="H18" i="18"/>
  <c r="H19" i="18"/>
  <c r="H20" i="18"/>
  <c r="H21" i="18"/>
  <c r="H22" i="18"/>
  <c r="H23" i="18"/>
  <c r="H24" i="18"/>
  <c r="H25" i="18"/>
  <c r="H26" i="18"/>
  <c r="H27" i="18"/>
  <c r="H28" i="18"/>
  <c r="H29" i="18"/>
  <c r="H30" i="18"/>
  <c r="H31" i="18"/>
  <c r="H32" i="18"/>
  <c r="H33" i="18"/>
  <c r="H34" i="18"/>
  <c r="H35" i="18"/>
  <c r="H36" i="18"/>
  <c r="H37" i="18"/>
  <c r="H38" i="18"/>
  <c r="H39" i="18"/>
  <c r="H40" i="18"/>
  <c r="H41" i="18"/>
  <c r="H42" i="18"/>
  <c r="H43" i="18"/>
  <c r="H44" i="18"/>
  <c r="H45" i="18"/>
  <c r="H46" i="18"/>
  <c r="H47" i="18"/>
  <c r="H48" i="18"/>
  <c r="H49" i="18"/>
  <c r="H50" i="18"/>
  <c r="H51" i="18"/>
  <c r="H52" i="18"/>
  <c r="H53" i="18"/>
  <c r="H54" i="18"/>
  <c r="H55" i="18"/>
  <c r="I55" i="18" s="1"/>
  <c r="H56" i="18"/>
  <c r="I56" i="18" s="1"/>
  <c r="H58" i="18"/>
  <c r="I58" i="18" s="1"/>
  <c r="H3" i="18"/>
  <c r="D4" i="18"/>
  <c r="D5" i="18"/>
  <c r="D6" i="18"/>
  <c r="D7" i="18"/>
  <c r="D8" i="18"/>
  <c r="D9" i="18"/>
  <c r="D10" i="18"/>
  <c r="D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4" i="18"/>
  <c r="D25" i="18"/>
  <c r="D26" i="18"/>
  <c r="D27" i="18"/>
  <c r="D28" i="18"/>
  <c r="D29" i="18"/>
  <c r="D30" i="18"/>
  <c r="D31" i="18"/>
  <c r="D32" i="18"/>
  <c r="D33" i="18"/>
  <c r="D34" i="18"/>
  <c r="D35" i="18"/>
  <c r="D36" i="18"/>
  <c r="D37" i="18"/>
  <c r="D38" i="18"/>
  <c r="D39" i="18"/>
  <c r="D40" i="18"/>
  <c r="D41" i="18"/>
  <c r="D42" i="18"/>
  <c r="D43" i="18"/>
  <c r="D44" i="18"/>
  <c r="D45" i="18"/>
  <c r="D46" i="18"/>
  <c r="D47" i="18"/>
  <c r="D48" i="18"/>
  <c r="D49" i="18"/>
  <c r="D50" i="18"/>
  <c r="D51" i="18"/>
  <c r="D52" i="18"/>
  <c r="D53" i="18"/>
  <c r="D54" i="18"/>
  <c r="D3" i="18"/>
  <c r="F5" i="18"/>
  <c r="F6" i="18"/>
  <c r="F7" i="18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1" i="18"/>
  <c r="F32" i="18"/>
  <c r="F33" i="18"/>
  <c r="F34" i="18"/>
  <c r="F35" i="18"/>
  <c r="F36" i="18"/>
  <c r="F37" i="18"/>
  <c r="F38" i="18"/>
  <c r="F39" i="18"/>
  <c r="F40" i="18"/>
  <c r="F41" i="18"/>
  <c r="F42" i="18"/>
  <c r="F43" i="18"/>
  <c r="F44" i="18"/>
  <c r="F45" i="18"/>
  <c r="F46" i="18"/>
  <c r="F47" i="18"/>
  <c r="F48" i="18"/>
  <c r="F49" i="18"/>
  <c r="F50" i="18"/>
  <c r="F51" i="18"/>
  <c r="F52" i="18"/>
  <c r="F53" i="18"/>
  <c r="F54" i="18"/>
  <c r="F4" i="18"/>
  <c r="F3" i="18"/>
  <c r="E4" i="18"/>
  <c r="E5" i="18"/>
  <c r="E6" i="18"/>
  <c r="E7" i="18"/>
  <c r="E8" i="18"/>
  <c r="E9" i="18"/>
  <c r="E10" i="18"/>
  <c r="E11" i="18"/>
  <c r="E12" i="18"/>
  <c r="E13" i="18"/>
  <c r="E14" i="18"/>
  <c r="E15" i="18"/>
  <c r="E16" i="18"/>
  <c r="E17" i="18"/>
  <c r="E18" i="18"/>
  <c r="E19" i="18"/>
  <c r="E20" i="18"/>
  <c r="E21" i="18"/>
  <c r="E22" i="18"/>
  <c r="E23" i="18"/>
  <c r="E24" i="18"/>
  <c r="E25" i="18"/>
  <c r="E26" i="18"/>
  <c r="E27" i="18"/>
  <c r="E28" i="18"/>
  <c r="E29" i="18"/>
  <c r="E30" i="18"/>
  <c r="E31" i="18"/>
  <c r="E32" i="18"/>
  <c r="E33" i="18"/>
  <c r="E34" i="18"/>
  <c r="E35" i="18"/>
  <c r="E36" i="18"/>
  <c r="E37" i="18"/>
  <c r="E38" i="18"/>
  <c r="E39" i="18"/>
  <c r="E40" i="18"/>
  <c r="E41" i="18"/>
  <c r="E42" i="18"/>
  <c r="E43" i="18"/>
  <c r="E44" i="18"/>
  <c r="E45" i="18"/>
  <c r="E46" i="18"/>
  <c r="E47" i="18"/>
  <c r="E48" i="18"/>
  <c r="E49" i="18"/>
  <c r="E50" i="18"/>
  <c r="E51" i="18"/>
  <c r="E52" i="18"/>
  <c r="E53" i="18"/>
  <c r="E54" i="18"/>
  <c r="E3" i="18"/>
  <c r="C4" i="18"/>
  <c r="C5" i="18"/>
  <c r="C6" i="18"/>
  <c r="C7" i="18"/>
  <c r="C8" i="18"/>
  <c r="C9" i="18"/>
  <c r="C10" i="18"/>
  <c r="C11" i="18"/>
  <c r="C12" i="18"/>
  <c r="C13" i="18"/>
  <c r="C14" i="18"/>
  <c r="C15" i="18"/>
  <c r="C16" i="18"/>
  <c r="C17" i="18"/>
  <c r="C18" i="18"/>
  <c r="C19" i="18"/>
  <c r="C20" i="18"/>
  <c r="C21" i="18"/>
  <c r="C22" i="18"/>
  <c r="C23" i="18"/>
  <c r="C24" i="18"/>
  <c r="C25" i="18"/>
  <c r="C26" i="18"/>
  <c r="C27" i="18"/>
  <c r="C28" i="18"/>
  <c r="C29" i="18"/>
  <c r="C30" i="18"/>
  <c r="C31" i="18"/>
  <c r="C32" i="18"/>
  <c r="C33" i="18"/>
  <c r="C34" i="18"/>
  <c r="C35" i="18"/>
  <c r="C36" i="18"/>
  <c r="C37" i="18"/>
  <c r="C38" i="18"/>
  <c r="C39" i="18"/>
  <c r="C40" i="18"/>
  <c r="C41" i="18"/>
  <c r="C42" i="18"/>
  <c r="C43" i="18"/>
  <c r="C44" i="18"/>
  <c r="C45" i="18"/>
  <c r="C46" i="18"/>
  <c r="C47" i="18"/>
  <c r="C48" i="18"/>
  <c r="C49" i="18"/>
  <c r="C50" i="18"/>
  <c r="C51" i="18"/>
  <c r="C52" i="18"/>
  <c r="C53" i="18"/>
  <c r="C54" i="18"/>
  <c r="C3" i="18"/>
  <c r="G3" i="18" s="1"/>
  <c r="AG56" i="18" l="1"/>
  <c r="K56" i="9"/>
  <c r="D57" i="13"/>
  <c r="E58" i="6"/>
  <c r="E58" i="2"/>
  <c r="E58" i="5"/>
  <c r="E58" i="4"/>
  <c r="E58" i="8"/>
  <c r="E58" i="7"/>
  <c r="AD4" i="18"/>
  <c r="AD5" i="18" s="1"/>
  <c r="AD6" i="18" s="1"/>
  <c r="AD7" i="18" s="1"/>
  <c r="AD8" i="18" s="1"/>
  <c r="AD9" i="18" s="1"/>
  <c r="AD10" i="18" s="1"/>
  <c r="AD11" i="18" s="1"/>
  <c r="AD12" i="18" s="1"/>
  <c r="AD13" i="18" s="1"/>
  <c r="AD14" i="18" s="1"/>
  <c r="AD15" i="18" s="1"/>
  <c r="AD16" i="18" s="1"/>
  <c r="AD17" i="18" s="1"/>
  <c r="AD18" i="18" s="1"/>
  <c r="AD19" i="18" s="1"/>
  <c r="AD20" i="18" s="1"/>
  <c r="AD21" i="18" s="1"/>
  <c r="AD22" i="18" s="1"/>
  <c r="AD23" i="18" s="1"/>
  <c r="AD24" i="18" s="1"/>
  <c r="AD25" i="18" s="1"/>
  <c r="AD26" i="18" s="1"/>
  <c r="AD27" i="18" s="1"/>
  <c r="AD28" i="18" s="1"/>
  <c r="AD29" i="18" s="1"/>
  <c r="AD30" i="18" s="1"/>
  <c r="AD31" i="18" s="1"/>
  <c r="AD32" i="18" s="1"/>
  <c r="AD33" i="18" s="1"/>
  <c r="AD34" i="18" s="1"/>
  <c r="AD35" i="18" s="1"/>
  <c r="AD36" i="18" s="1"/>
  <c r="AD37" i="18" s="1"/>
  <c r="AD38" i="18" s="1"/>
  <c r="AD39" i="18" s="1"/>
  <c r="AD40" i="18" s="1"/>
  <c r="AD41" i="18" s="1"/>
  <c r="AD42" i="18" s="1"/>
  <c r="AD43" i="18" s="1"/>
  <c r="AD44" i="18" s="1"/>
  <c r="AD45" i="18" s="1"/>
  <c r="AD46" i="18" s="1"/>
  <c r="AD47" i="18" s="1"/>
  <c r="AD48" i="18" s="1"/>
  <c r="AD49" i="18" s="1"/>
  <c r="AD50" i="18" s="1"/>
  <c r="AD51" i="18" s="1"/>
  <c r="AD52" i="18" s="1"/>
  <c r="AD53" i="18" s="1"/>
  <c r="AD54" i="18" s="1"/>
  <c r="AD55" i="18" s="1"/>
  <c r="AD56" i="18" s="1"/>
  <c r="AD57" i="18" s="1"/>
  <c r="AD58" i="18" s="1"/>
  <c r="AD59" i="18" s="1"/>
  <c r="AD60" i="18" s="1"/>
  <c r="AD61" i="18" s="1"/>
  <c r="AD62" i="18" s="1"/>
  <c r="AD63" i="18" s="1"/>
  <c r="AD64" i="18" s="1"/>
  <c r="Z4" i="18"/>
  <c r="AA4" i="18"/>
  <c r="AB4" i="18" s="1"/>
  <c r="AC4" i="18" s="1"/>
  <c r="Z48" i="18"/>
  <c r="Z40" i="18"/>
  <c r="Z32" i="18"/>
  <c r="Z24" i="18"/>
  <c r="Z12" i="18"/>
  <c r="AA48" i="18"/>
  <c r="AF48" i="18" s="1"/>
  <c r="AA36" i="18"/>
  <c r="AF36" i="18" s="1"/>
  <c r="AA28" i="18"/>
  <c r="AF28" i="18" s="1"/>
  <c r="AA20" i="18"/>
  <c r="AF20" i="18" s="1"/>
  <c r="AA12" i="18"/>
  <c r="AF12" i="18" s="1"/>
  <c r="Z47" i="18"/>
  <c r="Z43" i="18"/>
  <c r="Z35" i="18"/>
  <c r="Z27" i="18"/>
  <c r="Z15" i="18"/>
  <c r="Z7" i="18"/>
  <c r="AA51" i="18"/>
  <c r="AF51" i="18" s="1"/>
  <c r="AA43" i="18"/>
  <c r="AF43" i="18" s="1"/>
  <c r="AA35" i="18"/>
  <c r="AF35" i="18" s="1"/>
  <c r="AA27" i="18"/>
  <c r="AF27" i="18" s="1"/>
  <c r="AA19" i="18"/>
  <c r="AF19" i="18" s="1"/>
  <c r="AA11" i="18"/>
  <c r="AF11" i="18" s="1"/>
  <c r="Z54" i="18"/>
  <c r="Z55" i="18"/>
  <c r="Z50" i="18"/>
  <c r="Z46" i="18"/>
  <c r="Z42" i="18"/>
  <c r="Z38" i="18"/>
  <c r="Z34" i="18"/>
  <c r="Z30" i="18"/>
  <c r="Z26" i="18"/>
  <c r="Z22" i="18"/>
  <c r="Z18" i="18"/>
  <c r="Z14" i="18"/>
  <c r="Z10" i="18"/>
  <c r="Z6" i="18"/>
  <c r="AA54" i="18"/>
  <c r="AF54" i="18" s="1"/>
  <c r="AA50" i="18"/>
  <c r="AF50" i="18" s="1"/>
  <c r="AA46" i="18"/>
  <c r="AF46" i="18" s="1"/>
  <c r="AA42" i="18"/>
  <c r="AF42" i="18" s="1"/>
  <c r="AA38" i="18"/>
  <c r="AF38" i="18" s="1"/>
  <c r="AA34" i="18"/>
  <c r="AF34" i="18" s="1"/>
  <c r="AA30" i="18"/>
  <c r="AF30" i="18" s="1"/>
  <c r="AA26" i="18"/>
  <c r="AF26" i="18" s="1"/>
  <c r="AA22" i="18"/>
  <c r="AF22" i="18" s="1"/>
  <c r="AA18" i="18"/>
  <c r="AF18" i="18" s="1"/>
  <c r="AA14" i="18"/>
  <c r="AF14" i="18" s="1"/>
  <c r="AA10" i="18"/>
  <c r="AF10" i="18" s="1"/>
  <c r="AA6" i="18"/>
  <c r="AF6" i="18" s="1"/>
  <c r="Z52" i="18"/>
  <c r="Z44" i="18"/>
  <c r="Z36" i="18"/>
  <c r="Z28" i="18"/>
  <c r="Z20" i="18"/>
  <c r="Z16" i="18"/>
  <c r="Z8" i="18"/>
  <c r="AA52" i="18"/>
  <c r="AF52" i="18" s="1"/>
  <c r="AA44" i="18"/>
  <c r="AF44" i="18" s="1"/>
  <c r="AA40" i="18"/>
  <c r="AF40" i="18" s="1"/>
  <c r="AA32" i="18"/>
  <c r="AF32" i="18" s="1"/>
  <c r="AA24" i="18"/>
  <c r="AF24" i="18" s="1"/>
  <c r="AA16" i="18"/>
  <c r="AF16" i="18" s="1"/>
  <c r="AA8" i="18"/>
  <c r="AF8" i="18" s="1"/>
  <c r="Z51" i="18"/>
  <c r="Z39" i="18"/>
  <c r="Z31" i="18"/>
  <c r="Z23" i="18"/>
  <c r="Z19" i="18"/>
  <c r="Z11" i="18"/>
  <c r="AA47" i="18"/>
  <c r="AF47" i="18" s="1"/>
  <c r="AA39" i="18"/>
  <c r="AF39" i="18" s="1"/>
  <c r="AA31" i="18"/>
  <c r="AF31" i="18" s="1"/>
  <c r="AA23" i="18"/>
  <c r="AF23" i="18" s="1"/>
  <c r="AA15" i="18"/>
  <c r="AF15" i="18" s="1"/>
  <c r="AA7" i="18"/>
  <c r="AF7" i="18" s="1"/>
  <c r="Z53" i="18"/>
  <c r="Z49" i="18"/>
  <c r="Z45" i="18"/>
  <c r="Z41" i="18"/>
  <c r="Z37" i="18"/>
  <c r="Z33" i="18"/>
  <c r="Z29" i="18"/>
  <c r="Z25" i="18"/>
  <c r="Z21" i="18"/>
  <c r="Z17" i="18"/>
  <c r="Z13" i="18"/>
  <c r="Z9" i="18"/>
  <c r="Z5" i="18"/>
  <c r="AA55" i="18"/>
  <c r="AF55" i="18" s="1"/>
  <c r="AA53" i="18"/>
  <c r="AF53" i="18" s="1"/>
  <c r="AA49" i="18"/>
  <c r="AF49" i="18" s="1"/>
  <c r="AA45" i="18"/>
  <c r="AF45" i="18" s="1"/>
  <c r="AA41" i="18"/>
  <c r="AF41" i="18" s="1"/>
  <c r="AA37" i="18"/>
  <c r="AF37" i="18" s="1"/>
  <c r="AA33" i="18"/>
  <c r="AF33" i="18" s="1"/>
  <c r="AA29" i="18"/>
  <c r="AF29" i="18" s="1"/>
  <c r="AA25" i="18"/>
  <c r="AF25" i="18" s="1"/>
  <c r="AA21" i="18"/>
  <c r="AF21" i="18" s="1"/>
  <c r="AA17" i="18"/>
  <c r="AF17" i="18" s="1"/>
  <c r="AA13" i="18"/>
  <c r="AF13" i="18" s="1"/>
  <c r="AA9" i="18"/>
  <c r="AF9" i="18" s="1"/>
  <c r="AA5" i="18"/>
  <c r="AF5" i="18" s="1"/>
  <c r="G52" i="18"/>
  <c r="I52" i="18" s="1"/>
  <c r="J52" i="18"/>
  <c r="G48" i="18"/>
  <c r="I48" i="18" s="1"/>
  <c r="J48" i="18"/>
  <c r="G44" i="18"/>
  <c r="I44" i="18" s="1"/>
  <c r="J44" i="18"/>
  <c r="G40" i="18"/>
  <c r="I40" i="18" s="1"/>
  <c r="J40" i="18"/>
  <c r="G36" i="18"/>
  <c r="I36" i="18" s="1"/>
  <c r="J36" i="18"/>
  <c r="G32" i="18"/>
  <c r="I32" i="18" s="1"/>
  <c r="J32" i="18"/>
  <c r="G28" i="18"/>
  <c r="I28" i="18" s="1"/>
  <c r="J28" i="18"/>
  <c r="G24" i="18"/>
  <c r="I24" i="18" s="1"/>
  <c r="J24" i="18"/>
  <c r="G20" i="18"/>
  <c r="I20" i="18" s="1"/>
  <c r="J20" i="18"/>
  <c r="G16" i="18"/>
  <c r="I16" i="18" s="1"/>
  <c r="J16" i="18"/>
  <c r="G12" i="18"/>
  <c r="I12" i="18" s="1"/>
  <c r="J12" i="18"/>
  <c r="G8" i="18"/>
  <c r="I8" i="18" s="1"/>
  <c r="J8" i="18"/>
  <c r="G4" i="18"/>
  <c r="I4" i="18" s="1"/>
  <c r="J4" i="18"/>
  <c r="G51" i="18"/>
  <c r="I51" i="18" s="1"/>
  <c r="J51" i="18"/>
  <c r="G47" i="18"/>
  <c r="I47" i="18" s="1"/>
  <c r="J47" i="18"/>
  <c r="G43" i="18"/>
  <c r="I43" i="18" s="1"/>
  <c r="J43" i="18"/>
  <c r="G39" i="18"/>
  <c r="I39" i="18" s="1"/>
  <c r="J39" i="18"/>
  <c r="G35" i="18"/>
  <c r="I35" i="18" s="1"/>
  <c r="J35" i="18"/>
  <c r="G31" i="18"/>
  <c r="I31" i="18" s="1"/>
  <c r="J31" i="18"/>
  <c r="G27" i="18"/>
  <c r="I27" i="18" s="1"/>
  <c r="J27" i="18"/>
  <c r="G23" i="18"/>
  <c r="I23" i="18" s="1"/>
  <c r="J23" i="18"/>
  <c r="G19" i="18"/>
  <c r="I19" i="18" s="1"/>
  <c r="J19" i="18"/>
  <c r="G15" i="18"/>
  <c r="I15" i="18" s="1"/>
  <c r="J15" i="18"/>
  <c r="G11" i="18"/>
  <c r="I11" i="18" s="1"/>
  <c r="J11" i="18"/>
  <c r="G7" i="18"/>
  <c r="I7" i="18" s="1"/>
  <c r="J7" i="18"/>
  <c r="G54" i="18"/>
  <c r="I54" i="18" s="1"/>
  <c r="J54" i="18"/>
  <c r="J55" i="18"/>
  <c r="G50" i="18"/>
  <c r="I50" i="18" s="1"/>
  <c r="J50" i="18"/>
  <c r="G46" i="18"/>
  <c r="I46" i="18" s="1"/>
  <c r="J46" i="18"/>
  <c r="G42" i="18"/>
  <c r="I42" i="18" s="1"/>
  <c r="J42" i="18"/>
  <c r="G38" i="18"/>
  <c r="I38" i="18" s="1"/>
  <c r="J38" i="18"/>
  <c r="G34" i="18"/>
  <c r="I34" i="18" s="1"/>
  <c r="J34" i="18"/>
  <c r="G30" i="18"/>
  <c r="I30" i="18" s="1"/>
  <c r="J30" i="18"/>
  <c r="G26" i="18"/>
  <c r="I26" i="18" s="1"/>
  <c r="J26" i="18"/>
  <c r="G22" i="18"/>
  <c r="I22" i="18" s="1"/>
  <c r="J22" i="18"/>
  <c r="G18" i="18"/>
  <c r="I18" i="18" s="1"/>
  <c r="J18" i="18"/>
  <c r="G14" i="18"/>
  <c r="I14" i="18" s="1"/>
  <c r="J14" i="18"/>
  <c r="G10" i="18"/>
  <c r="I10" i="18" s="1"/>
  <c r="J10" i="18"/>
  <c r="G6" i="18"/>
  <c r="I6" i="18" s="1"/>
  <c r="J6" i="18"/>
  <c r="J53" i="18"/>
  <c r="J49" i="18"/>
  <c r="J45" i="18"/>
  <c r="J41" i="18"/>
  <c r="J37" i="18"/>
  <c r="J33" i="18"/>
  <c r="J29" i="18"/>
  <c r="J25" i="18"/>
  <c r="J21" i="18"/>
  <c r="J17" i="18"/>
  <c r="J13" i="18"/>
  <c r="J9" i="18"/>
  <c r="J5" i="18"/>
  <c r="G53" i="18"/>
  <c r="I53" i="18" s="1"/>
  <c r="G49" i="18"/>
  <c r="I49" i="18" s="1"/>
  <c r="G45" i="18"/>
  <c r="I45" i="18" s="1"/>
  <c r="G41" i="18"/>
  <c r="I41" i="18" s="1"/>
  <c r="G37" i="18"/>
  <c r="I37" i="18" s="1"/>
  <c r="G33" i="18"/>
  <c r="I33" i="18" s="1"/>
  <c r="G29" i="18"/>
  <c r="I29" i="18" s="1"/>
  <c r="G25" i="18"/>
  <c r="I25" i="18" s="1"/>
  <c r="G21" i="18"/>
  <c r="I21" i="18" s="1"/>
  <c r="G17" i="18"/>
  <c r="I17" i="18" s="1"/>
  <c r="G13" i="18"/>
  <c r="I13" i="18" s="1"/>
  <c r="G9" i="18"/>
  <c r="I9" i="18" s="1"/>
  <c r="G5" i="18"/>
  <c r="I5" i="18" s="1"/>
  <c r="I3" i="18"/>
  <c r="B54" i="17"/>
  <c r="C55" i="17" s="1"/>
  <c r="B53" i="17"/>
  <c r="C53" i="17" s="1"/>
  <c r="B52" i="17"/>
  <c r="C52" i="17" s="1"/>
  <c r="B51" i="17"/>
  <c r="B50" i="17"/>
  <c r="C50" i="17" s="1"/>
  <c r="B49" i="17"/>
  <c r="C49" i="17" s="1"/>
  <c r="B48" i="17"/>
  <c r="C48" i="17" s="1"/>
  <c r="B47" i="17"/>
  <c r="B46" i="17"/>
  <c r="C47" i="17" s="1"/>
  <c r="B45" i="17"/>
  <c r="C45" i="17" s="1"/>
  <c r="B44" i="17"/>
  <c r="C44" i="17" s="1"/>
  <c r="B43" i="17"/>
  <c r="B42" i="17"/>
  <c r="C43" i="17" s="1"/>
  <c r="B41" i="17"/>
  <c r="C41" i="17" s="1"/>
  <c r="B40" i="17"/>
  <c r="C40" i="17" s="1"/>
  <c r="B39" i="17"/>
  <c r="B38" i="17"/>
  <c r="C38" i="17" s="1"/>
  <c r="B37" i="17"/>
  <c r="C37" i="17" s="1"/>
  <c r="B36" i="17"/>
  <c r="C36" i="17" s="1"/>
  <c r="B35" i="17"/>
  <c r="B34" i="17"/>
  <c r="C35" i="17" s="1"/>
  <c r="B33" i="17"/>
  <c r="C33" i="17" s="1"/>
  <c r="B32" i="17"/>
  <c r="C32" i="17" s="1"/>
  <c r="B31" i="17"/>
  <c r="B30" i="17"/>
  <c r="C30" i="17" s="1"/>
  <c r="B29" i="17"/>
  <c r="C29" i="17" s="1"/>
  <c r="B28" i="17"/>
  <c r="C28" i="17" s="1"/>
  <c r="B27" i="17"/>
  <c r="B26" i="17"/>
  <c r="C27" i="17" s="1"/>
  <c r="B25" i="17"/>
  <c r="C25" i="17" s="1"/>
  <c r="B24" i="17"/>
  <c r="C24" i="17" s="1"/>
  <c r="B23" i="17"/>
  <c r="B22" i="17"/>
  <c r="C22" i="17" s="1"/>
  <c r="B21" i="17"/>
  <c r="C21" i="17" s="1"/>
  <c r="B20" i="17"/>
  <c r="C20" i="17" s="1"/>
  <c r="B19" i="17"/>
  <c r="B18" i="17"/>
  <c r="C19" i="17" s="1"/>
  <c r="B17" i="17"/>
  <c r="C17" i="17" s="1"/>
  <c r="B16" i="17"/>
  <c r="C16" i="17" s="1"/>
  <c r="B15" i="17"/>
  <c r="B14" i="17"/>
  <c r="C14" i="17" s="1"/>
  <c r="B13" i="17"/>
  <c r="C13" i="17" s="1"/>
  <c r="B12" i="17"/>
  <c r="C12" i="17" s="1"/>
  <c r="B11" i="17"/>
  <c r="B10" i="17"/>
  <c r="C11" i="17" s="1"/>
  <c r="B9" i="17"/>
  <c r="C9" i="17" s="1"/>
  <c r="B8" i="17"/>
  <c r="C8" i="17" s="1"/>
  <c r="B7" i="17"/>
  <c r="B6" i="17"/>
  <c r="C6" i="17" s="1"/>
  <c r="B5" i="17"/>
  <c r="C5" i="17" s="1"/>
  <c r="B4" i="17"/>
  <c r="C4" i="17" s="1"/>
  <c r="C58" i="15"/>
  <c r="C54" i="9"/>
  <c r="B54" i="7"/>
  <c r="B54" i="8"/>
  <c r="B54" i="13" s="1"/>
  <c r="B54" i="6"/>
  <c r="B54" i="5"/>
  <c r="B54" i="4"/>
  <c r="B54" i="3"/>
  <c r="B54" i="2"/>
  <c r="C55" i="13" l="1"/>
  <c r="C54" i="16"/>
  <c r="D55" i="16" s="1"/>
  <c r="G54" i="9"/>
  <c r="I54" i="9" s="1"/>
  <c r="C15" i="17"/>
  <c r="C39" i="17"/>
  <c r="C7" i="17"/>
  <c r="C23" i="17"/>
  <c r="C31" i="17"/>
  <c r="C51" i="17"/>
  <c r="C55" i="4"/>
  <c r="C55" i="7"/>
  <c r="C55" i="5"/>
  <c r="C10" i="17"/>
  <c r="C18" i="17"/>
  <c r="C26" i="17"/>
  <c r="C34" i="17"/>
  <c r="C42" i="17"/>
  <c r="C46" i="17"/>
  <c r="C54" i="17"/>
  <c r="C55" i="6"/>
  <c r="C55" i="2"/>
  <c r="C55" i="3"/>
  <c r="C55" i="8"/>
  <c r="AB5" i="18"/>
  <c r="AC5" i="18" s="1"/>
  <c r="AI9" i="18"/>
  <c r="AI10" i="18"/>
  <c r="O7" i="18"/>
  <c r="O8" i="18"/>
  <c r="E59" i="15"/>
  <c r="D59" i="15"/>
  <c r="J59" i="15" s="1"/>
  <c r="H54" i="9"/>
  <c r="J54" i="9" s="1"/>
  <c r="D55" i="9"/>
  <c r="C57" i="15"/>
  <c r="E58" i="15" s="1"/>
  <c r="B53" i="7"/>
  <c r="C53" i="9"/>
  <c r="B53" i="8"/>
  <c r="B53" i="6"/>
  <c r="C54" i="6" s="1"/>
  <c r="B53" i="5"/>
  <c r="B53" i="13" s="1"/>
  <c r="B53" i="4"/>
  <c r="C54" i="4" s="1"/>
  <c r="B53" i="3"/>
  <c r="C54" i="3" s="1"/>
  <c r="B53" i="2"/>
  <c r="C53" i="16" l="1"/>
  <c r="D56" i="5"/>
  <c r="D56" i="8"/>
  <c r="D56" i="2"/>
  <c r="C54" i="5"/>
  <c r="D56" i="7"/>
  <c r="C54" i="8"/>
  <c r="C54" i="2"/>
  <c r="D55" i="2" s="1"/>
  <c r="C54" i="7"/>
  <c r="AG55" i="18"/>
  <c r="K55" i="9"/>
  <c r="D56" i="13"/>
  <c r="AB6" i="18"/>
  <c r="D55" i="3"/>
  <c r="D56" i="3"/>
  <c r="D55" i="6"/>
  <c r="D56" i="6"/>
  <c r="D55" i="4"/>
  <c r="D56" i="4"/>
  <c r="C54" i="13"/>
  <c r="D55" i="13" s="1"/>
  <c r="D54" i="16"/>
  <c r="D58" i="15"/>
  <c r="J58" i="15" s="1"/>
  <c r="H53" i="9"/>
  <c r="J53" i="9" s="1"/>
  <c r="E56" i="9"/>
  <c r="G53" i="9"/>
  <c r="I53" i="9" s="1"/>
  <c r="D54" i="9"/>
  <c r="G100" i="16"/>
  <c r="E3" i="16"/>
  <c r="C1" i="16"/>
  <c r="F7" i="15"/>
  <c r="D55" i="5" l="1"/>
  <c r="E56" i="6"/>
  <c r="E57" i="6"/>
  <c r="AB7" i="18"/>
  <c r="AC6" i="18"/>
  <c r="E56" i="2"/>
  <c r="E57" i="2"/>
  <c r="AG54" i="18"/>
  <c r="K54" i="9"/>
  <c r="E57" i="7"/>
  <c r="E56" i="4"/>
  <c r="E57" i="4"/>
  <c r="E56" i="3"/>
  <c r="E57" i="3"/>
  <c r="D55" i="7"/>
  <c r="E57" i="8"/>
  <c r="D55" i="8"/>
  <c r="E56" i="5"/>
  <c r="E57" i="5"/>
  <c r="E55" i="9"/>
  <c r="G11" i="16"/>
  <c r="G5" i="16"/>
  <c r="G116" i="16"/>
  <c r="G92" i="16"/>
  <c r="G60" i="16"/>
  <c r="G112" i="16"/>
  <c r="G84" i="16"/>
  <c r="G52" i="16"/>
  <c r="G108" i="16"/>
  <c r="G76" i="16"/>
  <c r="G36" i="16"/>
  <c r="G114" i="16"/>
  <c r="G106" i="16"/>
  <c r="G98" i="16"/>
  <c r="G90" i="16"/>
  <c r="G82" i="16"/>
  <c r="G74" i="16"/>
  <c r="G58" i="16"/>
  <c r="G48" i="16"/>
  <c r="G32" i="16"/>
  <c r="G104" i="16"/>
  <c r="G96" i="16"/>
  <c r="G88" i="16"/>
  <c r="G80" i="16"/>
  <c r="G56" i="16"/>
  <c r="G44" i="16"/>
  <c r="G28" i="16"/>
  <c r="G4" i="16"/>
  <c r="E4" i="16" s="1"/>
  <c r="G110" i="16"/>
  <c r="G102" i="16"/>
  <c r="G94" i="16"/>
  <c r="G86" i="16"/>
  <c r="G78" i="16"/>
  <c r="G54" i="16"/>
  <c r="G40" i="16"/>
  <c r="G20" i="16"/>
  <c r="G24" i="16"/>
  <c r="G115" i="16"/>
  <c r="G111" i="16"/>
  <c r="G107" i="16"/>
  <c r="G103" i="16"/>
  <c r="G99" i="16"/>
  <c r="G95" i="16"/>
  <c r="G91" i="16"/>
  <c r="G87" i="16"/>
  <c r="G83" i="16"/>
  <c r="G79" i="16"/>
  <c r="G75" i="16"/>
  <c r="G59" i="16"/>
  <c r="G55" i="16"/>
  <c r="G51" i="16"/>
  <c r="G47" i="16"/>
  <c r="G43" i="16"/>
  <c r="G39" i="16"/>
  <c r="G35" i="16"/>
  <c r="G31" i="16"/>
  <c r="G27" i="16"/>
  <c r="G23" i="16"/>
  <c r="G19" i="16"/>
  <c r="G50" i="16"/>
  <c r="G46" i="16"/>
  <c r="G42" i="16"/>
  <c r="G38" i="16"/>
  <c r="G34" i="16"/>
  <c r="G30" i="16"/>
  <c r="G26" i="16"/>
  <c r="G22" i="16"/>
  <c r="G18" i="16"/>
  <c r="G117" i="16"/>
  <c r="G113" i="16"/>
  <c r="G109" i="16"/>
  <c r="G105" i="16"/>
  <c r="G101" i="16"/>
  <c r="G97" i="16"/>
  <c r="G93" i="16"/>
  <c r="G89" i="16"/>
  <c r="G85" i="16"/>
  <c r="G81" i="16"/>
  <c r="G77" i="16"/>
  <c r="G73" i="16"/>
  <c r="G57" i="16"/>
  <c r="G53" i="16"/>
  <c r="G49" i="16"/>
  <c r="G45" i="16"/>
  <c r="G41" i="16"/>
  <c r="G37" i="16"/>
  <c r="G33" i="16"/>
  <c r="G29" i="16"/>
  <c r="G25" i="16"/>
  <c r="G21" i="16"/>
  <c r="G10" i="16"/>
  <c r="G17" i="16"/>
  <c r="G16" i="16"/>
  <c r="G14" i="16"/>
  <c r="G15" i="16"/>
  <c r="G13" i="16"/>
  <c r="G12" i="16"/>
  <c r="G9" i="16"/>
  <c r="G8" i="16"/>
  <c r="G7" i="16"/>
  <c r="G6" i="16"/>
  <c r="F8" i="15"/>
  <c r="C56" i="15"/>
  <c r="C55" i="15"/>
  <c r="C54" i="15"/>
  <c r="C53" i="15"/>
  <c r="C52" i="15"/>
  <c r="C51" i="15"/>
  <c r="C50" i="15"/>
  <c r="D50" i="15" s="1"/>
  <c r="C49" i="15"/>
  <c r="D49" i="15" s="1"/>
  <c r="C48" i="15"/>
  <c r="C47" i="15"/>
  <c r="C46" i="15"/>
  <c r="C45" i="15"/>
  <c r="C44" i="15"/>
  <c r="C43" i="15"/>
  <c r="C42" i="15"/>
  <c r="C41" i="15"/>
  <c r="D41" i="15" s="1"/>
  <c r="C40" i="15"/>
  <c r="C39" i="15"/>
  <c r="C38" i="15"/>
  <c r="C37" i="15"/>
  <c r="C36" i="15"/>
  <c r="C35" i="15"/>
  <c r="C34" i="15"/>
  <c r="C33" i="15"/>
  <c r="C32" i="15"/>
  <c r="C31" i="15"/>
  <c r="C30" i="15"/>
  <c r="C29" i="15"/>
  <c r="C28" i="15"/>
  <c r="C27" i="15"/>
  <c r="C26" i="15"/>
  <c r="C25" i="15"/>
  <c r="C24" i="15"/>
  <c r="C23" i="15"/>
  <c r="C22" i="15"/>
  <c r="C21" i="15"/>
  <c r="C20" i="15"/>
  <c r="C19" i="15"/>
  <c r="C18" i="15"/>
  <c r="C17" i="15"/>
  <c r="D17" i="15" s="1"/>
  <c r="C16" i="15"/>
  <c r="C15" i="15"/>
  <c r="E16" i="15" s="1"/>
  <c r="C14" i="15"/>
  <c r="C13" i="15"/>
  <c r="C12" i="15"/>
  <c r="C11" i="15"/>
  <c r="C10" i="15"/>
  <c r="C9" i="15"/>
  <c r="C8" i="15"/>
  <c r="C7" i="15"/>
  <c r="E10" i="15" l="1"/>
  <c r="AB8" i="18"/>
  <c r="AC7" i="18"/>
  <c r="E56" i="7"/>
  <c r="D9" i="15"/>
  <c r="E56" i="8"/>
  <c r="D43" i="15"/>
  <c r="D47" i="15"/>
  <c r="D36" i="15"/>
  <c r="D37" i="15"/>
  <c r="D44" i="15"/>
  <c r="D51" i="15"/>
  <c r="D55" i="15"/>
  <c r="D45" i="15"/>
  <c r="D52" i="15"/>
  <c r="E9" i="15"/>
  <c r="D39" i="15"/>
  <c r="D42" i="15"/>
  <c r="D53" i="15"/>
  <c r="D40" i="15"/>
  <c r="D48" i="15"/>
  <c r="D14" i="15"/>
  <c r="D38" i="15"/>
  <c r="D46" i="15"/>
  <c r="D54" i="15"/>
  <c r="D15" i="15"/>
  <c r="D57" i="15"/>
  <c r="J57" i="15" s="1"/>
  <c r="E57" i="15"/>
  <c r="E12" i="15"/>
  <c r="E15" i="15"/>
  <c r="D56" i="15"/>
  <c r="E11" i="15"/>
  <c r="D16" i="15"/>
  <c r="E5" i="16"/>
  <c r="E6" i="16" s="1"/>
  <c r="F4" i="16"/>
  <c r="F9" i="15"/>
  <c r="F10" i="15" s="1"/>
  <c r="F11" i="15" s="1"/>
  <c r="F12" i="15" s="1"/>
  <c r="F13" i="15" s="1"/>
  <c r="F14" i="15" s="1"/>
  <c r="F15" i="15" s="1"/>
  <c r="F16" i="15" s="1"/>
  <c r="F17" i="15" s="1"/>
  <c r="F18" i="15" s="1"/>
  <c r="F19" i="15" s="1"/>
  <c r="F20" i="15" s="1"/>
  <c r="F21" i="15" s="1"/>
  <c r="F22" i="15" s="1"/>
  <c r="F23" i="15" s="1"/>
  <c r="F24" i="15" s="1"/>
  <c r="F25" i="15" s="1"/>
  <c r="F26" i="15" s="1"/>
  <c r="F27" i="15" s="1"/>
  <c r="F28" i="15" s="1"/>
  <c r="F29" i="15" s="1"/>
  <c r="F30" i="15" s="1"/>
  <c r="F31" i="15" s="1"/>
  <c r="F32" i="15" s="1"/>
  <c r="F33" i="15" s="1"/>
  <c r="F34" i="15" s="1"/>
  <c r="F35" i="15" s="1"/>
  <c r="F36" i="15" s="1"/>
  <c r="F37" i="15" s="1"/>
  <c r="F38" i="15" s="1"/>
  <c r="F39" i="15" s="1"/>
  <c r="F40" i="15" s="1"/>
  <c r="F41" i="15" s="1"/>
  <c r="F42" i="15" s="1"/>
  <c r="F43" i="15" s="1"/>
  <c r="F44" i="15" s="1"/>
  <c r="F45" i="15" s="1"/>
  <c r="F46" i="15" s="1"/>
  <c r="F47" i="15" s="1"/>
  <c r="F48" i="15" s="1"/>
  <c r="F49" i="15" s="1"/>
  <c r="F50" i="15" s="1"/>
  <c r="F51" i="15" s="1"/>
  <c r="F52" i="15" s="1"/>
  <c r="F53" i="15" s="1"/>
  <c r="F54" i="15" s="1"/>
  <c r="F55" i="15" s="1"/>
  <c r="F56" i="15" s="1"/>
  <c r="F57" i="15" s="1"/>
  <c r="I8" i="15"/>
  <c r="I7" i="15"/>
  <c r="J9" i="15"/>
  <c r="D8" i="15"/>
  <c r="J8" i="15" s="1"/>
  <c r="E14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D35" i="15"/>
  <c r="E17" i="15"/>
  <c r="D18" i="15"/>
  <c r="D19" i="15"/>
  <c r="D20" i="15"/>
  <c r="D21" i="15"/>
  <c r="D22" i="15"/>
  <c r="D23" i="15"/>
  <c r="D24" i="15"/>
  <c r="D25" i="15"/>
  <c r="D26" i="15"/>
  <c r="D27" i="15"/>
  <c r="D28" i="15"/>
  <c r="D29" i="15"/>
  <c r="D30" i="15"/>
  <c r="D31" i="15"/>
  <c r="D32" i="15"/>
  <c r="D33" i="15"/>
  <c r="D34" i="15"/>
  <c r="E18" i="15"/>
  <c r="E19" i="15"/>
  <c r="E8" i="15"/>
  <c r="D10" i="15"/>
  <c r="D11" i="15"/>
  <c r="D12" i="15"/>
  <c r="D13" i="15"/>
  <c r="E13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AB9" i="18" l="1"/>
  <c r="AC8" i="18"/>
  <c r="F58" i="15"/>
  <c r="G58" i="15" s="1"/>
  <c r="I57" i="15"/>
  <c r="F5" i="16"/>
  <c r="E7" i="16"/>
  <c r="F6" i="16"/>
  <c r="L15" i="16"/>
  <c r="I11" i="15"/>
  <c r="I9" i="15"/>
  <c r="I19" i="15"/>
  <c r="I13" i="15"/>
  <c r="I20" i="15"/>
  <c r="I22" i="15"/>
  <c r="I24" i="15"/>
  <c r="I26" i="15"/>
  <c r="I28" i="15"/>
  <c r="I34" i="15"/>
  <c r="I41" i="15"/>
  <c r="I35" i="15"/>
  <c r="I43" i="15"/>
  <c r="I30" i="15"/>
  <c r="I38" i="15"/>
  <c r="I46" i="15"/>
  <c r="I54" i="15"/>
  <c r="I49" i="15"/>
  <c r="I51" i="15"/>
  <c r="I32" i="15"/>
  <c r="I39" i="15"/>
  <c r="I47" i="15"/>
  <c r="I55" i="15"/>
  <c r="G8" i="15"/>
  <c r="G9" i="15"/>
  <c r="G18" i="15"/>
  <c r="G10" i="15"/>
  <c r="J23" i="15"/>
  <c r="G23" i="15"/>
  <c r="G27" i="15"/>
  <c r="J31" i="15"/>
  <c r="G31" i="15"/>
  <c r="G35" i="15"/>
  <c r="J35" i="15"/>
  <c r="G39" i="15"/>
  <c r="J39" i="15"/>
  <c r="G43" i="15"/>
  <c r="J43" i="15"/>
  <c r="G47" i="15"/>
  <c r="J47" i="15"/>
  <c r="G51" i="15"/>
  <c r="J51" i="15"/>
  <c r="G55" i="15"/>
  <c r="J55" i="15"/>
  <c r="G17" i="15"/>
  <c r="J17" i="15"/>
  <c r="J20" i="15"/>
  <c r="G20" i="15"/>
  <c r="J24" i="15"/>
  <c r="G24" i="15"/>
  <c r="J28" i="15"/>
  <c r="G28" i="15"/>
  <c r="J32" i="15"/>
  <c r="G32" i="15"/>
  <c r="G36" i="15"/>
  <c r="J36" i="15"/>
  <c r="G40" i="15"/>
  <c r="J40" i="15"/>
  <c r="G44" i="15"/>
  <c r="J44" i="15"/>
  <c r="G48" i="15"/>
  <c r="J48" i="15"/>
  <c r="G52" i="15"/>
  <c r="J52" i="15"/>
  <c r="G56" i="15"/>
  <c r="J56" i="15"/>
  <c r="J10" i="15"/>
  <c r="I52" i="15"/>
  <c r="I44" i="15"/>
  <c r="I36" i="15"/>
  <c r="I12" i="15"/>
  <c r="J16" i="15"/>
  <c r="G16" i="15"/>
  <c r="I16" i="15"/>
  <c r="G13" i="15"/>
  <c r="J12" i="15"/>
  <c r="G12" i="15"/>
  <c r="J21" i="15"/>
  <c r="G21" i="15"/>
  <c r="J25" i="15"/>
  <c r="G25" i="15"/>
  <c r="J29" i="15"/>
  <c r="G29" i="15"/>
  <c r="J33" i="15"/>
  <c r="G33" i="15"/>
  <c r="G37" i="15"/>
  <c r="J37" i="15"/>
  <c r="G41" i="15"/>
  <c r="J41" i="15"/>
  <c r="G45" i="15"/>
  <c r="J45" i="15"/>
  <c r="G49" i="15"/>
  <c r="J49" i="15"/>
  <c r="G53" i="15"/>
  <c r="J53" i="15"/>
  <c r="G57" i="15"/>
  <c r="J13" i="15"/>
  <c r="I53" i="15"/>
  <c r="I45" i="15"/>
  <c r="I37" i="15"/>
  <c r="J27" i="15"/>
  <c r="J15" i="15"/>
  <c r="G15" i="15"/>
  <c r="I15" i="15"/>
  <c r="I33" i="15"/>
  <c r="I31" i="15"/>
  <c r="I29" i="15"/>
  <c r="I27" i="15"/>
  <c r="I25" i="15"/>
  <c r="I23" i="15"/>
  <c r="I21" i="15"/>
  <c r="I17" i="15"/>
  <c r="J19" i="15"/>
  <c r="G19" i="15"/>
  <c r="J11" i="15"/>
  <c r="G11" i="15"/>
  <c r="J22" i="15"/>
  <c r="G22" i="15"/>
  <c r="J26" i="15"/>
  <c r="G26" i="15"/>
  <c r="J30" i="15"/>
  <c r="G30" i="15"/>
  <c r="G34" i="15"/>
  <c r="J34" i="15"/>
  <c r="G38" i="15"/>
  <c r="J38" i="15"/>
  <c r="G42" i="15"/>
  <c r="J42" i="15"/>
  <c r="G46" i="15"/>
  <c r="J46" i="15"/>
  <c r="G50" i="15"/>
  <c r="J50" i="15"/>
  <c r="G54" i="15"/>
  <c r="J54" i="15"/>
  <c r="I56" i="15"/>
  <c r="I48" i="15"/>
  <c r="I40" i="15"/>
  <c r="I10" i="15"/>
  <c r="J18" i="15"/>
  <c r="J14" i="15"/>
  <c r="G14" i="15"/>
  <c r="I14" i="15"/>
  <c r="I50" i="15"/>
  <c r="I42" i="15"/>
  <c r="I18" i="15"/>
  <c r="AB10" i="18" l="1"/>
  <c r="AC9" i="18"/>
  <c r="F59" i="15"/>
  <c r="I58" i="15"/>
  <c r="E8" i="16"/>
  <c r="F7" i="16"/>
  <c r="M18" i="15"/>
  <c r="M17" i="15"/>
  <c r="M21" i="15"/>
  <c r="M22" i="15" s="1"/>
  <c r="M15" i="15"/>
  <c r="M14" i="15"/>
  <c r="AB11" i="18" l="1"/>
  <c r="AC10" i="18"/>
  <c r="F60" i="15"/>
  <c r="I59" i="15"/>
  <c r="G59" i="15"/>
  <c r="E9" i="16"/>
  <c r="F8" i="16"/>
  <c r="B52" i="7"/>
  <c r="C52" i="9"/>
  <c r="G52" i="9" s="1"/>
  <c r="I52" i="9" s="1"/>
  <c r="B52" i="8"/>
  <c r="B52" i="6"/>
  <c r="B52" i="5"/>
  <c r="B52" i="13" s="1"/>
  <c r="B52" i="4"/>
  <c r="B52" i="3"/>
  <c r="B52" i="2"/>
  <c r="C52" i="16" l="1"/>
  <c r="C53" i="13"/>
  <c r="C53" i="4"/>
  <c r="C53" i="5"/>
  <c r="C53" i="6"/>
  <c r="C53" i="7"/>
  <c r="C53" i="2"/>
  <c r="C53" i="3"/>
  <c r="C53" i="8"/>
  <c r="AB12" i="18"/>
  <c r="AC11" i="18"/>
  <c r="F61" i="15"/>
  <c r="I60" i="15"/>
  <c r="G60" i="15"/>
  <c r="D53" i="9"/>
  <c r="H52" i="9"/>
  <c r="J52" i="9" s="1"/>
  <c r="E10" i="16"/>
  <c r="F9" i="16"/>
  <c r="D54" i="3" l="1"/>
  <c r="D54" i="7"/>
  <c r="D54" i="5"/>
  <c r="AG53" i="18"/>
  <c r="K53" i="9"/>
  <c r="D54" i="13"/>
  <c r="D54" i="4"/>
  <c r="D53" i="16"/>
  <c r="AB13" i="18"/>
  <c r="AC12" i="18"/>
  <c r="D54" i="8"/>
  <c r="D54" i="2"/>
  <c r="D54" i="6"/>
  <c r="F62" i="15"/>
  <c r="I62" i="15" s="1"/>
  <c r="I61" i="15"/>
  <c r="G61" i="15"/>
  <c r="E54" i="9"/>
  <c r="E11" i="16"/>
  <c r="F10" i="16"/>
  <c r="C51" i="9"/>
  <c r="H51" i="9" s="1"/>
  <c r="J51" i="9" s="1"/>
  <c r="B51" i="7"/>
  <c r="B51" i="8"/>
  <c r="B51" i="6"/>
  <c r="B51" i="5"/>
  <c r="B51" i="4"/>
  <c r="B51" i="3"/>
  <c r="B51" i="2"/>
  <c r="C52" i="5" l="1"/>
  <c r="E55" i="2"/>
  <c r="E55" i="4"/>
  <c r="E55" i="7"/>
  <c r="C52" i="6"/>
  <c r="AB14" i="18"/>
  <c r="AC13" i="18"/>
  <c r="C52" i="2"/>
  <c r="C52" i="3"/>
  <c r="C52" i="8"/>
  <c r="B51" i="13"/>
  <c r="E55" i="6"/>
  <c r="E55" i="8"/>
  <c r="E55" i="5"/>
  <c r="E55" i="3"/>
  <c r="C52" i="4"/>
  <c r="C52" i="7"/>
  <c r="F63" i="15"/>
  <c r="I63" i="15" s="1"/>
  <c r="G62" i="15"/>
  <c r="D52" i="9"/>
  <c r="E12" i="16"/>
  <c r="F11" i="16"/>
  <c r="G51" i="9"/>
  <c r="I51" i="9" s="1"/>
  <c r="D53" i="4" l="1"/>
  <c r="D53" i="3"/>
  <c r="C51" i="16"/>
  <c r="D52" i="16" s="1"/>
  <c r="C52" i="13"/>
  <c r="AB15" i="18"/>
  <c r="AC14" i="18"/>
  <c r="D53" i="5"/>
  <c r="D53" i="7"/>
  <c r="D53" i="8"/>
  <c r="D53" i="2"/>
  <c r="D53" i="6"/>
  <c r="F64" i="15"/>
  <c r="G63" i="15"/>
  <c r="E53" i="9"/>
  <c r="E13" i="16"/>
  <c r="F12" i="16"/>
  <c r="C50" i="9"/>
  <c r="B50" i="7"/>
  <c r="C51" i="7" s="1"/>
  <c r="B50" i="8"/>
  <c r="B50" i="6"/>
  <c r="B50" i="5"/>
  <c r="C51" i="5" s="1"/>
  <c r="B50" i="4"/>
  <c r="B50" i="3"/>
  <c r="B50" i="2"/>
  <c r="D52" i="5" l="1"/>
  <c r="I64" i="15"/>
  <c r="F65" i="15"/>
  <c r="C51" i="2"/>
  <c r="E54" i="6"/>
  <c r="E54" i="8"/>
  <c r="E53" i="5"/>
  <c r="E54" i="5"/>
  <c r="E54" i="3"/>
  <c r="C51" i="3"/>
  <c r="B50" i="13"/>
  <c r="C51" i="8"/>
  <c r="C51" i="4"/>
  <c r="G50" i="9"/>
  <c r="I50" i="9" s="1"/>
  <c r="E54" i="2"/>
  <c r="E54" i="7"/>
  <c r="AG52" i="18"/>
  <c r="K52" i="9"/>
  <c r="D53" i="13"/>
  <c r="E54" i="4"/>
  <c r="C51" i="6"/>
  <c r="D52" i="7"/>
  <c r="AB16" i="18"/>
  <c r="AC15" i="18"/>
  <c r="G64" i="15"/>
  <c r="H50" i="9"/>
  <c r="J50" i="9" s="1"/>
  <c r="D51" i="9"/>
  <c r="E14" i="16"/>
  <c r="F13" i="16"/>
  <c r="C49" i="9"/>
  <c r="D50" i="9" s="1"/>
  <c r="B49" i="7"/>
  <c r="B49" i="8"/>
  <c r="B49" i="6"/>
  <c r="B49" i="5"/>
  <c r="B49" i="4"/>
  <c r="C50" i="4" s="1"/>
  <c r="B49" i="3"/>
  <c r="C50" i="3" s="1"/>
  <c r="B49" i="2"/>
  <c r="C50" i="2" s="1"/>
  <c r="G65" i="15" l="1"/>
  <c r="I65" i="15"/>
  <c r="D52" i="8"/>
  <c r="AB17" i="18"/>
  <c r="AL16" i="18"/>
  <c r="AC16" i="18"/>
  <c r="D52" i="6"/>
  <c r="C50" i="16"/>
  <c r="C51" i="13"/>
  <c r="D51" i="2"/>
  <c r="D52" i="2"/>
  <c r="B49" i="13"/>
  <c r="C50" i="8"/>
  <c r="C50" i="6"/>
  <c r="D51" i="6" s="1"/>
  <c r="C50" i="5"/>
  <c r="C50" i="7"/>
  <c r="E53" i="7"/>
  <c r="D51" i="4"/>
  <c r="D52" i="4"/>
  <c r="D51" i="3"/>
  <c r="D52" i="3"/>
  <c r="H49" i="9"/>
  <c r="J49" i="9" s="1"/>
  <c r="E51" i="9"/>
  <c r="E52" i="9"/>
  <c r="G49" i="9"/>
  <c r="I49" i="9" s="1"/>
  <c r="E15" i="16"/>
  <c r="F14" i="16"/>
  <c r="C48" i="9"/>
  <c r="B48" i="7"/>
  <c r="C49" i="7" s="1"/>
  <c r="B48" i="8"/>
  <c r="C49" i="8" s="1"/>
  <c r="B48" i="6"/>
  <c r="C49" i="6" s="1"/>
  <c r="B48" i="5"/>
  <c r="C49" i="5" s="1"/>
  <c r="B48" i="4"/>
  <c r="B48" i="3"/>
  <c r="B48" i="2"/>
  <c r="C49" i="2" s="1"/>
  <c r="D50" i="2" l="1"/>
  <c r="E52" i="4"/>
  <c r="E53" i="4"/>
  <c r="D50" i="8"/>
  <c r="E52" i="2"/>
  <c r="E53" i="2"/>
  <c r="E52" i="6"/>
  <c r="E53" i="6"/>
  <c r="AB18" i="18"/>
  <c r="AL17" i="18"/>
  <c r="AC17" i="18"/>
  <c r="D50" i="7"/>
  <c r="D51" i="7"/>
  <c r="D50" i="5"/>
  <c r="D51" i="5"/>
  <c r="C49" i="16"/>
  <c r="D50" i="16" s="1"/>
  <c r="E51" i="2"/>
  <c r="D51" i="16"/>
  <c r="G48" i="9"/>
  <c r="I48" i="9" s="1"/>
  <c r="E52" i="3"/>
  <c r="E53" i="3"/>
  <c r="D50" i="6"/>
  <c r="AG51" i="18"/>
  <c r="K51" i="9"/>
  <c r="D52" i="13"/>
  <c r="E53" i="8"/>
  <c r="B48" i="13"/>
  <c r="C49" i="13" s="1"/>
  <c r="C49" i="4"/>
  <c r="C49" i="3"/>
  <c r="C50" i="13"/>
  <c r="D51" i="8"/>
  <c r="E51" i="8" s="1"/>
  <c r="D49" i="9"/>
  <c r="H48" i="9"/>
  <c r="J48" i="9" s="1"/>
  <c r="E16" i="16"/>
  <c r="F15" i="16"/>
  <c r="C47" i="9"/>
  <c r="D48" i="9" s="1"/>
  <c r="B47" i="7"/>
  <c r="B47" i="8"/>
  <c r="B47" i="6"/>
  <c r="B47" i="5"/>
  <c r="C48" i="5" s="1"/>
  <c r="B47" i="4"/>
  <c r="C48" i="4" s="1"/>
  <c r="B47" i="3"/>
  <c r="C48" i="3" s="1"/>
  <c r="B47" i="2"/>
  <c r="C48" i="2" s="1"/>
  <c r="D49" i="2" l="1"/>
  <c r="AG49" i="18"/>
  <c r="K49" i="9"/>
  <c r="D49" i="5"/>
  <c r="E50" i="5" s="1"/>
  <c r="AG50" i="18"/>
  <c r="K50" i="9"/>
  <c r="D50" i="13"/>
  <c r="E51" i="5"/>
  <c r="E52" i="5"/>
  <c r="AB19" i="18"/>
  <c r="AL18" i="18"/>
  <c r="AC18" i="18"/>
  <c r="B47" i="13"/>
  <c r="C48" i="13" s="1"/>
  <c r="D49" i="3"/>
  <c r="D50" i="3"/>
  <c r="D51" i="13"/>
  <c r="C48" i="6"/>
  <c r="E50" i="2"/>
  <c r="D49" i="4"/>
  <c r="D50" i="4"/>
  <c r="C48" i="16"/>
  <c r="D49" i="16" s="1"/>
  <c r="E51" i="7"/>
  <c r="E52" i="7"/>
  <c r="H47" i="9"/>
  <c r="J47" i="9" s="1"/>
  <c r="C48" i="8"/>
  <c r="E52" i="8"/>
  <c r="C48" i="7"/>
  <c r="E51" i="6"/>
  <c r="G47" i="9"/>
  <c r="I47" i="9" s="1"/>
  <c r="E49" i="9"/>
  <c r="E50" i="9"/>
  <c r="E17" i="16"/>
  <c r="F16" i="16"/>
  <c r="AG48" i="18" l="1"/>
  <c r="K48" i="9"/>
  <c r="C47" i="16"/>
  <c r="D48" i="16"/>
  <c r="E50" i="3"/>
  <c r="E51" i="3"/>
  <c r="D49" i="13"/>
  <c r="D49" i="7"/>
  <c r="E50" i="4"/>
  <c r="E51" i="4"/>
  <c r="D49" i="6"/>
  <c r="D49" i="8"/>
  <c r="AB20" i="18"/>
  <c r="AL19" i="18"/>
  <c r="AC19" i="18"/>
  <c r="E18" i="16"/>
  <c r="F17" i="16"/>
  <c r="C46" i="9"/>
  <c r="B46" i="7"/>
  <c r="B46" i="8"/>
  <c r="B46" i="6"/>
  <c r="C47" i="6" s="1"/>
  <c r="D48" i="6" s="1"/>
  <c r="B46" i="5"/>
  <c r="B46" i="4"/>
  <c r="B46" i="3"/>
  <c r="C47" i="3" s="1"/>
  <c r="B46" i="2"/>
  <c r="C47" i="4" l="1"/>
  <c r="B46" i="13"/>
  <c r="C47" i="8"/>
  <c r="C47" i="5"/>
  <c r="C47" i="7"/>
  <c r="H46" i="9"/>
  <c r="J46" i="9" s="1"/>
  <c r="C47" i="2"/>
  <c r="D48" i="3"/>
  <c r="AB21" i="18"/>
  <c r="AL20" i="18"/>
  <c r="AC20" i="18"/>
  <c r="E50" i="8"/>
  <c r="E49" i="6"/>
  <c r="E50" i="6"/>
  <c r="E50" i="7"/>
  <c r="D47" i="9"/>
  <c r="E19" i="16"/>
  <c r="F18" i="16"/>
  <c r="G46" i="9"/>
  <c r="I46" i="9" s="1"/>
  <c r="C45" i="9"/>
  <c r="B45" i="7"/>
  <c r="B45" i="8"/>
  <c r="C46" i="8" s="1"/>
  <c r="B45" i="6"/>
  <c r="B45" i="5"/>
  <c r="C46" i="5" s="1"/>
  <c r="B45" i="4"/>
  <c r="B45" i="3"/>
  <c r="B45" i="2"/>
  <c r="C46" i="6" l="1"/>
  <c r="AB22" i="18"/>
  <c r="AL21" i="18"/>
  <c r="AC21" i="18"/>
  <c r="C46" i="3"/>
  <c r="B45" i="13"/>
  <c r="D48" i="2"/>
  <c r="D48" i="7"/>
  <c r="D48" i="4"/>
  <c r="C46" i="2"/>
  <c r="D47" i="2" s="1"/>
  <c r="C46" i="7"/>
  <c r="D47" i="8"/>
  <c r="D48" i="8"/>
  <c r="C46" i="4"/>
  <c r="D47" i="4" s="1"/>
  <c r="E49" i="3"/>
  <c r="D47" i="5"/>
  <c r="D48" i="5"/>
  <c r="C46" i="16"/>
  <c r="C46" i="13"/>
  <c r="C47" i="13"/>
  <c r="E48" i="9"/>
  <c r="D46" i="9"/>
  <c r="E20" i="16"/>
  <c r="F19" i="16"/>
  <c r="G45" i="9"/>
  <c r="I45" i="9" s="1"/>
  <c r="H45" i="9"/>
  <c r="J45" i="9" s="1"/>
  <c r="C44" i="9"/>
  <c r="B44" i="7"/>
  <c r="C45" i="7" s="1"/>
  <c r="B44" i="8"/>
  <c r="C45" i="8" s="1"/>
  <c r="B44" i="6"/>
  <c r="B44" i="5"/>
  <c r="C45" i="5" s="1"/>
  <c r="B44" i="4"/>
  <c r="B44" i="3"/>
  <c r="B44" i="2"/>
  <c r="D46" i="8" l="1"/>
  <c r="D46" i="5"/>
  <c r="AG47" i="18"/>
  <c r="K47" i="9"/>
  <c r="D47" i="13"/>
  <c r="D48" i="13"/>
  <c r="E48" i="5"/>
  <c r="E49" i="5"/>
  <c r="D46" i="7"/>
  <c r="C45" i="6"/>
  <c r="B44" i="13"/>
  <c r="C45" i="13" s="1"/>
  <c r="AG46" i="18"/>
  <c r="K46" i="9"/>
  <c r="E47" i="5"/>
  <c r="E49" i="7"/>
  <c r="D47" i="3"/>
  <c r="AB23" i="18"/>
  <c r="AL22" i="18"/>
  <c r="AC22" i="18"/>
  <c r="C45" i="2"/>
  <c r="E48" i="8"/>
  <c r="E49" i="8"/>
  <c r="C45" i="4"/>
  <c r="D47" i="7"/>
  <c r="E47" i="7" s="1"/>
  <c r="C45" i="3"/>
  <c r="H44" i="9"/>
  <c r="J44" i="9" s="1"/>
  <c r="D47" i="16"/>
  <c r="E47" i="8"/>
  <c r="E48" i="4"/>
  <c r="E49" i="4"/>
  <c r="E48" i="2"/>
  <c r="E49" i="2"/>
  <c r="C45" i="16"/>
  <c r="D46" i="16" s="1"/>
  <c r="D46" i="6"/>
  <c r="D47" i="6"/>
  <c r="F77" i="15"/>
  <c r="F78" i="15" s="1"/>
  <c r="F79" i="15" s="1"/>
  <c r="F80" i="15" s="1"/>
  <c r="F81" i="15" s="1"/>
  <c r="F82" i="15" s="1"/>
  <c r="F83" i="15" s="1"/>
  <c r="F84" i="15" s="1"/>
  <c r="F85" i="15" s="1"/>
  <c r="F86" i="15" s="1"/>
  <c r="F87" i="15" s="1"/>
  <c r="F88" i="15" s="1"/>
  <c r="F89" i="15" s="1"/>
  <c r="F90" i="15" s="1"/>
  <c r="F91" i="15" s="1"/>
  <c r="F92" i="15" s="1"/>
  <c r="F93" i="15" s="1"/>
  <c r="F94" i="15" s="1"/>
  <c r="F95" i="15" s="1"/>
  <c r="F96" i="15" s="1"/>
  <c r="M26" i="15" s="1"/>
  <c r="E47" i="9"/>
  <c r="G44" i="9"/>
  <c r="I44" i="9" s="1"/>
  <c r="D45" i="9"/>
  <c r="E21" i="16"/>
  <c r="F20" i="16"/>
  <c r="C43" i="9"/>
  <c r="D44" i="9" s="1"/>
  <c r="B43" i="7"/>
  <c r="B43" i="8"/>
  <c r="B43" i="6"/>
  <c r="B43" i="5"/>
  <c r="B43" i="4"/>
  <c r="C44" i="4" s="1"/>
  <c r="B43" i="3"/>
  <c r="B43" i="2"/>
  <c r="AG45" i="18" l="1"/>
  <c r="K45" i="9"/>
  <c r="D45" i="4"/>
  <c r="C44" i="16"/>
  <c r="D45" i="16" s="1"/>
  <c r="C44" i="6"/>
  <c r="B43" i="13"/>
  <c r="C44" i="13" s="1"/>
  <c r="D45" i="3"/>
  <c r="C44" i="3"/>
  <c r="AB24" i="18"/>
  <c r="AL23" i="18"/>
  <c r="AC23" i="18"/>
  <c r="E48" i="7"/>
  <c r="D46" i="13"/>
  <c r="C44" i="8"/>
  <c r="E47" i="6"/>
  <c r="E48" i="6"/>
  <c r="E48" i="3"/>
  <c r="D46" i="2"/>
  <c r="C44" i="2"/>
  <c r="C44" i="5"/>
  <c r="C44" i="7"/>
  <c r="D46" i="3"/>
  <c r="E46" i="3" s="1"/>
  <c r="D46" i="4"/>
  <c r="D45" i="6"/>
  <c r="H43" i="9"/>
  <c r="J43" i="9" s="1"/>
  <c r="E45" i="9"/>
  <c r="E46" i="9"/>
  <c r="E22" i="16"/>
  <c r="F21" i="16"/>
  <c r="G43" i="9"/>
  <c r="I43" i="9" s="1"/>
  <c r="C42" i="9"/>
  <c r="D43" i="9" s="1"/>
  <c r="B42" i="7"/>
  <c r="B42" i="8"/>
  <c r="B42" i="6"/>
  <c r="C43" i="6" s="1"/>
  <c r="B42" i="5"/>
  <c r="C43" i="5" s="1"/>
  <c r="B42" i="4"/>
  <c r="C43" i="4" s="1"/>
  <c r="B42" i="3"/>
  <c r="B42" i="2"/>
  <c r="C43" i="2" s="1"/>
  <c r="AG44" i="18" l="1"/>
  <c r="K44" i="9"/>
  <c r="D45" i="13"/>
  <c r="D44" i="4"/>
  <c r="B42" i="13"/>
  <c r="C43" i="13" s="1"/>
  <c r="D44" i="13" s="1"/>
  <c r="E47" i="2"/>
  <c r="C43" i="3"/>
  <c r="D44" i="7"/>
  <c r="D45" i="7"/>
  <c r="C43" i="7"/>
  <c r="D45" i="8"/>
  <c r="E45" i="4"/>
  <c r="D44" i="5"/>
  <c r="D45" i="5"/>
  <c r="E47" i="3"/>
  <c r="AB25" i="18"/>
  <c r="AL24" i="18"/>
  <c r="AC24" i="18"/>
  <c r="C43" i="16"/>
  <c r="D44" i="16" s="1"/>
  <c r="D44" i="6"/>
  <c r="E46" i="4"/>
  <c r="E47" i="4"/>
  <c r="E46" i="6"/>
  <c r="D44" i="2"/>
  <c r="D45" i="2"/>
  <c r="E45" i="2" s="1"/>
  <c r="D44" i="3"/>
  <c r="E45" i="3" s="1"/>
  <c r="C43" i="8"/>
  <c r="E44" i="9"/>
  <c r="E23" i="16"/>
  <c r="F22" i="16"/>
  <c r="G42" i="9"/>
  <c r="I42" i="9" s="1"/>
  <c r="H42" i="9"/>
  <c r="J42" i="9" s="1"/>
  <c r="C41" i="9"/>
  <c r="G41" i="9" s="1"/>
  <c r="I41" i="9" s="1"/>
  <c r="B41" i="7"/>
  <c r="B41" i="8"/>
  <c r="C42" i="8" s="1"/>
  <c r="B41" i="6"/>
  <c r="C42" i="6" s="1"/>
  <c r="B41" i="5"/>
  <c r="C42" i="5" s="1"/>
  <c r="B41" i="4"/>
  <c r="C42" i="4" s="1"/>
  <c r="B41" i="3"/>
  <c r="B41" i="2"/>
  <c r="D43" i="5" l="1"/>
  <c r="D43" i="4"/>
  <c r="D43" i="6"/>
  <c r="D43" i="8"/>
  <c r="E45" i="7"/>
  <c r="E46" i="7"/>
  <c r="C42" i="16"/>
  <c r="D43" i="16" s="1"/>
  <c r="AG43" i="18"/>
  <c r="K43" i="9"/>
  <c r="E45" i="5"/>
  <c r="E46" i="5"/>
  <c r="E46" i="8"/>
  <c r="E44" i="4"/>
  <c r="H41" i="9"/>
  <c r="J41" i="9" s="1"/>
  <c r="C42" i="2"/>
  <c r="E44" i="5"/>
  <c r="D44" i="8"/>
  <c r="E44" i="8" s="1"/>
  <c r="C42" i="7"/>
  <c r="C42" i="3"/>
  <c r="B41" i="13"/>
  <c r="AB26" i="18"/>
  <c r="AL25" i="18"/>
  <c r="AC25" i="18"/>
  <c r="E45" i="6"/>
  <c r="D43" i="7"/>
  <c r="E44" i="7" s="1"/>
  <c r="E46" i="2"/>
  <c r="D42" i="9"/>
  <c r="E24" i="16"/>
  <c r="F23" i="16"/>
  <c r="C40" i="9"/>
  <c r="B40" i="7"/>
  <c r="B40" i="8"/>
  <c r="B40" i="6"/>
  <c r="B40" i="5"/>
  <c r="C41" i="5" s="1"/>
  <c r="B40" i="4"/>
  <c r="C41" i="4" s="1"/>
  <c r="B40" i="2"/>
  <c r="C41" i="2" s="1"/>
  <c r="B40" i="3"/>
  <c r="D42" i="5" l="1"/>
  <c r="D42" i="4"/>
  <c r="C41" i="16"/>
  <c r="D42" i="16" s="1"/>
  <c r="D42" i="2"/>
  <c r="D43" i="2"/>
  <c r="C41" i="3"/>
  <c r="B40" i="13"/>
  <c r="C41" i="13" s="1"/>
  <c r="C41" i="8"/>
  <c r="C42" i="13"/>
  <c r="E43" i="5"/>
  <c r="AB27" i="18"/>
  <c r="AL26" i="18"/>
  <c r="AC26" i="18"/>
  <c r="D42" i="3"/>
  <c r="E45" i="8"/>
  <c r="E44" i="6"/>
  <c r="C41" i="6"/>
  <c r="D43" i="3"/>
  <c r="C41" i="7"/>
  <c r="E43" i="4"/>
  <c r="D41" i="9"/>
  <c r="E43" i="9"/>
  <c r="E25" i="16"/>
  <c r="F24" i="16"/>
  <c r="H40" i="9"/>
  <c r="J40" i="9" s="1"/>
  <c r="G40" i="9"/>
  <c r="I40" i="9" s="1"/>
  <c r="AG41" i="18" l="1"/>
  <c r="K41" i="9"/>
  <c r="E43" i="3"/>
  <c r="E44" i="3"/>
  <c r="AG42" i="18"/>
  <c r="K42" i="9"/>
  <c r="D42" i="13"/>
  <c r="D43" i="13"/>
  <c r="D42" i="6"/>
  <c r="AB28" i="18"/>
  <c r="AL27" i="18"/>
  <c r="AC27" i="18"/>
  <c r="D42" i="8"/>
  <c r="D42" i="7"/>
  <c r="C40" i="16"/>
  <c r="D41" i="16" s="1"/>
  <c r="E43" i="2"/>
  <c r="E44" i="2"/>
  <c r="E42" i="9"/>
  <c r="E26" i="16"/>
  <c r="F25" i="16"/>
  <c r="C39" i="9"/>
  <c r="B39" i="7"/>
  <c r="B39" i="8"/>
  <c r="B39" i="6"/>
  <c r="B39" i="5"/>
  <c r="C40" i="5" s="1"/>
  <c r="B39" i="4"/>
  <c r="B39" i="3"/>
  <c r="B39" i="2"/>
  <c r="C40" i="7" l="1"/>
  <c r="E43" i="6"/>
  <c r="D41" i="5"/>
  <c r="E43" i="7"/>
  <c r="C40" i="3"/>
  <c r="C40" i="6"/>
  <c r="C40" i="4"/>
  <c r="C40" i="2"/>
  <c r="B39" i="13"/>
  <c r="C40" i="8"/>
  <c r="E43" i="8"/>
  <c r="AB29" i="18"/>
  <c r="AL28" i="18"/>
  <c r="AC28" i="18"/>
  <c r="D40" i="9"/>
  <c r="H39" i="9"/>
  <c r="J39" i="9" s="1"/>
  <c r="N11" i="9" s="1"/>
  <c r="G39" i="9"/>
  <c r="I39" i="9" s="1"/>
  <c r="E27" i="16"/>
  <c r="F26" i="16"/>
  <c r="C38" i="9"/>
  <c r="D39" i="9" s="1"/>
  <c r="B38" i="7"/>
  <c r="C39" i="7" s="1"/>
  <c r="B38" i="8"/>
  <c r="B38" i="6"/>
  <c r="C39" i="6" s="1"/>
  <c r="B38" i="5"/>
  <c r="C39" i="5" s="1"/>
  <c r="B38" i="4"/>
  <c r="C39" i="4" s="1"/>
  <c r="B38" i="3"/>
  <c r="C39" i="3" s="1"/>
  <c r="B38" i="2"/>
  <c r="C39" i="2" s="1"/>
  <c r="D40" i="5" l="1"/>
  <c r="D40" i="2"/>
  <c r="D41" i="2"/>
  <c r="D41" i="8"/>
  <c r="D40" i="3"/>
  <c r="D41" i="3"/>
  <c r="D40" i="7"/>
  <c r="D41" i="7"/>
  <c r="AB30" i="18"/>
  <c r="AL29" i="18"/>
  <c r="AC29" i="18"/>
  <c r="C39" i="16"/>
  <c r="C40" i="13"/>
  <c r="D40" i="4"/>
  <c r="D41" i="4"/>
  <c r="E41" i="5"/>
  <c r="E42" i="5"/>
  <c r="B38" i="13"/>
  <c r="C39" i="8"/>
  <c r="D40" i="6"/>
  <c r="D41" i="6"/>
  <c r="E40" i="9"/>
  <c r="E41" i="9"/>
  <c r="E28" i="16"/>
  <c r="F27" i="16"/>
  <c r="G38" i="9"/>
  <c r="I38" i="9" s="1"/>
  <c r="H38" i="9"/>
  <c r="J38" i="9" s="1"/>
  <c r="C37" i="9"/>
  <c r="G37" i="9" s="1"/>
  <c r="I37" i="9" s="1"/>
  <c r="B37" i="7"/>
  <c r="B37" i="8"/>
  <c r="B37" i="6"/>
  <c r="B37" i="5"/>
  <c r="C38" i="5" s="1"/>
  <c r="B37" i="4"/>
  <c r="C38" i="4" s="1"/>
  <c r="D39" i="4" s="1"/>
  <c r="B37" i="3"/>
  <c r="C38" i="3" s="1"/>
  <c r="D39" i="3" s="1"/>
  <c r="B37" i="2"/>
  <c r="B37" i="13" l="1"/>
  <c r="C37" i="16" s="1"/>
  <c r="D39" i="5"/>
  <c r="E41" i="4"/>
  <c r="E42" i="4"/>
  <c r="AB31" i="18"/>
  <c r="AL30" i="18"/>
  <c r="AC30" i="18"/>
  <c r="E40" i="3"/>
  <c r="C38" i="16"/>
  <c r="D39" i="16" s="1"/>
  <c r="E40" i="4"/>
  <c r="D40" i="16"/>
  <c r="E41" i="7"/>
  <c r="E42" i="7"/>
  <c r="E42" i="8"/>
  <c r="E41" i="6"/>
  <c r="E42" i="6"/>
  <c r="AG40" i="18"/>
  <c r="K40" i="9"/>
  <c r="D41" i="13"/>
  <c r="D40" i="8"/>
  <c r="E40" i="5"/>
  <c r="C39" i="13"/>
  <c r="D40" i="13" s="1"/>
  <c r="E41" i="3"/>
  <c r="E42" i="3"/>
  <c r="E41" i="2"/>
  <c r="E42" i="2"/>
  <c r="E29" i="16"/>
  <c r="F28" i="16"/>
  <c r="D38" i="9"/>
  <c r="C38" i="6"/>
  <c r="D39" i="6" s="1"/>
  <c r="H37" i="9"/>
  <c r="J37" i="9" s="1"/>
  <c r="C38" i="7"/>
  <c r="D39" i="7" s="1"/>
  <c r="C38" i="8"/>
  <c r="D39" i="8" s="1"/>
  <c r="C38" i="2"/>
  <c r="D39" i="2" s="1"/>
  <c r="C38" i="13" l="1"/>
  <c r="AG38" i="18" s="1"/>
  <c r="D38" i="16"/>
  <c r="E40" i="8"/>
  <c r="AG39" i="18"/>
  <c r="K39" i="9"/>
  <c r="E40" i="7"/>
  <c r="E41" i="8"/>
  <c r="E40" i="6"/>
  <c r="E40" i="2"/>
  <c r="AB32" i="18"/>
  <c r="AL31" i="18"/>
  <c r="AC31" i="18"/>
  <c r="E39" i="9"/>
  <c r="E30" i="16"/>
  <c r="F29" i="16"/>
  <c r="C36" i="9"/>
  <c r="D37" i="9" s="1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D17" i="9" s="1"/>
  <c r="B36" i="8"/>
  <c r="B35" i="8"/>
  <c r="B34" i="8"/>
  <c r="B33" i="8"/>
  <c r="B32" i="8"/>
  <c r="B31" i="8"/>
  <c r="B30" i="8"/>
  <c r="B29" i="8"/>
  <c r="B28" i="8"/>
  <c r="B27" i="8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B6" i="8"/>
  <c r="B5" i="8"/>
  <c r="B4" i="8"/>
  <c r="B3" i="8"/>
  <c r="B1" i="8"/>
  <c r="B36" i="7"/>
  <c r="C37" i="7" s="1"/>
  <c r="B35" i="7"/>
  <c r="B34" i="7"/>
  <c r="B33" i="7"/>
  <c r="B32" i="7"/>
  <c r="C32" i="7" s="1"/>
  <c r="B31" i="7"/>
  <c r="B30" i="7"/>
  <c r="B29" i="7"/>
  <c r="C30" i="7" s="1"/>
  <c r="B28" i="7"/>
  <c r="C28" i="7" s="1"/>
  <c r="B27" i="7"/>
  <c r="B26" i="7"/>
  <c r="B25" i="7"/>
  <c r="C26" i="7" s="1"/>
  <c r="B24" i="7"/>
  <c r="C24" i="7" s="1"/>
  <c r="B23" i="7"/>
  <c r="B22" i="7"/>
  <c r="B21" i="7"/>
  <c r="C22" i="7" s="1"/>
  <c r="B20" i="7"/>
  <c r="C20" i="7" s="1"/>
  <c r="B19" i="7"/>
  <c r="B18" i="7"/>
  <c r="B17" i="7"/>
  <c r="C18" i="7" s="1"/>
  <c r="B16" i="7"/>
  <c r="C16" i="7" s="1"/>
  <c r="B15" i="7"/>
  <c r="B14" i="7"/>
  <c r="B13" i="7"/>
  <c r="C14" i="7" s="1"/>
  <c r="B12" i="7"/>
  <c r="C12" i="7" s="1"/>
  <c r="B11" i="7"/>
  <c r="B10" i="7"/>
  <c r="B9" i="7"/>
  <c r="B8" i="7"/>
  <c r="C8" i="7" s="1"/>
  <c r="B7" i="7"/>
  <c r="B6" i="7"/>
  <c r="B5" i="7"/>
  <c r="C6" i="7" s="1"/>
  <c r="B4" i="7"/>
  <c r="C4" i="7" s="1"/>
  <c r="B3" i="7"/>
  <c r="B36" i="6"/>
  <c r="C37" i="6" s="1"/>
  <c r="B35" i="6"/>
  <c r="B34" i="6"/>
  <c r="C34" i="6" s="1"/>
  <c r="B33" i="6"/>
  <c r="B32" i="6"/>
  <c r="B31" i="6"/>
  <c r="C32" i="6" s="1"/>
  <c r="B30" i="6"/>
  <c r="C30" i="6" s="1"/>
  <c r="B29" i="6"/>
  <c r="B28" i="6"/>
  <c r="B27" i="6"/>
  <c r="B26" i="6"/>
  <c r="C26" i="6" s="1"/>
  <c r="B25" i="6"/>
  <c r="B24" i="6"/>
  <c r="B23" i="6"/>
  <c r="B22" i="6"/>
  <c r="C22" i="6" s="1"/>
  <c r="B21" i="6"/>
  <c r="B20" i="6"/>
  <c r="B19" i="6"/>
  <c r="C20" i="6" s="1"/>
  <c r="B18" i="6"/>
  <c r="C18" i="6" s="1"/>
  <c r="B17" i="6"/>
  <c r="B16" i="6"/>
  <c r="B15" i="6"/>
  <c r="C16" i="6" s="1"/>
  <c r="B14" i="6"/>
  <c r="C14" i="6" s="1"/>
  <c r="B13" i="6"/>
  <c r="B12" i="6"/>
  <c r="B11" i="6"/>
  <c r="C12" i="6" s="1"/>
  <c r="B10" i="6"/>
  <c r="C10" i="6" s="1"/>
  <c r="D10" i="6" s="1"/>
  <c r="B9" i="6"/>
  <c r="B8" i="6"/>
  <c r="B7" i="6"/>
  <c r="C8" i="6" s="1"/>
  <c r="B6" i="6"/>
  <c r="C6" i="6" s="1"/>
  <c r="B5" i="6"/>
  <c r="B4" i="6"/>
  <c r="B3" i="6"/>
  <c r="B36" i="5"/>
  <c r="C37" i="5" s="1"/>
  <c r="B35" i="5"/>
  <c r="B34" i="5"/>
  <c r="B33" i="5"/>
  <c r="C34" i="5" s="1"/>
  <c r="B32" i="5"/>
  <c r="B31" i="5"/>
  <c r="B30" i="5"/>
  <c r="C31" i="5" s="1"/>
  <c r="B29" i="5"/>
  <c r="C30" i="5" s="1"/>
  <c r="B28" i="5"/>
  <c r="B27" i="5"/>
  <c r="B26" i="5"/>
  <c r="C27" i="5" s="1"/>
  <c r="B25" i="5"/>
  <c r="C26" i="5" s="1"/>
  <c r="B24" i="5"/>
  <c r="B23" i="5"/>
  <c r="B22" i="5"/>
  <c r="B21" i="5"/>
  <c r="C22" i="5" s="1"/>
  <c r="B20" i="5"/>
  <c r="B19" i="5"/>
  <c r="B18" i="5"/>
  <c r="B17" i="5"/>
  <c r="B16" i="5"/>
  <c r="C16" i="5" s="1"/>
  <c r="B15" i="5"/>
  <c r="B14" i="5"/>
  <c r="C15" i="5" s="1"/>
  <c r="B13" i="5"/>
  <c r="C14" i="5" s="1"/>
  <c r="B12" i="5"/>
  <c r="B11" i="5"/>
  <c r="B10" i="5"/>
  <c r="C11" i="5" s="1"/>
  <c r="B9" i="5"/>
  <c r="C10" i="5" s="1"/>
  <c r="B8" i="5"/>
  <c r="C8" i="5" s="1"/>
  <c r="B7" i="5"/>
  <c r="B6" i="5"/>
  <c r="B5" i="5"/>
  <c r="C6" i="5" s="1"/>
  <c r="B4" i="5"/>
  <c r="C4" i="5" s="1"/>
  <c r="B3" i="5"/>
  <c r="B36" i="4"/>
  <c r="C37" i="4" s="1"/>
  <c r="B35" i="4"/>
  <c r="C36" i="4" s="1"/>
  <c r="B34" i="4"/>
  <c r="C34" i="4" s="1"/>
  <c r="B33" i="4"/>
  <c r="B32" i="4"/>
  <c r="B31" i="4"/>
  <c r="C32" i="4" s="1"/>
  <c r="B30" i="4"/>
  <c r="C30" i="4" s="1"/>
  <c r="B29" i="4"/>
  <c r="B28" i="4"/>
  <c r="B27" i="4"/>
  <c r="C28" i="4" s="1"/>
  <c r="B26" i="4"/>
  <c r="C26" i="4" s="1"/>
  <c r="B25" i="4"/>
  <c r="B24" i="4"/>
  <c r="B23" i="4"/>
  <c r="C24" i="4" s="1"/>
  <c r="B22" i="4"/>
  <c r="C22" i="4" s="1"/>
  <c r="B21" i="4"/>
  <c r="B20" i="4"/>
  <c r="B19" i="4"/>
  <c r="C20" i="4" s="1"/>
  <c r="B18" i="4"/>
  <c r="C18" i="4" s="1"/>
  <c r="B17" i="4"/>
  <c r="B16" i="4"/>
  <c r="B15" i="4"/>
  <c r="C16" i="4" s="1"/>
  <c r="B14" i="4"/>
  <c r="C14" i="4" s="1"/>
  <c r="B13" i="4"/>
  <c r="B12" i="4"/>
  <c r="B11" i="4"/>
  <c r="C12" i="4" s="1"/>
  <c r="B10" i="4"/>
  <c r="C10" i="4" s="1"/>
  <c r="B9" i="4"/>
  <c r="B8" i="4"/>
  <c r="B7" i="4"/>
  <c r="C8" i="4" s="1"/>
  <c r="B6" i="4"/>
  <c r="C6" i="4" s="1"/>
  <c r="B5" i="4"/>
  <c r="B4" i="4"/>
  <c r="B3" i="4"/>
  <c r="C4" i="4" s="1"/>
  <c r="B36" i="3"/>
  <c r="C37" i="3" s="1"/>
  <c r="B35" i="3"/>
  <c r="B34" i="3"/>
  <c r="B33" i="3"/>
  <c r="C34" i="3" s="1"/>
  <c r="B32" i="3"/>
  <c r="C32" i="3" s="1"/>
  <c r="B31" i="3"/>
  <c r="B30" i="3"/>
  <c r="B29" i="3"/>
  <c r="C30" i="3" s="1"/>
  <c r="B28" i="3"/>
  <c r="C28" i="3" s="1"/>
  <c r="B27" i="3"/>
  <c r="B26" i="3"/>
  <c r="B25" i="3"/>
  <c r="C26" i="3" s="1"/>
  <c r="B24" i="3"/>
  <c r="C24" i="3" s="1"/>
  <c r="B23" i="3"/>
  <c r="B22" i="3"/>
  <c r="B21" i="3"/>
  <c r="C22" i="3" s="1"/>
  <c r="B20" i="3"/>
  <c r="C20" i="3" s="1"/>
  <c r="B19" i="3"/>
  <c r="B18" i="3"/>
  <c r="B17" i="3"/>
  <c r="C18" i="3" s="1"/>
  <c r="B16" i="3"/>
  <c r="C16" i="3" s="1"/>
  <c r="B15" i="3"/>
  <c r="B14" i="3"/>
  <c r="B13" i="3"/>
  <c r="C14" i="3" s="1"/>
  <c r="B12" i="3"/>
  <c r="C12" i="3" s="1"/>
  <c r="B11" i="3"/>
  <c r="B10" i="3"/>
  <c r="B9" i="3"/>
  <c r="C10" i="3" s="1"/>
  <c r="B8" i="3"/>
  <c r="C8" i="3" s="1"/>
  <c r="B7" i="3"/>
  <c r="B6" i="3"/>
  <c r="B5" i="3"/>
  <c r="C6" i="3" s="1"/>
  <c r="B4" i="3"/>
  <c r="C4" i="3" s="1"/>
  <c r="B3" i="3"/>
  <c r="B36" i="2"/>
  <c r="C37" i="2" s="1"/>
  <c r="B35" i="2"/>
  <c r="C36" i="2" s="1"/>
  <c r="B34" i="2"/>
  <c r="C34" i="2" s="1"/>
  <c r="B33" i="2"/>
  <c r="B32" i="2"/>
  <c r="B31" i="2"/>
  <c r="C32" i="2" s="1"/>
  <c r="B30" i="2"/>
  <c r="C30" i="2" s="1"/>
  <c r="D30" i="2" s="1"/>
  <c r="B29" i="2"/>
  <c r="B28" i="2"/>
  <c r="B27" i="2"/>
  <c r="C28" i="2" s="1"/>
  <c r="B26" i="2"/>
  <c r="C26" i="2" s="1"/>
  <c r="B25" i="2"/>
  <c r="B24" i="2"/>
  <c r="B23" i="2"/>
  <c r="C24" i="2" s="1"/>
  <c r="B22" i="2"/>
  <c r="C22" i="2" s="1"/>
  <c r="D22" i="2" s="1"/>
  <c r="B21" i="2"/>
  <c r="B20" i="2"/>
  <c r="B19" i="2"/>
  <c r="C20" i="2" s="1"/>
  <c r="B18" i="2"/>
  <c r="C18" i="2" s="1"/>
  <c r="B17" i="2"/>
  <c r="B16" i="2"/>
  <c r="G16" i="9" s="1"/>
  <c r="I16" i="9" s="1"/>
  <c r="B15" i="2"/>
  <c r="G15" i="9" s="1"/>
  <c r="I15" i="9" s="1"/>
  <c r="B14" i="2"/>
  <c r="G14" i="9" s="1"/>
  <c r="I14" i="9" s="1"/>
  <c r="B13" i="2"/>
  <c r="G13" i="9" s="1"/>
  <c r="I13" i="9" s="1"/>
  <c r="B12" i="2"/>
  <c r="G12" i="9" s="1"/>
  <c r="B11" i="2"/>
  <c r="G11" i="9" s="1"/>
  <c r="I11" i="9" s="1"/>
  <c r="B10" i="2"/>
  <c r="G10" i="9" s="1"/>
  <c r="I10" i="9" s="1"/>
  <c r="B9" i="2"/>
  <c r="G9" i="9" s="1"/>
  <c r="I9" i="9" s="1"/>
  <c r="B8" i="2"/>
  <c r="G8" i="9" s="1"/>
  <c r="I8" i="9" s="1"/>
  <c r="B7" i="2"/>
  <c r="G7" i="9" s="1"/>
  <c r="I7" i="9" s="1"/>
  <c r="B6" i="2"/>
  <c r="G6" i="9" s="1"/>
  <c r="I6" i="9" s="1"/>
  <c r="B5" i="2"/>
  <c r="G5" i="9" s="1"/>
  <c r="I5" i="9" s="1"/>
  <c r="B4" i="2"/>
  <c r="G4" i="9" s="1"/>
  <c r="B3" i="2"/>
  <c r="G3" i="9" s="1"/>
  <c r="I3" i="9" s="1"/>
  <c r="D16" i="9"/>
  <c r="D15" i="9"/>
  <c r="D14" i="9"/>
  <c r="D13" i="9"/>
  <c r="I12" i="9"/>
  <c r="D12" i="9"/>
  <c r="D11" i="9"/>
  <c r="D10" i="9"/>
  <c r="D9" i="9"/>
  <c r="D8" i="9"/>
  <c r="D7" i="9"/>
  <c r="D6" i="9"/>
  <c r="D5" i="9"/>
  <c r="I4" i="9"/>
  <c r="D4" i="9"/>
  <c r="C36" i="8"/>
  <c r="C32" i="8"/>
  <c r="C28" i="8"/>
  <c r="C24" i="8"/>
  <c r="C20" i="8"/>
  <c r="C16" i="8"/>
  <c r="C15" i="8"/>
  <c r="C12" i="8"/>
  <c r="C11" i="8"/>
  <c r="D12" i="8" s="1"/>
  <c r="C8" i="8"/>
  <c r="C7" i="8"/>
  <c r="C4" i="8"/>
  <c r="C35" i="7"/>
  <c r="C34" i="7"/>
  <c r="C31" i="7"/>
  <c r="C27" i="7"/>
  <c r="C23" i="7"/>
  <c r="C19" i="7"/>
  <c r="C15" i="7"/>
  <c r="C11" i="7"/>
  <c r="C10" i="7"/>
  <c r="C7" i="7"/>
  <c r="C36" i="6"/>
  <c r="C33" i="6"/>
  <c r="C29" i="6"/>
  <c r="C25" i="6"/>
  <c r="C21" i="6"/>
  <c r="C17" i="6"/>
  <c r="C13" i="6"/>
  <c r="C9" i="6"/>
  <c r="C5" i="6"/>
  <c r="C4" i="6"/>
  <c r="C35" i="5"/>
  <c r="C23" i="5"/>
  <c r="C19" i="5"/>
  <c r="C7" i="5"/>
  <c r="C33" i="4"/>
  <c r="C29" i="4"/>
  <c r="C25" i="4"/>
  <c r="D25" i="4" s="1"/>
  <c r="C21" i="4"/>
  <c r="C17" i="4"/>
  <c r="C13" i="4"/>
  <c r="C9" i="4"/>
  <c r="D9" i="4" s="1"/>
  <c r="C5" i="4"/>
  <c r="D5" i="4" s="1"/>
  <c r="C35" i="3"/>
  <c r="C31" i="3"/>
  <c r="C27" i="3"/>
  <c r="C23" i="3"/>
  <c r="D23" i="3" s="1"/>
  <c r="C19" i="3"/>
  <c r="C15" i="3"/>
  <c r="C11" i="3"/>
  <c r="C7" i="3"/>
  <c r="C33" i="2"/>
  <c r="C29" i="2"/>
  <c r="C25" i="2"/>
  <c r="C21" i="2"/>
  <c r="C17" i="2"/>
  <c r="C13" i="2"/>
  <c r="C9" i="2"/>
  <c r="C5" i="2"/>
  <c r="D39" i="13" l="1"/>
  <c r="K38" i="9"/>
  <c r="D7" i="5"/>
  <c r="C13" i="5"/>
  <c r="C21" i="5"/>
  <c r="C25" i="5"/>
  <c r="C29" i="5"/>
  <c r="C33" i="5"/>
  <c r="H6" i="9"/>
  <c r="J6" i="9" s="1"/>
  <c r="B6" i="13"/>
  <c r="H10" i="9"/>
  <c r="J10" i="9" s="1"/>
  <c r="B10" i="13"/>
  <c r="H14" i="9"/>
  <c r="J14" i="9" s="1"/>
  <c r="B14" i="13"/>
  <c r="C19" i="8"/>
  <c r="B18" i="13"/>
  <c r="C23" i="8"/>
  <c r="B22" i="13"/>
  <c r="C27" i="8"/>
  <c r="B26" i="13"/>
  <c r="C31" i="8"/>
  <c r="B30" i="13"/>
  <c r="B34" i="13"/>
  <c r="D6" i="4"/>
  <c r="D14" i="6"/>
  <c r="D31" i="3"/>
  <c r="C7" i="6"/>
  <c r="D8" i="6" s="1"/>
  <c r="H3" i="9"/>
  <c r="J3" i="9" s="1"/>
  <c r="B3" i="13"/>
  <c r="H7" i="9"/>
  <c r="J7" i="9" s="1"/>
  <c r="B7" i="13"/>
  <c r="H11" i="9"/>
  <c r="J11" i="9" s="1"/>
  <c r="B11" i="13"/>
  <c r="H15" i="9"/>
  <c r="J15" i="9" s="1"/>
  <c r="B15" i="13"/>
  <c r="B19" i="13"/>
  <c r="B23" i="13"/>
  <c r="B27" i="13"/>
  <c r="B31" i="13"/>
  <c r="B35" i="13"/>
  <c r="AB33" i="18"/>
  <c r="AL32" i="18"/>
  <c r="AC32" i="18"/>
  <c r="H5" i="9"/>
  <c r="J5" i="9" s="1"/>
  <c r="B5" i="13"/>
  <c r="H9" i="9"/>
  <c r="J9" i="9" s="1"/>
  <c r="B9" i="13"/>
  <c r="H13" i="9"/>
  <c r="J13" i="9" s="1"/>
  <c r="B13" i="13"/>
  <c r="H17" i="9"/>
  <c r="J17" i="9" s="1"/>
  <c r="B17" i="13"/>
  <c r="H21" i="9"/>
  <c r="J21" i="9" s="1"/>
  <c r="B21" i="13"/>
  <c r="C25" i="8"/>
  <c r="B25" i="13"/>
  <c r="C29" i="8"/>
  <c r="B29" i="13"/>
  <c r="H33" i="9"/>
  <c r="J33" i="9" s="1"/>
  <c r="B33" i="13"/>
  <c r="D33" i="2"/>
  <c r="D7" i="3"/>
  <c r="D17" i="4"/>
  <c r="D33" i="4"/>
  <c r="C5" i="8"/>
  <c r="D5" i="8" s="1"/>
  <c r="H4" i="9"/>
  <c r="J4" i="9" s="1"/>
  <c r="B4" i="13"/>
  <c r="H8" i="9"/>
  <c r="J8" i="9" s="1"/>
  <c r="B8" i="13"/>
  <c r="H12" i="9"/>
  <c r="J12" i="9" s="1"/>
  <c r="B12" i="13"/>
  <c r="H16" i="9"/>
  <c r="J16" i="9" s="1"/>
  <c r="B16" i="13"/>
  <c r="B20" i="13"/>
  <c r="B24" i="13"/>
  <c r="B28" i="13"/>
  <c r="B32" i="13"/>
  <c r="C37" i="8"/>
  <c r="D38" i="8" s="1"/>
  <c r="E39" i="8" s="1"/>
  <c r="B36" i="13"/>
  <c r="E11" i="9"/>
  <c r="E7" i="9"/>
  <c r="E14" i="9"/>
  <c r="E10" i="9"/>
  <c r="E15" i="9"/>
  <c r="E5" i="9"/>
  <c r="E12" i="9"/>
  <c r="E9" i="9"/>
  <c r="E13" i="9"/>
  <c r="E38" i="9"/>
  <c r="E8" i="9"/>
  <c r="E6" i="9"/>
  <c r="D25" i="9"/>
  <c r="E31" i="16"/>
  <c r="F30" i="16"/>
  <c r="C20" i="5"/>
  <c r="C17" i="5"/>
  <c r="C9" i="7"/>
  <c r="D28" i="8"/>
  <c r="D22" i="9"/>
  <c r="D30" i="9"/>
  <c r="C12" i="5"/>
  <c r="C28" i="5"/>
  <c r="C18" i="8"/>
  <c r="C14" i="2"/>
  <c r="D14" i="2" s="1"/>
  <c r="D25" i="2"/>
  <c r="C5" i="3"/>
  <c r="D5" i="3" s="1"/>
  <c r="C36" i="3"/>
  <c r="C14" i="8"/>
  <c r="C36" i="5"/>
  <c r="C6" i="2"/>
  <c r="D6" i="2" s="1"/>
  <c r="C24" i="5"/>
  <c r="C32" i="5"/>
  <c r="C35" i="6"/>
  <c r="D36" i="6" s="1"/>
  <c r="C10" i="8"/>
  <c r="D16" i="8"/>
  <c r="G17" i="9"/>
  <c r="I17" i="9" s="1"/>
  <c r="G21" i="9"/>
  <c r="I21" i="9" s="1"/>
  <c r="D9" i="7"/>
  <c r="C27" i="6"/>
  <c r="C31" i="6"/>
  <c r="D32" i="6" s="1"/>
  <c r="C5" i="7"/>
  <c r="D5" i="7" s="1"/>
  <c r="C29" i="7"/>
  <c r="D29" i="7" s="1"/>
  <c r="C33" i="7"/>
  <c r="D33" i="7" s="1"/>
  <c r="D20" i="8"/>
  <c r="C34" i="8"/>
  <c r="C10" i="2"/>
  <c r="D13" i="4"/>
  <c r="D21" i="4"/>
  <c r="D29" i="4"/>
  <c r="C18" i="5"/>
  <c r="C15" i="6"/>
  <c r="C28" i="6"/>
  <c r="D29" i="6" s="1"/>
  <c r="C17" i="7"/>
  <c r="D18" i="7" s="1"/>
  <c r="D32" i="7"/>
  <c r="C36" i="7"/>
  <c r="C21" i="8"/>
  <c r="D21" i="8" s="1"/>
  <c r="E21" i="8" s="1"/>
  <c r="C35" i="8"/>
  <c r="D36" i="8" s="1"/>
  <c r="D37" i="2"/>
  <c r="D37" i="4"/>
  <c r="D38" i="4"/>
  <c r="D37" i="6"/>
  <c r="D38" i="6"/>
  <c r="E39" i="6" s="1"/>
  <c r="D37" i="3"/>
  <c r="D38" i="3"/>
  <c r="E39" i="3" s="1"/>
  <c r="D37" i="5"/>
  <c r="D38" i="5"/>
  <c r="E39" i="5" s="1"/>
  <c r="D37" i="7"/>
  <c r="H29" i="9"/>
  <c r="J29" i="9" s="1"/>
  <c r="D38" i="7"/>
  <c r="D16" i="3"/>
  <c r="D8" i="7"/>
  <c r="E9" i="7" s="1"/>
  <c r="D24" i="7"/>
  <c r="D36" i="7"/>
  <c r="C33" i="8"/>
  <c r="D33" i="8" s="1"/>
  <c r="C9" i="5"/>
  <c r="C23" i="6"/>
  <c r="C5" i="5"/>
  <c r="C11" i="6"/>
  <c r="D12" i="6" s="1"/>
  <c r="D17" i="6"/>
  <c r="C24" i="6"/>
  <c r="C13" i="7"/>
  <c r="D14" i="7" s="1"/>
  <c r="C9" i="8"/>
  <c r="D9" i="8" s="1"/>
  <c r="C13" i="8"/>
  <c r="D13" i="8" s="1"/>
  <c r="E13" i="8" s="1"/>
  <c r="C17" i="8"/>
  <c r="D17" i="8" s="1"/>
  <c r="C22" i="8"/>
  <c r="G33" i="9"/>
  <c r="I33" i="9" s="1"/>
  <c r="D37" i="8"/>
  <c r="E37" i="8" s="1"/>
  <c r="H24" i="9"/>
  <c r="J24" i="9" s="1"/>
  <c r="H32" i="9"/>
  <c r="J32" i="9" s="1"/>
  <c r="D38" i="2"/>
  <c r="D33" i="9"/>
  <c r="G25" i="9"/>
  <c r="I25" i="9" s="1"/>
  <c r="G29" i="9"/>
  <c r="I29" i="9" s="1"/>
  <c r="H25" i="9"/>
  <c r="J25" i="9" s="1"/>
  <c r="D16" i="6"/>
  <c r="E16" i="6" s="1"/>
  <c r="D15" i="6"/>
  <c r="E15" i="6" s="1"/>
  <c r="D18" i="4"/>
  <c r="E18" i="4" s="1"/>
  <c r="D34" i="4"/>
  <c r="E34" i="4" s="1"/>
  <c r="D18" i="2"/>
  <c r="D34" i="2"/>
  <c r="E34" i="2" s="1"/>
  <c r="D18" i="6"/>
  <c r="D9" i="5"/>
  <c r="D24" i="6"/>
  <c r="D23" i="6"/>
  <c r="D24" i="8"/>
  <c r="D23" i="8"/>
  <c r="D32" i="8"/>
  <c r="D10" i="4"/>
  <c r="E10" i="4" s="1"/>
  <c r="D26" i="4"/>
  <c r="E26" i="4" s="1"/>
  <c r="D8" i="5"/>
  <c r="E8" i="5" s="1"/>
  <c r="D8" i="8"/>
  <c r="D10" i="2"/>
  <c r="D26" i="2"/>
  <c r="E26" i="2" s="1"/>
  <c r="D7" i="6"/>
  <c r="D21" i="2"/>
  <c r="D29" i="2"/>
  <c r="E30" i="2" s="1"/>
  <c r="D12" i="3"/>
  <c r="D20" i="3"/>
  <c r="D27" i="3"/>
  <c r="D35" i="3"/>
  <c r="E6" i="4"/>
  <c r="D14" i="4"/>
  <c r="E14" i="4" s="1"/>
  <c r="D22" i="4"/>
  <c r="D30" i="4"/>
  <c r="E30" i="4" s="1"/>
  <c r="D5" i="5"/>
  <c r="D10" i="5"/>
  <c r="D26" i="5"/>
  <c r="D30" i="5"/>
  <c r="D5" i="6"/>
  <c r="D21" i="6"/>
  <c r="D31" i="6"/>
  <c r="D19" i="7"/>
  <c r="D28" i="7"/>
  <c r="E29" i="7" s="1"/>
  <c r="D27" i="7"/>
  <c r="E22" i="2"/>
  <c r="D25" i="6"/>
  <c r="E25" i="6" s="1"/>
  <c r="D13" i="7"/>
  <c r="D25" i="8"/>
  <c r="C4" i="2"/>
  <c r="D5" i="2" s="1"/>
  <c r="E6" i="2" s="1"/>
  <c r="C7" i="2"/>
  <c r="D7" i="2" s="1"/>
  <c r="E7" i="2" s="1"/>
  <c r="C11" i="2"/>
  <c r="D11" i="2" s="1"/>
  <c r="E11" i="2" s="1"/>
  <c r="C15" i="2"/>
  <c r="D15" i="2" s="1"/>
  <c r="E15" i="2" s="1"/>
  <c r="C19" i="2"/>
  <c r="D19" i="2" s="1"/>
  <c r="C23" i="2"/>
  <c r="D23" i="2" s="1"/>
  <c r="C27" i="2"/>
  <c r="D28" i="2" s="1"/>
  <c r="C31" i="2"/>
  <c r="D32" i="2" s="1"/>
  <c r="C35" i="2"/>
  <c r="D35" i="2" s="1"/>
  <c r="C9" i="3"/>
  <c r="D9" i="3" s="1"/>
  <c r="C13" i="3"/>
  <c r="D13" i="3" s="1"/>
  <c r="C17" i="3"/>
  <c r="D17" i="3" s="1"/>
  <c r="E17" i="3" s="1"/>
  <c r="C21" i="3"/>
  <c r="D21" i="3" s="1"/>
  <c r="E21" i="3" s="1"/>
  <c r="C25" i="3"/>
  <c r="D25" i="3" s="1"/>
  <c r="C29" i="3"/>
  <c r="D29" i="3" s="1"/>
  <c r="C33" i="3"/>
  <c r="D33" i="3" s="1"/>
  <c r="C7" i="4"/>
  <c r="D7" i="4" s="1"/>
  <c r="C11" i="4"/>
  <c r="D11" i="4" s="1"/>
  <c r="C15" i="4"/>
  <c r="D16" i="4" s="1"/>
  <c r="E17" i="4" s="1"/>
  <c r="C19" i="4"/>
  <c r="D20" i="4" s="1"/>
  <c r="C23" i="4"/>
  <c r="D23" i="4" s="1"/>
  <c r="C27" i="4"/>
  <c r="D27" i="4" s="1"/>
  <c r="C31" i="4"/>
  <c r="D32" i="4" s="1"/>
  <c r="E33" i="4" s="1"/>
  <c r="C35" i="4"/>
  <c r="D36" i="4" s="1"/>
  <c r="D11" i="5"/>
  <c r="E11" i="5" s="1"/>
  <c r="D15" i="5"/>
  <c r="D23" i="5"/>
  <c r="D27" i="5"/>
  <c r="D31" i="5"/>
  <c r="E31" i="5" s="1"/>
  <c r="D35" i="5"/>
  <c r="C19" i="6"/>
  <c r="D20" i="6" s="1"/>
  <c r="E21" i="6" s="1"/>
  <c r="D26" i="6"/>
  <c r="D30" i="6"/>
  <c r="D33" i="6"/>
  <c r="E33" i="6" s="1"/>
  <c r="D12" i="7"/>
  <c r="E13" i="7" s="1"/>
  <c r="C21" i="7"/>
  <c r="D21" i="7" s="1"/>
  <c r="C25" i="7"/>
  <c r="D25" i="7" s="1"/>
  <c r="D35" i="7"/>
  <c r="D15" i="8"/>
  <c r="E16" i="8" s="1"/>
  <c r="C26" i="8"/>
  <c r="D26" i="8" s="1"/>
  <c r="C30" i="8"/>
  <c r="D30" i="8" s="1"/>
  <c r="D10" i="7"/>
  <c r="E10" i="7" s="1"/>
  <c r="D18" i="8"/>
  <c r="E18" i="8" s="1"/>
  <c r="C8" i="2"/>
  <c r="D9" i="2" s="1"/>
  <c r="C12" i="2"/>
  <c r="D13" i="2" s="1"/>
  <c r="E14" i="2" s="1"/>
  <c r="C16" i="2"/>
  <c r="D17" i="2" s="1"/>
  <c r="D6" i="6"/>
  <c r="D9" i="6"/>
  <c r="E10" i="6" s="1"/>
  <c r="D13" i="6"/>
  <c r="E14" i="6" s="1"/>
  <c r="D34" i="6"/>
  <c r="D11" i="7"/>
  <c r="D16" i="7"/>
  <c r="D20" i="7"/>
  <c r="C6" i="8"/>
  <c r="D6" i="8" s="1"/>
  <c r="E6" i="8" s="1"/>
  <c r="D22" i="6"/>
  <c r="E22" i="6" s="1"/>
  <c r="G22" i="9"/>
  <c r="I22" i="9" s="1"/>
  <c r="G30" i="9"/>
  <c r="I30" i="9" s="1"/>
  <c r="E17" i="9"/>
  <c r="D29" i="8"/>
  <c r="E16" i="9"/>
  <c r="G24" i="9"/>
  <c r="I24" i="9" s="1"/>
  <c r="G32" i="9"/>
  <c r="I32" i="9" s="1"/>
  <c r="E23" i="2"/>
  <c r="E11" i="4"/>
  <c r="E35" i="2"/>
  <c r="E7" i="4"/>
  <c r="E33" i="2"/>
  <c r="D20" i="2"/>
  <c r="E20" i="2" s="1"/>
  <c r="D24" i="2"/>
  <c r="E24" i="2" s="1"/>
  <c r="D36" i="2"/>
  <c r="E36" i="2" s="1"/>
  <c r="D8" i="3"/>
  <c r="E8" i="3" s="1"/>
  <c r="D24" i="3"/>
  <c r="E24" i="3" s="1"/>
  <c r="D28" i="3"/>
  <c r="E28" i="3" s="1"/>
  <c r="D32" i="3"/>
  <c r="E32" i="3" s="1"/>
  <c r="D36" i="3"/>
  <c r="D8" i="4"/>
  <c r="E8" i="4" s="1"/>
  <c r="D12" i="4"/>
  <c r="E12" i="4" s="1"/>
  <c r="D24" i="4"/>
  <c r="E24" i="4" s="1"/>
  <c r="G18" i="9"/>
  <c r="I18" i="9" s="1"/>
  <c r="D19" i="9"/>
  <c r="D18" i="9"/>
  <c r="H18" i="9"/>
  <c r="J18" i="9" s="1"/>
  <c r="D11" i="3"/>
  <c r="D15" i="3"/>
  <c r="D19" i="3"/>
  <c r="D12" i="5"/>
  <c r="D16" i="5"/>
  <c r="D20" i="5"/>
  <c r="D24" i="5"/>
  <c r="D32" i="5"/>
  <c r="E33" i="7"/>
  <c r="E29" i="8"/>
  <c r="G26" i="9"/>
  <c r="I26" i="9" s="1"/>
  <c r="D27" i="9"/>
  <c r="D26" i="9"/>
  <c r="H26" i="9"/>
  <c r="J26" i="9" s="1"/>
  <c r="G34" i="9"/>
  <c r="I34" i="9" s="1"/>
  <c r="D35" i="9"/>
  <c r="D34" i="9"/>
  <c r="H34" i="9"/>
  <c r="J34" i="9" s="1"/>
  <c r="E8" i="6"/>
  <c r="E24" i="6"/>
  <c r="D27" i="6"/>
  <c r="D7" i="7"/>
  <c r="D15" i="7"/>
  <c r="D23" i="7"/>
  <c r="D31" i="7"/>
  <c r="D11" i="8"/>
  <c r="D19" i="8"/>
  <c r="D27" i="8"/>
  <c r="E21" i="7"/>
  <c r="E17" i="8"/>
  <c r="E33" i="8"/>
  <c r="D21" i="9"/>
  <c r="D20" i="9"/>
  <c r="H20" i="9"/>
  <c r="J20" i="9" s="1"/>
  <c r="G20" i="9"/>
  <c r="I20" i="9" s="1"/>
  <c r="D29" i="9"/>
  <c r="D28" i="9"/>
  <c r="H28" i="9"/>
  <c r="J28" i="9" s="1"/>
  <c r="G28" i="9"/>
  <c r="I28" i="9" s="1"/>
  <c r="D36" i="9"/>
  <c r="H36" i="9"/>
  <c r="J36" i="9" s="1"/>
  <c r="G36" i="9"/>
  <c r="I36" i="9" s="1"/>
  <c r="H23" i="9"/>
  <c r="J23" i="9" s="1"/>
  <c r="D24" i="9"/>
  <c r="D23" i="9"/>
  <c r="G23" i="9"/>
  <c r="I23" i="9" s="1"/>
  <c r="H31" i="9"/>
  <c r="J31" i="9" s="1"/>
  <c r="D32" i="9"/>
  <c r="D31" i="9"/>
  <c r="G31" i="9"/>
  <c r="I31" i="9" s="1"/>
  <c r="H19" i="9"/>
  <c r="J19" i="9" s="1"/>
  <c r="H27" i="9"/>
  <c r="J27" i="9" s="1"/>
  <c r="H35" i="9"/>
  <c r="J35" i="9" s="1"/>
  <c r="G19" i="9"/>
  <c r="I19" i="9" s="1"/>
  <c r="H22" i="9"/>
  <c r="J22" i="9" s="1"/>
  <c r="G27" i="9"/>
  <c r="I27" i="9" s="1"/>
  <c r="H30" i="9"/>
  <c r="J30" i="9" s="1"/>
  <c r="G35" i="9"/>
  <c r="I35" i="9" s="1"/>
  <c r="D19" i="5" l="1"/>
  <c r="D34" i="5"/>
  <c r="D14" i="5"/>
  <c r="E14" i="5" s="1"/>
  <c r="D33" i="5"/>
  <c r="D17" i="5"/>
  <c r="D28" i="5"/>
  <c r="E35" i="5"/>
  <c r="D22" i="5"/>
  <c r="E23" i="5" s="1"/>
  <c r="D13" i="5"/>
  <c r="D36" i="5"/>
  <c r="E36" i="5" s="1"/>
  <c r="E27" i="5"/>
  <c r="D6" i="5"/>
  <c r="D25" i="5"/>
  <c r="E25" i="5" s="1"/>
  <c r="D21" i="5"/>
  <c r="E9" i="5"/>
  <c r="E38" i="7"/>
  <c r="E39" i="7"/>
  <c r="C28" i="16"/>
  <c r="C28" i="13"/>
  <c r="C33" i="16"/>
  <c r="C33" i="13"/>
  <c r="C25" i="16"/>
  <c r="C25" i="13"/>
  <c r="C17" i="16"/>
  <c r="C17" i="13"/>
  <c r="C9" i="16"/>
  <c r="C9" i="13"/>
  <c r="C35" i="16"/>
  <c r="C35" i="13"/>
  <c r="C19" i="16"/>
  <c r="C19" i="13"/>
  <c r="C26" i="16"/>
  <c r="C26" i="13"/>
  <c r="C18" i="16"/>
  <c r="C18" i="13"/>
  <c r="C10" i="16"/>
  <c r="C10" i="13"/>
  <c r="E25" i="8"/>
  <c r="E38" i="2"/>
  <c r="E39" i="2"/>
  <c r="E38" i="4"/>
  <c r="E39" i="4"/>
  <c r="C36" i="16"/>
  <c r="C36" i="13"/>
  <c r="C37" i="13"/>
  <c r="C24" i="16"/>
  <c r="C24" i="13"/>
  <c r="C12" i="16"/>
  <c r="C12" i="13"/>
  <c r="C4" i="16"/>
  <c r="C4" i="13"/>
  <c r="C31" i="16"/>
  <c r="C31" i="13"/>
  <c r="C15" i="16"/>
  <c r="C15" i="13"/>
  <c r="C7" i="16"/>
  <c r="C7" i="13"/>
  <c r="C34" i="16"/>
  <c r="C34" i="13"/>
  <c r="E34" i="5"/>
  <c r="C20" i="16"/>
  <c r="C20" i="13"/>
  <c r="C29" i="16"/>
  <c r="C29" i="13"/>
  <c r="C21" i="16"/>
  <c r="C21" i="13"/>
  <c r="C13" i="16"/>
  <c r="C13" i="13"/>
  <c r="C5" i="16"/>
  <c r="C5" i="13"/>
  <c r="AB34" i="18"/>
  <c r="AL33" i="18"/>
  <c r="AC33" i="18"/>
  <c r="C27" i="16"/>
  <c r="C27" i="13"/>
  <c r="C30" i="16"/>
  <c r="C30" i="13"/>
  <c r="C22" i="16"/>
  <c r="C22" i="13"/>
  <c r="C14" i="16"/>
  <c r="C14" i="13"/>
  <c r="C6" i="16"/>
  <c r="C6" i="13"/>
  <c r="E19" i="2"/>
  <c r="C32" i="16"/>
  <c r="C32" i="13"/>
  <c r="C16" i="16"/>
  <c r="C16" i="13"/>
  <c r="C8" i="16"/>
  <c r="C8" i="13"/>
  <c r="C23" i="16"/>
  <c r="C23" i="13"/>
  <c r="C11" i="16"/>
  <c r="C11" i="13"/>
  <c r="C3" i="16"/>
  <c r="H3" i="16" s="1"/>
  <c r="E26" i="9"/>
  <c r="E31" i="9"/>
  <c r="E23" i="9"/>
  <c r="E37" i="9"/>
  <c r="E18" i="9"/>
  <c r="E28" i="9"/>
  <c r="E32" i="16"/>
  <c r="F31" i="16"/>
  <c r="H31" i="16"/>
  <c r="E17" i="6"/>
  <c r="E21" i="4"/>
  <c r="E24" i="8"/>
  <c r="D19" i="6"/>
  <c r="E6" i="6"/>
  <c r="E9" i="8"/>
  <c r="E13" i="6"/>
  <c r="E32" i="6"/>
  <c r="D35" i="4"/>
  <c r="D18" i="5"/>
  <c r="D28" i="6"/>
  <c r="E29" i="6" s="1"/>
  <c r="D6" i="3"/>
  <c r="E6" i="3" s="1"/>
  <c r="E28" i="7"/>
  <c r="D35" i="6"/>
  <c r="E36" i="6" s="1"/>
  <c r="D19" i="4"/>
  <c r="E27" i="4"/>
  <c r="E22" i="4"/>
  <c r="E37" i="7"/>
  <c r="D29" i="5"/>
  <c r="E30" i="5" s="1"/>
  <c r="E22" i="5"/>
  <c r="E11" i="7"/>
  <c r="E13" i="3"/>
  <c r="E9" i="6"/>
  <c r="D15" i="4"/>
  <c r="E15" i="4" s="1"/>
  <c r="D31" i="2"/>
  <c r="E31" i="2" s="1"/>
  <c r="D8" i="2"/>
  <c r="E8" i="2" s="1"/>
  <c r="D22" i="8"/>
  <c r="E22" i="8" s="1"/>
  <c r="E25" i="7"/>
  <c r="E38" i="5"/>
  <c r="E37" i="6"/>
  <c r="E19" i="7"/>
  <c r="E38" i="8"/>
  <c r="E20" i="9"/>
  <c r="E36" i="7"/>
  <c r="E35" i="4"/>
  <c r="D27" i="2"/>
  <c r="E27" i="2" s="1"/>
  <c r="E29" i="2"/>
  <c r="D17" i="7"/>
  <c r="E18" i="6"/>
  <c r="D10" i="8"/>
  <c r="E10" i="8" s="1"/>
  <c r="E38" i="6"/>
  <c r="E36" i="9"/>
  <c r="E34" i="9"/>
  <c r="D31" i="4"/>
  <c r="E31" i="4" s="1"/>
  <c r="D28" i="4"/>
  <c r="E28" i="4" s="1"/>
  <c r="E36" i="3"/>
  <c r="D16" i="2"/>
  <c r="E16" i="2" s="1"/>
  <c r="E23" i="4"/>
  <c r="D6" i="7"/>
  <c r="E6" i="7" s="1"/>
  <c r="E26" i="8"/>
  <c r="E26" i="6"/>
  <c r="E14" i="7"/>
  <c r="E10" i="5"/>
  <c r="E38" i="3"/>
  <c r="D34" i="7"/>
  <c r="E34" i="7" s="1"/>
  <c r="E37" i="4"/>
  <c r="D34" i="8"/>
  <c r="E34" i="8" s="1"/>
  <c r="D14" i="8"/>
  <c r="E14" i="8" s="1"/>
  <c r="E20" i="7"/>
  <c r="E34" i="6"/>
  <c r="D35" i="8"/>
  <c r="E35" i="8" s="1"/>
  <c r="E12" i="7"/>
  <c r="D11" i="6"/>
  <c r="E12" i="6" s="1"/>
  <c r="E19" i="4"/>
  <c r="D12" i="2"/>
  <c r="E12" i="2" s="1"/>
  <c r="E9" i="2"/>
  <c r="D30" i="7"/>
  <c r="E30" i="7" s="1"/>
  <c r="E37" i="3"/>
  <c r="E37" i="2"/>
  <c r="E36" i="4"/>
  <c r="E32" i="2"/>
  <c r="E10" i="2"/>
  <c r="D22" i="7"/>
  <c r="E22" i="7" s="1"/>
  <c r="E23" i="6"/>
  <c r="D30" i="3"/>
  <c r="D10" i="3"/>
  <c r="E10" i="3" s="1"/>
  <c r="E18" i="2"/>
  <c r="E25" i="2"/>
  <c r="E29" i="3"/>
  <c r="D18" i="3"/>
  <c r="E18" i="3" s="1"/>
  <c r="D7" i="8"/>
  <c r="D26" i="3"/>
  <c r="E26" i="3" s="1"/>
  <c r="E13" i="4"/>
  <c r="E30" i="8"/>
  <c r="E30" i="6"/>
  <c r="E31" i="6"/>
  <c r="E7" i="6"/>
  <c r="D22" i="3"/>
  <c r="E33" i="3"/>
  <c r="E27" i="3"/>
  <c r="E7" i="3"/>
  <c r="D31" i="8"/>
  <c r="D26" i="7"/>
  <c r="E26" i="7" s="1"/>
  <c r="D34" i="3"/>
  <c r="E34" i="3" s="1"/>
  <c r="D14" i="3"/>
  <c r="E14" i="3" s="1"/>
  <c r="E19" i="8"/>
  <c r="E20" i="8"/>
  <c r="E35" i="6"/>
  <c r="E19" i="6"/>
  <c r="E20" i="6"/>
  <c r="E24" i="9"/>
  <c r="E25" i="9"/>
  <c r="E32" i="7"/>
  <c r="E29" i="5"/>
  <c r="E28" i="5"/>
  <c r="E12" i="3"/>
  <c r="E32" i="4"/>
  <c r="E30" i="9"/>
  <c r="E29" i="9"/>
  <c r="E36" i="8"/>
  <c r="E17" i="5"/>
  <c r="E16" i="5"/>
  <c r="E16" i="3"/>
  <c r="E32" i="9"/>
  <c r="E33" i="9"/>
  <c r="E15" i="7"/>
  <c r="E16" i="7"/>
  <c r="E12" i="5"/>
  <c r="E13" i="5"/>
  <c r="E21" i="2"/>
  <c r="E22" i="9"/>
  <c r="E21" i="9"/>
  <c r="E27" i="8"/>
  <c r="E28" i="8"/>
  <c r="E11" i="8"/>
  <c r="E12" i="8"/>
  <c r="E27" i="6"/>
  <c r="E28" i="6"/>
  <c r="E11" i="6"/>
  <c r="E35" i="9"/>
  <c r="E27" i="9"/>
  <c r="E24" i="5"/>
  <c r="E19" i="9"/>
  <c r="E25" i="4"/>
  <c r="E9" i="4"/>
  <c r="E25" i="3"/>
  <c r="E24" i="7"/>
  <c r="E7" i="7"/>
  <c r="E8" i="7"/>
  <c r="E32" i="5"/>
  <c r="E33" i="5"/>
  <c r="E20" i="5"/>
  <c r="E21" i="5"/>
  <c r="E20" i="3"/>
  <c r="E16" i="4"/>
  <c r="E28" i="2"/>
  <c r="E20" i="4"/>
  <c r="E9" i="3"/>
  <c r="E26" i="5" l="1"/>
  <c r="E37" i="5"/>
  <c r="E18" i="5"/>
  <c r="D34" i="16"/>
  <c r="E7" i="5"/>
  <c r="E6" i="5"/>
  <c r="E15" i="5"/>
  <c r="D32" i="16"/>
  <c r="D23" i="16"/>
  <c r="H23" i="16"/>
  <c r="AG32" i="18"/>
  <c r="K32" i="9"/>
  <c r="D32" i="13"/>
  <c r="D14" i="16"/>
  <c r="H14" i="16"/>
  <c r="AG30" i="18"/>
  <c r="K30" i="9"/>
  <c r="D30" i="13"/>
  <c r="AB35" i="18"/>
  <c r="AL34" i="18"/>
  <c r="AC34" i="18"/>
  <c r="AG13" i="18"/>
  <c r="K13" i="9"/>
  <c r="D13" i="13"/>
  <c r="D29" i="16"/>
  <c r="H29" i="16"/>
  <c r="AG7" i="18"/>
  <c r="K7" i="9"/>
  <c r="D7" i="13"/>
  <c r="D31" i="16"/>
  <c r="AG24" i="18"/>
  <c r="K24" i="9"/>
  <c r="D24" i="13"/>
  <c r="AG36" i="18"/>
  <c r="K36" i="9"/>
  <c r="D36" i="13"/>
  <c r="D18" i="16"/>
  <c r="H18" i="16"/>
  <c r="AG19" i="18"/>
  <c r="K19" i="9"/>
  <c r="D19" i="13"/>
  <c r="D9" i="16"/>
  <c r="H9" i="16"/>
  <c r="AG25" i="18"/>
  <c r="K25" i="9"/>
  <c r="D25" i="13"/>
  <c r="D28" i="16"/>
  <c r="H28" i="16"/>
  <c r="D11" i="16"/>
  <c r="H11" i="16"/>
  <c r="AG16" i="18"/>
  <c r="K16" i="9"/>
  <c r="D16" i="13"/>
  <c r="D6" i="16"/>
  <c r="H6" i="16"/>
  <c r="AG22" i="18"/>
  <c r="K22" i="9"/>
  <c r="D22" i="13"/>
  <c r="D27" i="16"/>
  <c r="H27" i="16"/>
  <c r="AG5" i="18"/>
  <c r="K5" i="9"/>
  <c r="D5" i="13"/>
  <c r="D21" i="16"/>
  <c r="H21" i="16"/>
  <c r="AG34" i="18"/>
  <c r="K34" i="9"/>
  <c r="D34" i="13"/>
  <c r="D15" i="16"/>
  <c r="H15" i="16"/>
  <c r="AG12" i="18"/>
  <c r="K12" i="9"/>
  <c r="D12" i="13"/>
  <c r="D24" i="16"/>
  <c r="H24" i="16"/>
  <c r="D36" i="16"/>
  <c r="D37" i="16"/>
  <c r="D10" i="16"/>
  <c r="H10" i="16"/>
  <c r="I10" i="16" s="1"/>
  <c r="AG26" i="18"/>
  <c r="K26" i="9"/>
  <c r="D26" i="13"/>
  <c r="D35" i="16"/>
  <c r="AG17" i="18"/>
  <c r="K17" i="9"/>
  <c r="D17" i="13"/>
  <c r="D33" i="16"/>
  <c r="AG23" i="18"/>
  <c r="K23" i="9"/>
  <c r="D23" i="13"/>
  <c r="AG8" i="18"/>
  <c r="K8" i="9"/>
  <c r="D8" i="13"/>
  <c r="D16" i="16"/>
  <c r="H16" i="16"/>
  <c r="AG14" i="18"/>
  <c r="K14" i="9"/>
  <c r="D14" i="13"/>
  <c r="D30" i="16"/>
  <c r="H30" i="16"/>
  <c r="D13" i="16"/>
  <c r="H13" i="16"/>
  <c r="AG29" i="18"/>
  <c r="K29" i="9"/>
  <c r="D29" i="13"/>
  <c r="AG20" i="18"/>
  <c r="K20" i="9"/>
  <c r="D20" i="13"/>
  <c r="D7" i="16"/>
  <c r="H7" i="16"/>
  <c r="AG31" i="18"/>
  <c r="K31" i="9"/>
  <c r="D31" i="13"/>
  <c r="AG4" i="18"/>
  <c r="K4" i="9"/>
  <c r="D12" i="16"/>
  <c r="H12" i="16"/>
  <c r="AG37" i="18"/>
  <c r="K37" i="9"/>
  <c r="D37" i="13"/>
  <c r="D38" i="13"/>
  <c r="AG18" i="18"/>
  <c r="K18" i="9"/>
  <c r="D18" i="13"/>
  <c r="D19" i="16"/>
  <c r="H19" i="16"/>
  <c r="AG9" i="18"/>
  <c r="K9" i="9"/>
  <c r="D9" i="13"/>
  <c r="D25" i="16"/>
  <c r="H25" i="16"/>
  <c r="I25" i="16" s="1"/>
  <c r="E19" i="3"/>
  <c r="AG11" i="18"/>
  <c r="K11" i="9"/>
  <c r="D11" i="13"/>
  <c r="D8" i="16"/>
  <c r="H8" i="16"/>
  <c r="AG6" i="18"/>
  <c r="K6" i="9"/>
  <c r="D6" i="13"/>
  <c r="D22" i="16"/>
  <c r="H22" i="16"/>
  <c r="AG27" i="18"/>
  <c r="K27" i="9"/>
  <c r="D27" i="13"/>
  <c r="D5" i="16"/>
  <c r="H5" i="16"/>
  <c r="AG21" i="18"/>
  <c r="K21" i="9"/>
  <c r="D21" i="13"/>
  <c r="D20" i="16"/>
  <c r="H20" i="16"/>
  <c r="AG15" i="18"/>
  <c r="K15" i="9"/>
  <c r="D15" i="13"/>
  <c r="D4" i="16"/>
  <c r="H4" i="16"/>
  <c r="I4" i="16" s="1"/>
  <c r="AG10" i="18"/>
  <c r="K10" i="9"/>
  <c r="D10" i="13"/>
  <c r="D26" i="16"/>
  <c r="H26" i="16"/>
  <c r="AG35" i="18"/>
  <c r="K35" i="9"/>
  <c r="D35" i="13"/>
  <c r="D17" i="16"/>
  <c r="H17" i="16"/>
  <c r="I17" i="16" s="1"/>
  <c r="AG33" i="18"/>
  <c r="K33" i="9"/>
  <c r="D33" i="13"/>
  <c r="AG28" i="18"/>
  <c r="K28" i="9"/>
  <c r="D28" i="13"/>
  <c r="E33" i="16"/>
  <c r="H32" i="16"/>
  <c r="I32" i="16" s="1"/>
  <c r="F32" i="16"/>
  <c r="E23" i="8"/>
  <c r="E19" i="5"/>
  <c r="E29" i="4"/>
  <c r="E11" i="3"/>
  <c r="E13" i="2"/>
  <c r="E17" i="2"/>
  <c r="E23" i="7"/>
  <c r="E31" i="7"/>
  <c r="E15" i="8"/>
  <c r="E18" i="7"/>
  <c r="E17" i="7"/>
  <c r="E35" i="7"/>
  <c r="E7" i="8"/>
  <c r="E8" i="8"/>
  <c r="E31" i="3"/>
  <c r="E30" i="3"/>
  <c r="E27" i="7"/>
  <c r="E23" i="3"/>
  <c r="E22" i="3"/>
  <c r="E15" i="3"/>
  <c r="E31" i="8"/>
  <c r="E32" i="8"/>
  <c r="E35" i="3"/>
  <c r="I20" i="16" l="1"/>
  <c r="I30" i="16"/>
  <c r="I16" i="16"/>
  <c r="I24" i="16"/>
  <c r="I22" i="16"/>
  <c r="I19" i="16"/>
  <c r="I7" i="16"/>
  <c r="I13" i="16"/>
  <c r="I15" i="16"/>
  <c r="I26" i="16"/>
  <c r="I8" i="16"/>
  <c r="I12" i="16"/>
  <c r="I27" i="16"/>
  <c r="I18" i="16"/>
  <c r="AB36" i="18"/>
  <c r="AL35" i="18"/>
  <c r="AC35" i="18"/>
  <c r="I23" i="16"/>
  <c r="AI8" i="18"/>
  <c r="I21" i="16"/>
  <c r="I9" i="16"/>
  <c r="I5" i="16"/>
  <c r="I11" i="16"/>
  <c r="I28" i="16"/>
  <c r="I14" i="16"/>
  <c r="I6" i="16"/>
  <c r="I29" i="16"/>
  <c r="I31" i="16"/>
  <c r="E34" i="16"/>
  <c r="H33" i="16"/>
  <c r="I33" i="16" s="1"/>
  <c r="F33" i="16"/>
  <c r="AB37" i="18" l="1"/>
  <c r="AL36" i="18"/>
  <c r="AC36" i="18"/>
  <c r="E35" i="16"/>
  <c r="F34" i="16"/>
  <c r="H34" i="16"/>
  <c r="AB38" i="18" l="1"/>
  <c r="AL37" i="18"/>
  <c r="AC37" i="18"/>
  <c r="I34" i="16"/>
  <c r="E36" i="16"/>
  <c r="F35" i="16"/>
  <c r="H35" i="16"/>
  <c r="I35" i="16" s="1"/>
  <c r="AB39" i="18" l="1"/>
  <c r="AL38" i="18"/>
  <c r="AC38" i="18"/>
  <c r="E37" i="16"/>
  <c r="F36" i="16"/>
  <c r="H36" i="16"/>
  <c r="AB40" i="18" l="1"/>
  <c r="AL39" i="18"/>
  <c r="AC39" i="18"/>
  <c r="I36" i="16"/>
  <c r="L9" i="16"/>
  <c r="L10" i="16"/>
  <c r="E38" i="16"/>
  <c r="F37" i="16"/>
  <c r="H37" i="16"/>
  <c r="I37" i="16" s="1"/>
  <c r="AB41" i="18" l="1"/>
  <c r="AL40" i="18"/>
  <c r="AC40" i="18"/>
  <c r="E39" i="16"/>
  <c r="F38" i="16"/>
  <c r="H38" i="16"/>
  <c r="I38" i="16" s="1"/>
  <c r="AB42" i="18" l="1"/>
  <c r="AL41" i="18"/>
  <c r="AC41" i="18"/>
  <c r="E40" i="16"/>
  <c r="H39" i="16"/>
  <c r="I39" i="16" s="1"/>
  <c r="F39" i="16"/>
  <c r="AB43" i="18" l="1"/>
  <c r="AL42" i="18"/>
  <c r="AC42" i="18"/>
  <c r="L13" i="16"/>
  <c r="L12" i="16"/>
  <c r="E41" i="16"/>
  <c r="F40" i="16"/>
  <c r="H40" i="16"/>
  <c r="I40" i="16" s="1"/>
  <c r="AB44" i="18" l="1"/>
  <c r="AL43" i="18"/>
  <c r="AC43" i="18"/>
  <c r="E42" i="16"/>
  <c r="F41" i="16"/>
  <c r="H41" i="16"/>
  <c r="I41" i="16" s="1"/>
  <c r="AB45" i="18" l="1"/>
  <c r="AL44" i="18"/>
  <c r="AC44" i="18"/>
  <c r="E43" i="16"/>
  <c r="H42" i="16"/>
  <c r="I42" i="16" s="1"/>
  <c r="F42" i="16"/>
  <c r="AB46" i="18" l="1"/>
  <c r="AL45" i="18"/>
  <c r="AC45" i="18"/>
  <c r="E44" i="16"/>
  <c r="H43" i="16"/>
  <c r="I43" i="16" s="1"/>
  <c r="F43" i="16"/>
  <c r="AB47" i="18" l="1"/>
  <c r="AL46" i="18"/>
  <c r="AC46" i="18"/>
  <c r="E45" i="16"/>
  <c r="H44" i="16"/>
  <c r="I44" i="16" s="1"/>
  <c r="F44" i="16"/>
  <c r="AB48" i="18" l="1"/>
  <c r="AL47" i="18"/>
  <c r="AC47" i="18"/>
  <c r="E46" i="16"/>
  <c r="H45" i="16"/>
  <c r="I45" i="16" s="1"/>
  <c r="F45" i="16"/>
  <c r="AB49" i="18" l="1"/>
  <c r="AL48" i="18"/>
  <c r="AC48" i="18"/>
  <c r="E47" i="16"/>
  <c r="H46" i="16"/>
  <c r="I46" i="16" s="1"/>
  <c r="F46" i="16"/>
  <c r="AB50" i="18" l="1"/>
  <c r="AL49" i="18"/>
  <c r="AC49" i="18"/>
  <c r="E48" i="16"/>
  <c r="F47" i="16"/>
  <c r="H47" i="16"/>
  <c r="I47" i="16" s="1"/>
  <c r="AB51" i="18" l="1"/>
  <c r="AL50" i="18"/>
  <c r="AC50" i="18"/>
  <c r="E49" i="16"/>
  <c r="F48" i="16"/>
  <c r="H48" i="16"/>
  <c r="I48" i="16" s="1"/>
  <c r="AB52" i="18" l="1"/>
  <c r="AL51" i="18"/>
  <c r="AC51" i="18"/>
  <c r="E50" i="16"/>
  <c r="F49" i="16"/>
  <c r="H49" i="16"/>
  <c r="I49" i="16" s="1"/>
  <c r="AB53" i="18" l="1"/>
  <c r="AL52" i="18"/>
  <c r="AC52" i="18"/>
  <c r="E51" i="16"/>
  <c r="H50" i="16"/>
  <c r="I50" i="16" s="1"/>
  <c r="F50" i="16"/>
  <c r="AB54" i="18" l="1"/>
  <c r="AL53" i="18"/>
  <c r="AC53" i="18"/>
  <c r="E52" i="16"/>
  <c r="F51" i="16"/>
  <c r="H51" i="16"/>
  <c r="I51" i="16" s="1"/>
  <c r="AB55" i="18" l="1"/>
  <c r="AL54" i="18"/>
  <c r="AC54" i="18"/>
  <c r="E53" i="16"/>
  <c r="H53" i="16" s="1"/>
  <c r="F52" i="16"/>
  <c r="H52" i="16"/>
  <c r="I52" i="16" s="1"/>
  <c r="AB56" i="18" l="1"/>
  <c r="AL55" i="18"/>
  <c r="AC55" i="18"/>
  <c r="I53" i="16"/>
  <c r="E54" i="16"/>
  <c r="H54" i="16" s="1"/>
  <c r="I54" i="16" s="1"/>
  <c r="F53" i="16"/>
  <c r="AB57" i="18" l="1"/>
  <c r="AL56" i="18"/>
  <c r="AC56" i="18"/>
  <c r="E55" i="16"/>
  <c r="H55" i="16" s="1"/>
  <c r="I55" i="16" s="1"/>
  <c r="F54" i="16"/>
  <c r="AB58" i="18" l="1"/>
  <c r="AB59" i="18" s="1"/>
  <c r="AL57" i="18"/>
  <c r="AC57" i="18"/>
  <c r="E56" i="16"/>
  <c r="H56" i="16" s="1"/>
  <c r="I56" i="16" s="1"/>
  <c r="F55" i="16"/>
  <c r="AL59" i="18" l="1"/>
  <c r="AC59" i="18"/>
  <c r="AB60" i="18"/>
  <c r="AL58" i="18"/>
  <c r="AC58" i="18"/>
  <c r="E57" i="16"/>
  <c r="H57" i="16" s="1"/>
  <c r="F56" i="16"/>
  <c r="AC60" i="18" l="1"/>
  <c r="AL60" i="18"/>
  <c r="AB61" i="18"/>
  <c r="AB62" i="18" s="1"/>
  <c r="I57" i="16"/>
  <c r="E58" i="16"/>
  <c r="H58" i="16" s="1"/>
  <c r="I58" i="16" s="1"/>
  <c r="F57" i="16"/>
  <c r="AC62" i="18" l="1"/>
  <c r="AB63" i="18"/>
  <c r="AL62" i="18"/>
  <c r="AC61" i="18"/>
  <c r="AL61" i="18"/>
  <c r="E59" i="16"/>
  <c r="H59" i="16" s="1"/>
  <c r="I59" i="16" s="1"/>
  <c r="F58" i="16"/>
  <c r="AC63" i="18" l="1"/>
  <c r="AL63" i="18"/>
  <c r="E60" i="16"/>
  <c r="F59" i="16"/>
  <c r="E61" i="16" l="1"/>
  <c r="H60" i="16"/>
  <c r="I60" i="16" s="1"/>
  <c r="F60" i="16"/>
  <c r="E62" i="16" l="1"/>
  <c r="E63" i="16" s="1"/>
  <c r="E64" i="16" s="1"/>
  <c r="F61" i="16"/>
  <c r="H61" i="16"/>
  <c r="I61" i="16" s="1"/>
  <c r="E65" i="16" l="1"/>
  <c r="F64" i="16"/>
  <c r="H64" i="16"/>
  <c r="F63" i="16"/>
  <c r="H63" i="16"/>
  <c r="F62" i="16"/>
  <c r="H62" i="16"/>
  <c r="I62" i="16" s="1"/>
  <c r="I64" i="16" l="1"/>
  <c r="F65" i="16"/>
  <c r="E66" i="16"/>
  <c r="H65" i="16"/>
  <c r="I65" i="16" s="1"/>
  <c r="I63" i="16"/>
  <c r="F66" i="16" l="1"/>
  <c r="E67" i="16"/>
  <c r="H66" i="16"/>
  <c r="I66" i="16" s="1"/>
  <c r="H67" i="16" l="1"/>
  <c r="I67" i="16" s="1"/>
  <c r="F67" i="16"/>
  <c r="E73" i="16" l="1"/>
  <c r="E74" i="16" l="1"/>
  <c r="F73" i="16"/>
  <c r="E75" i="16" l="1"/>
  <c r="F74" i="16"/>
  <c r="E76" i="16" l="1"/>
  <c r="F75" i="16"/>
  <c r="E77" i="16" l="1"/>
  <c r="F76" i="16"/>
  <c r="E78" i="16" l="1"/>
  <c r="F77" i="16"/>
  <c r="E79" i="16" l="1"/>
  <c r="F78" i="16"/>
  <c r="E80" i="16" l="1"/>
  <c r="F79" i="16"/>
  <c r="E81" i="16" l="1"/>
  <c r="F80" i="16"/>
  <c r="E82" i="16" l="1"/>
  <c r="F81" i="16"/>
  <c r="E83" i="16" l="1"/>
  <c r="F82" i="16"/>
  <c r="E84" i="16" l="1"/>
  <c r="F83" i="16"/>
  <c r="E85" i="16" l="1"/>
  <c r="F84" i="16"/>
  <c r="E86" i="16" l="1"/>
  <c r="F85" i="16"/>
  <c r="E87" i="16" l="1"/>
  <c r="F86" i="16"/>
  <c r="E88" i="16" l="1"/>
  <c r="F87" i="16"/>
  <c r="E89" i="16" l="1"/>
  <c r="F88" i="16"/>
  <c r="E90" i="16" l="1"/>
  <c r="F89" i="16"/>
  <c r="E91" i="16" l="1"/>
  <c r="F90" i="16"/>
  <c r="E92" i="16" l="1"/>
  <c r="F91" i="16"/>
  <c r="E93" i="16" l="1"/>
  <c r="F92" i="16"/>
  <c r="E94" i="16" l="1"/>
  <c r="F93" i="16"/>
  <c r="E95" i="16" l="1"/>
  <c r="F94" i="16"/>
  <c r="E96" i="16" l="1"/>
  <c r="F95" i="16"/>
  <c r="E97" i="16" l="1"/>
  <c r="F96" i="16"/>
  <c r="E98" i="16" l="1"/>
  <c r="F97" i="16"/>
  <c r="E99" i="16" l="1"/>
  <c r="F98" i="16"/>
  <c r="E100" i="16" l="1"/>
  <c r="F99" i="16"/>
  <c r="E101" i="16" l="1"/>
  <c r="F100" i="16"/>
  <c r="E102" i="16" l="1"/>
  <c r="F101" i="16"/>
  <c r="E103" i="16" l="1"/>
  <c r="F102" i="16"/>
  <c r="E104" i="16" l="1"/>
  <c r="F103" i="16"/>
  <c r="E105" i="16" l="1"/>
  <c r="F104" i="16"/>
  <c r="E106" i="16" l="1"/>
  <c r="F105" i="16"/>
  <c r="E107" i="16" l="1"/>
  <c r="F106" i="16"/>
  <c r="E108" i="16" l="1"/>
  <c r="F107" i="16"/>
  <c r="E109" i="16" l="1"/>
  <c r="F108" i="16"/>
  <c r="E110" i="16" l="1"/>
  <c r="F109" i="16"/>
  <c r="E111" i="16" l="1"/>
  <c r="F110" i="16"/>
  <c r="E112" i="16" l="1"/>
  <c r="F111" i="16"/>
  <c r="E113" i="16" l="1"/>
  <c r="F112" i="16"/>
  <c r="E114" i="16" l="1"/>
  <c r="F113" i="16"/>
  <c r="E115" i="16" l="1"/>
  <c r="F114" i="16"/>
  <c r="E116" i="16" l="1"/>
  <c r="F115" i="16"/>
  <c r="E117" i="16" l="1"/>
  <c r="F116" i="16"/>
  <c r="F117" i="16" l="1"/>
  <c r="L18" i="1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Carpaneto</author>
  </authors>
  <commentList>
    <comment ref="AA1" authorId="0" shapeId="0" xr:uid="{1A078834-00B8-43E4-B77A-5AB4CBA21EC2}">
      <text>
        <r>
          <rPr>
            <b/>
            <sz val="9"/>
            <color indexed="81"/>
            <rFont val="Tahoma"/>
            <family val="2"/>
          </rPr>
          <t>Carpaneto:</t>
        </r>
        <r>
          <rPr>
            <sz val="9"/>
            <color indexed="81"/>
            <rFont val="Tahoma"/>
            <family val="2"/>
          </rPr>
          <t xml:space="preserve">
R mancanti per arrivare a b ipotizzato costante</t>
        </r>
      </text>
    </comment>
    <comment ref="AB1" authorId="0" shapeId="0" xr:uid="{BDA18777-6255-459B-94D4-7663602E211C}">
      <text>
        <r>
          <rPr>
            <b/>
            <sz val="9"/>
            <color indexed="81"/>
            <rFont val="Tahoma"/>
            <family val="2"/>
          </rPr>
          <t>Carpaneto:</t>
        </r>
        <r>
          <rPr>
            <sz val="9"/>
            <color indexed="81"/>
            <rFont val="Tahoma"/>
            <family val="2"/>
          </rPr>
          <t xml:space="preserve">
comulata mancanti</t>
        </r>
      </text>
    </comment>
    <comment ref="AC1" authorId="0" shapeId="0" xr:uid="{7A9BFDEC-ECCA-4456-ADD4-4DE00F04F4DB}">
      <text>
        <r>
          <rPr>
            <b/>
            <sz val="9"/>
            <color indexed="81"/>
            <rFont val="Tahoma"/>
            <family val="2"/>
          </rPr>
          <t>Carpaneto:</t>
        </r>
        <r>
          <rPr>
            <sz val="9"/>
            <color indexed="81"/>
            <rFont val="Tahoma"/>
            <family val="2"/>
          </rPr>
          <t xml:space="preserve">
comulata mancanti+guariti del giorno-morti del giorno</t>
        </r>
      </text>
    </comment>
    <comment ref="AD1" authorId="0" shapeId="0" xr:uid="{1A9A6192-B023-412B-9304-B1BE1DB94911}">
      <text>
        <r>
          <rPr>
            <b/>
            <sz val="9"/>
            <color indexed="81"/>
            <rFont val="Tahoma"/>
            <family val="2"/>
          </rPr>
          <t>Carpaneto:</t>
        </r>
        <r>
          <rPr>
            <sz val="9"/>
            <color indexed="81"/>
            <rFont val="Tahoma"/>
            <family val="2"/>
          </rPr>
          <t xml:space="preserve">
Comulata solo guariti da PC</t>
        </r>
      </text>
    </comment>
  </commentList>
</comments>
</file>

<file path=xl/sharedStrings.xml><?xml version="1.0" encoding="utf-8"?>
<sst xmlns="http://schemas.openxmlformats.org/spreadsheetml/2006/main" count="219" uniqueCount="69">
  <si>
    <t>data</t>
  </si>
  <si>
    <t>stato</t>
  </si>
  <si>
    <t>ricoverati_con_sintomi</t>
  </si>
  <si>
    <t>terapia_intensiva</t>
  </si>
  <si>
    <t>ospedalizzati</t>
  </si>
  <si>
    <t>isolamento_domiciliare</t>
  </si>
  <si>
    <t>attualmente_positivi</t>
  </si>
  <si>
    <t>nuovi_attualmente_positivi</t>
  </si>
  <si>
    <t>dimessi_guariti</t>
  </si>
  <si>
    <t>deceduti</t>
  </si>
  <si>
    <t>totale_casi</t>
  </si>
  <si>
    <t>tamponi</t>
  </si>
  <si>
    <t>ITA</t>
  </si>
  <si>
    <t>d1</t>
  </si>
  <si>
    <t>d2</t>
  </si>
  <si>
    <t>d3</t>
  </si>
  <si>
    <t>Ospedalizzati</t>
  </si>
  <si>
    <t>tamp/casi tot</t>
  </si>
  <si>
    <t>tamp/positivi</t>
  </si>
  <si>
    <t>casi tot/tamp %</t>
  </si>
  <si>
    <t>positivi/ tamp %</t>
  </si>
  <si>
    <t>stima</t>
  </si>
  <si>
    <t>10xstima'</t>
  </si>
  <si>
    <t>K</t>
  </si>
  <si>
    <t>P0</t>
  </si>
  <si>
    <t>r</t>
  </si>
  <si>
    <t>stima'</t>
  </si>
  <si>
    <t>deceduti'</t>
  </si>
  <si>
    <t>10xdeceduti'</t>
  </si>
  <si>
    <t>err stima</t>
  </si>
  <si>
    <t>media err</t>
  </si>
  <si>
    <t>dev</t>
  </si>
  <si>
    <t>Day max</t>
  </si>
  <si>
    <t>Delta Day max</t>
  </si>
  <si>
    <t>Coeff positivi</t>
  </si>
  <si>
    <t>Coeff morti</t>
  </si>
  <si>
    <t>nuovi positivi</t>
  </si>
  <si>
    <t>err stima'</t>
  </si>
  <si>
    <t>attualmente_n_positivi'</t>
  </si>
  <si>
    <r>
      <t>x=-</t>
    </r>
    <r>
      <rPr>
        <b/>
        <sz val="11"/>
        <color rgb="FF000000"/>
        <rFont val="Symbol"/>
        <family val="1"/>
        <charset val="2"/>
      </rPr>
      <t>a</t>
    </r>
  </si>
  <si>
    <r>
      <t>t0=1/</t>
    </r>
    <r>
      <rPr>
        <b/>
        <sz val="11"/>
        <color rgb="FF000000"/>
        <rFont val="Symbol"/>
        <family val="1"/>
        <charset val="2"/>
      </rPr>
      <t>l</t>
    </r>
  </si>
  <si>
    <t>media err'</t>
  </si>
  <si>
    <t>Max pos</t>
  </si>
  <si>
    <t>giorno</t>
  </si>
  <si>
    <t>R(t)</t>
  </si>
  <si>
    <t>k</t>
  </si>
  <si>
    <t>l</t>
  </si>
  <si>
    <t>dPos/dTamp%</t>
  </si>
  <si>
    <t>R0</t>
  </si>
  <si>
    <r>
      <rPr>
        <b/>
        <u val="double"/>
        <sz val="10"/>
        <color rgb="FF000000"/>
        <rFont val="Liberation Serif"/>
      </rPr>
      <t>R</t>
    </r>
    <r>
      <rPr>
        <b/>
        <sz val="10"/>
        <color rgb="FF000000"/>
        <rFont val="Liberation Serif"/>
      </rPr>
      <t>0</t>
    </r>
  </si>
  <si>
    <r>
      <rPr>
        <u val="double"/>
        <sz val="11"/>
        <color rgb="FF000000"/>
        <rFont val="Liberation Sans"/>
      </rPr>
      <t>R</t>
    </r>
    <r>
      <rPr>
        <sz val="11"/>
        <color rgb="FF000000"/>
        <rFont val="Liberation Sans"/>
      </rPr>
      <t>0=k*exp(</t>
    </r>
    <r>
      <rPr>
        <sz val="11"/>
        <color rgb="FF000000"/>
        <rFont val="Symbol"/>
        <family val="1"/>
        <charset val="2"/>
      </rPr>
      <t>l</t>
    </r>
    <r>
      <rPr>
        <sz val="11"/>
        <color rgb="FF000000"/>
        <rFont val="Liberation Sans"/>
      </rPr>
      <t>*t)</t>
    </r>
  </si>
  <si>
    <t>K=t0^x</t>
  </si>
  <si>
    <t>R</t>
  </si>
  <si>
    <t>T</t>
  </si>
  <si>
    <t>b</t>
  </si>
  <si>
    <t>mR</t>
  </si>
  <si>
    <t>bcorr</t>
  </si>
  <si>
    <r>
      <rPr>
        <sz val="11"/>
        <color rgb="FF000000"/>
        <rFont val="Symbol"/>
        <family val="1"/>
        <charset val="2"/>
      </rPr>
      <t>S</t>
    </r>
    <r>
      <rPr>
        <sz val="11"/>
        <color rgb="FF000000"/>
        <rFont val="Liberation Sans"/>
      </rPr>
      <t>mR</t>
    </r>
  </si>
  <si>
    <r>
      <rPr>
        <sz val="11"/>
        <color rgb="FF000000"/>
        <rFont val="Symbol"/>
        <family val="1"/>
        <charset val="2"/>
      </rPr>
      <t>Sd</t>
    </r>
    <r>
      <rPr>
        <sz val="11"/>
        <color rgb="FF000000"/>
        <rFont val="Liberation Sans"/>
      </rPr>
      <t>R</t>
    </r>
    <r>
      <rPr>
        <sz val="11"/>
        <color rgb="FF000000"/>
        <rFont val="Liberation Sans"/>
      </rPr>
      <t>-dMorti</t>
    </r>
  </si>
  <si>
    <r>
      <rPr>
        <sz val="11"/>
        <color rgb="FF000000"/>
        <rFont val="Symbol"/>
        <family val="1"/>
        <charset val="2"/>
      </rPr>
      <t>S</t>
    </r>
    <r>
      <rPr>
        <sz val="11"/>
        <color rgb="FF000000"/>
        <rFont val="Liberation Sans"/>
      </rPr>
      <t>mGuar</t>
    </r>
  </si>
  <si>
    <t>isolamento dom</t>
  </si>
  <si>
    <t>x=-a</t>
  </si>
  <si>
    <t>t0=1/l</t>
  </si>
  <si>
    <t>delta casi</t>
  </si>
  <si>
    <t>delta casi f7</t>
  </si>
  <si>
    <t>delta casi f4</t>
  </si>
  <si>
    <t>err R0</t>
  </si>
  <si>
    <t>err R(t)</t>
  </si>
  <si>
    <r>
      <rPr>
        <u val="double"/>
        <sz val="11"/>
        <color rgb="FF000000"/>
        <rFont val="Liberation Sans"/>
      </rPr>
      <t>R(t)</t>
    </r>
    <r>
      <rPr>
        <sz val="11"/>
        <color rgb="FF000000"/>
        <rFont val="Liberation Sans"/>
      </rPr>
      <t>=k*exp(</t>
    </r>
    <r>
      <rPr>
        <sz val="11"/>
        <color rgb="FF000000"/>
        <rFont val="Symbol"/>
        <family val="1"/>
        <charset val="2"/>
      </rPr>
      <t>l</t>
    </r>
    <r>
      <rPr>
        <sz val="11"/>
        <color rgb="FF000000"/>
        <rFont val="Liberation Sans"/>
      </rPr>
      <t>*t)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</si>
</sst>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/m;@"/>
    <numFmt numFmtId="165" formatCode="0.0"/>
    <numFmt numFmtId="166" formatCode="0.0000"/>
    <numFmt numFmtId="167" formatCode="0.000"/>
  </numFmts>
  <fonts count="26">
    <font>
      <sz val="11"/>
      <color rgb="FF000000"/>
      <name val="Liberation Sans"/>
    </font>
    <font>
      <sz val="11"/>
      <color rgb="FF000000"/>
      <name val="Liberation Sans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CC0000"/>
      <name val="Liberation Sans"/>
    </font>
    <font>
      <b/>
      <sz val="10"/>
      <color rgb="FFFFFFFF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sz val="18"/>
      <color rgb="FF000000"/>
      <name val="Liberation Sans"/>
    </font>
    <font>
      <sz val="12"/>
      <color rgb="FF000000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  <font>
      <b/>
      <sz val="10"/>
      <color rgb="FF000000"/>
      <name val="Liberation Serif"/>
    </font>
    <font>
      <sz val="10"/>
      <color rgb="FF000000"/>
      <name val="Liberation Serif"/>
    </font>
    <font>
      <b/>
      <sz val="11"/>
      <color rgb="FF000000"/>
      <name val="Liberation Sans"/>
    </font>
    <font>
      <sz val="10"/>
      <color rgb="FF000000"/>
      <name val="Arial Unicode MS"/>
    </font>
    <font>
      <b/>
      <sz val="11"/>
      <color rgb="FF000000"/>
      <name val="Symbol"/>
      <family val="1"/>
      <charset val="2"/>
    </font>
    <font>
      <sz val="11"/>
      <color rgb="FF000000"/>
      <name val="Symbol"/>
      <family val="1"/>
      <charset val="2"/>
    </font>
    <font>
      <sz val="10"/>
      <color rgb="FF000000"/>
      <name val="Liberation Sans"/>
    </font>
    <font>
      <b/>
      <u val="double"/>
      <sz val="10"/>
      <color rgb="FF000000"/>
      <name val="Liberation Serif"/>
    </font>
    <font>
      <u val="double"/>
      <sz val="11"/>
      <color rgb="FF000000"/>
      <name val="Liberation Sans"/>
    </font>
    <font>
      <sz val="11"/>
      <color rgb="FF000000"/>
      <name val="Liberation Sans"/>
      <family val="1"/>
      <charset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theme="9" tint="0.79998168889431442"/>
        <bgColor rgb="FFFFFFCC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8">
    <xf numFmtId="0" fontId="0" fillId="0" borderId="0"/>
    <xf numFmtId="0" fontId="2" fillId="0" borderId="0" applyNumberFormat="0" applyBorder="0" applyProtection="0"/>
    <xf numFmtId="0" fontId="3" fillId="2" borderId="0" applyNumberFormat="0" applyBorder="0" applyProtection="0"/>
    <xf numFmtId="0" fontId="3" fillId="3" borderId="0" applyNumberFormat="0" applyBorder="0" applyProtection="0"/>
    <xf numFmtId="0" fontId="2" fillId="4" borderId="0" applyNumberFormat="0" applyBorder="0" applyProtection="0"/>
    <xf numFmtId="0" fontId="4" fillId="5" borderId="0" applyNumberFormat="0" applyBorder="0" applyProtection="0"/>
    <xf numFmtId="0" fontId="5" fillId="6" borderId="0" applyNumberFormat="0" applyBorder="0" applyProtection="0"/>
    <xf numFmtId="0" fontId="6" fillId="0" borderId="0" applyNumberFormat="0" applyBorder="0" applyProtection="0"/>
    <xf numFmtId="0" fontId="7" fillId="7" borderId="0" applyNumberFormat="0" applyBorder="0" applyProtection="0"/>
    <xf numFmtId="0" fontId="8" fillId="0" borderId="0" applyNumberFormat="0" applyBorder="0" applyProtection="0"/>
    <xf numFmtId="0" fontId="9" fillId="0" borderId="0" applyNumberFormat="0" applyBorder="0" applyProtection="0"/>
    <xf numFmtId="0" fontId="10" fillId="0" borderId="0" applyNumberFormat="0" applyBorder="0" applyProtection="0"/>
    <xf numFmtId="0" fontId="11" fillId="0" borderId="0" applyNumberFormat="0" applyBorder="0" applyProtection="0"/>
    <xf numFmtId="0" fontId="12" fillId="8" borderId="0" applyNumberFormat="0" applyBorder="0" applyProtection="0"/>
    <xf numFmtId="0" fontId="13" fillId="8" borderId="1" applyNumberFormat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4" fillId="0" borderId="0" applyNumberFormat="0" applyBorder="0" applyProtection="0"/>
  </cellStyleXfs>
  <cellXfs count="33">
    <xf numFmtId="0" fontId="0" fillId="0" borderId="0" xfId="0"/>
    <xf numFmtId="0" fontId="14" fillId="0" borderId="0" xfId="0" applyFont="1" applyAlignment="1">
      <alignment horizontal="center" wrapText="1"/>
    </xf>
    <xf numFmtId="164" fontId="15" fillId="0" borderId="0" xfId="0" applyNumberFormat="1" applyFont="1" applyAlignment="1">
      <alignment wrapText="1"/>
    </xf>
    <xf numFmtId="0" fontId="15" fillId="0" borderId="0" xfId="0" applyFont="1" applyAlignment="1">
      <alignment wrapText="1"/>
    </xf>
    <xf numFmtId="0" fontId="16" fillId="0" borderId="0" xfId="0" applyFont="1"/>
    <xf numFmtId="2" fontId="0" fillId="0" borderId="0" xfId="0" applyNumberFormat="1"/>
    <xf numFmtId="165" fontId="0" fillId="0" borderId="0" xfId="0" applyNumberFormat="1"/>
    <xf numFmtId="2" fontId="14" fillId="0" borderId="0" xfId="0" applyNumberFormat="1" applyFont="1" applyAlignment="1">
      <alignment horizontal="center" wrapText="1"/>
    </xf>
    <xf numFmtId="0" fontId="16" fillId="0" borderId="0" xfId="0" applyFont="1" applyAlignment="1">
      <alignment horizontal="center"/>
    </xf>
    <xf numFmtId="0" fontId="0" fillId="8" borderId="2" xfId="0" applyFill="1" applyBorder="1"/>
    <xf numFmtId="1" fontId="15" fillId="0" borderId="0" xfId="0" applyNumberFormat="1" applyFont="1" applyAlignment="1">
      <alignment wrapText="1"/>
    </xf>
    <xf numFmtId="1" fontId="0" fillId="0" borderId="0" xfId="0" applyNumberFormat="1"/>
    <xf numFmtId="0" fontId="16" fillId="0" borderId="0" xfId="0" applyFont="1" applyFill="1" applyBorder="1"/>
    <xf numFmtId="0" fontId="17" fillId="0" borderId="0" xfId="0" applyFont="1" applyAlignment="1">
      <alignment vertical="center"/>
    </xf>
    <xf numFmtId="1" fontId="17" fillId="0" borderId="0" xfId="0" applyNumberFormat="1" applyFont="1" applyAlignment="1">
      <alignment vertical="center"/>
    </xf>
    <xf numFmtId="1" fontId="14" fillId="0" borderId="0" xfId="0" applyNumberFormat="1" applyFont="1" applyAlignment="1">
      <alignment horizontal="center" wrapText="1"/>
    </xf>
    <xf numFmtId="14" fontId="0" fillId="0" borderId="0" xfId="0" applyNumberFormat="1"/>
    <xf numFmtId="11" fontId="0" fillId="8" borderId="2" xfId="0" applyNumberFormat="1" applyFill="1" applyBorder="1"/>
    <xf numFmtId="0" fontId="19" fillId="0" borderId="0" xfId="0" applyFont="1"/>
    <xf numFmtId="166" fontId="0" fillId="0" borderId="0" xfId="0" applyNumberFormat="1"/>
    <xf numFmtId="0" fontId="20" fillId="0" borderId="0" xfId="0" applyFont="1"/>
    <xf numFmtId="2" fontId="20" fillId="0" borderId="0" xfId="0" applyNumberFormat="1" applyFont="1"/>
    <xf numFmtId="0" fontId="20" fillId="0" borderId="0" xfId="0" applyFont="1" applyAlignment="1">
      <alignment vertical="center" wrapText="1"/>
    </xf>
    <xf numFmtId="11" fontId="0" fillId="9" borderId="2" xfId="0" applyNumberFormat="1" applyFill="1" applyBorder="1"/>
    <xf numFmtId="0" fontId="0" fillId="10" borderId="0" xfId="0" applyFill="1"/>
    <xf numFmtId="167" fontId="0" fillId="0" borderId="0" xfId="0" applyNumberFormat="1"/>
    <xf numFmtId="0" fontId="23" fillId="0" borderId="0" xfId="0" applyFont="1"/>
    <xf numFmtId="0" fontId="0" fillId="0" borderId="0" xfId="0" applyAlignment="1"/>
    <xf numFmtId="0" fontId="21" fillId="0" borderId="0" xfId="0" applyFont="1" applyAlignment="1">
      <alignment horizontal="center" wrapText="1"/>
    </xf>
    <xf numFmtId="2" fontId="15" fillId="11" borderId="0" xfId="0" applyNumberFormat="1" applyFont="1" applyFill="1" applyAlignment="1">
      <alignment wrapText="1"/>
    </xf>
    <xf numFmtId="0" fontId="0" fillId="11" borderId="0" xfId="0" applyFill="1"/>
    <xf numFmtId="2" fontId="20" fillId="11" borderId="0" xfId="0" applyNumberFormat="1" applyFont="1" applyFill="1"/>
    <xf numFmtId="0" fontId="0" fillId="0" borderId="0" xfId="0" applyAlignment="1">
      <alignment horizontal="center"/>
    </xf>
  </cellXfs>
  <cellStyles count="18">
    <cellStyle name="Accent" xfId="1" xr:uid="{00000000-0005-0000-0000-000000000000}"/>
    <cellStyle name="Accent 1" xfId="2" xr:uid="{00000000-0005-0000-0000-000001000000}"/>
    <cellStyle name="Accent 2" xfId="3" xr:uid="{00000000-0005-0000-0000-000002000000}"/>
    <cellStyle name="Accent 3" xfId="4" xr:uid="{00000000-0005-0000-0000-000003000000}"/>
    <cellStyle name="Bad" xfId="5" xr:uid="{00000000-0005-0000-0000-000004000000}"/>
    <cellStyle name="Error" xfId="6" xr:uid="{00000000-0005-0000-0000-000005000000}"/>
    <cellStyle name="Footnote" xfId="7" xr:uid="{00000000-0005-0000-0000-000006000000}"/>
    <cellStyle name="Good" xfId="8" xr:uid="{00000000-0005-0000-0000-000007000000}"/>
    <cellStyle name="Heading (user)" xfId="9" xr:uid="{00000000-0005-0000-0000-000008000000}"/>
    <cellStyle name="Heading 1" xfId="10" xr:uid="{00000000-0005-0000-0000-000009000000}"/>
    <cellStyle name="Heading 2" xfId="11" xr:uid="{00000000-0005-0000-0000-00000A000000}"/>
    <cellStyle name="Hyperlink" xfId="12" xr:uid="{00000000-0005-0000-0000-00000B000000}"/>
    <cellStyle name="Neutral" xfId="13" xr:uid="{00000000-0005-0000-0000-00000C000000}"/>
    <cellStyle name="Normale" xfId="0" builtinId="0" customBuiltin="1"/>
    <cellStyle name="Note" xfId="14" xr:uid="{00000000-0005-0000-0000-00000E000000}"/>
    <cellStyle name="Status" xfId="15" xr:uid="{00000000-0005-0000-0000-00000F000000}"/>
    <cellStyle name="Text" xfId="16" xr:uid="{00000000-0005-0000-0000-000010000000}"/>
    <cellStyle name="Warning" xfId="17" xr:uid="{00000000-0005-0000-0000-00001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Casi_totali!$B$1</c:f>
              <c:strCache>
                <c:ptCount val="1"/>
                <c:pt idx="0">
                  <c:v>totale_casi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Casi_totali!$A$3:$A$73</c:f>
              <c:numCache>
                <c:formatCode>d/m;@</c:formatCode>
                <c:ptCount val="7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</c:numCache>
            </c:numRef>
          </c:xVal>
          <c:yVal>
            <c:numRef>
              <c:f>Casi_totali!$B$3:$B$73</c:f>
              <c:numCache>
                <c:formatCode>General</c:formatCode>
                <c:ptCount val="71"/>
                <c:pt idx="0">
                  <c:v>229</c:v>
                </c:pt>
                <c:pt idx="1">
                  <c:v>322</c:v>
                </c:pt>
                <c:pt idx="2">
                  <c:v>400</c:v>
                </c:pt>
                <c:pt idx="3">
                  <c:v>650</c:v>
                </c:pt>
                <c:pt idx="4">
                  <c:v>888</c:v>
                </c:pt>
                <c:pt idx="5">
                  <c:v>1128</c:v>
                </c:pt>
                <c:pt idx="6">
                  <c:v>1694</c:v>
                </c:pt>
                <c:pt idx="7">
                  <c:v>2036</c:v>
                </c:pt>
                <c:pt idx="8">
                  <c:v>2502</c:v>
                </c:pt>
                <c:pt idx="9">
                  <c:v>3089</c:v>
                </c:pt>
                <c:pt idx="10">
                  <c:v>3858</c:v>
                </c:pt>
                <c:pt idx="11">
                  <c:v>4636</c:v>
                </c:pt>
                <c:pt idx="12">
                  <c:v>5883</c:v>
                </c:pt>
                <c:pt idx="13">
                  <c:v>7375</c:v>
                </c:pt>
                <c:pt idx="14">
                  <c:v>9172</c:v>
                </c:pt>
                <c:pt idx="15">
                  <c:v>10149</c:v>
                </c:pt>
                <c:pt idx="16">
                  <c:v>12462</c:v>
                </c:pt>
                <c:pt idx="17">
                  <c:v>15113</c:v>
                </c:pt>
                <c:pt idx="18">
                  <c:v>17660</c:v>
                </c:pt>
                <c:pt idx="19">
                  <c:v>21157</c:v>
                </c:pt>
                <c:pt idx="20">
                  <c:v>24747</c:v>
                </c:pt>
                <c:pt idx="21">
                  <c:v>27980</c:v>
                </c:pt>
                <c:pt idx="22">
                  <c:v>31506</c:v>
                </c:pt>
                <c:pt idx="23">
                  <c:v>35713</c:v>
                </c:pt>
                <c:pt idx="24">
                  <c:v>41035</c:v>
                </c:pt>
                <c:pt idx="25">
                  <c:v>47021</c:v>
                </c:pt>
                <c:pt idx="26">
                  <c:v>53578</c:v>
                </c:pt>
                <c:pt idx="27">
                  <c:v>59138</c:v>
                </c:pt>
                <c:pt idx="28">
                  <c:v>63927</c:v>
                </c:pt>
                <c:pt idx="29">
                  <c:v>69176</c:v>
                </c:pt>
                <c:pt idx="30">
                  <c:v>74386</c:v>
                </c:pt>
                <c:pt idx="31">
                  <c:v>80539</c:v>
                </c:pt>
                <c:pt idx="32">
                  <c:v>86498</c:v>
                </c:pt>
                <c:pt idx="33">
                  <c:v>92472</c:v>
                </c:pt>
                <c:pt idx="34">
                  <c:v>97689</c:v>
                </c:pt>
                <c:pt idx="35">
                  <c:v>101739</c:v>
                </c:pt>
                <c:pt idx="36">
                  <c:v>105792</c:v>
                </c:pt>
                <c:pt idx="37">
                  <c:v>110574</c:v>
                </c:pt>
                <c:pt idx="38">
                  <c:v>115242</c:v>
                </c:pt>
                <c:pt idx="39">
                  <c:v>119827</c:v>
                </c:pt>
                <c:pt idx="40">
                  <c:v>124632</c:v>
                </c:pt>
                <c:pt idx="41">
                  <c:v>128948</c:v>
                </c:pt>
                <c:pt idx="42">
                  <c:v>132547</c:v>
                </c:pt>
                <c:pt idx="43">
                  <c:v>135586</c:v>
                </c:pt>
                <c:pt idx="44">
                  <c:v>139422</c:v>
                </c:pt>
                <c:pt idx="45">
                  <c:v>143626</c:v>
                </c:pt>
                <c:pt idx="46">
                  <c:v>147577</c:v>
                </c:pt>
                <c:pt idx="47">
                  <c:v>152271</c:v>
                </c:pt>
                <c:pt idx="48">
                  <c:v>156363</c:v>
                </c:pt>
                <c:pt idx="49">
                  <c:v>159516</c:v>
                </c:pt>
                <c:pt idx="50">
                  <c:v>162488</c:v>
                </c:pt>
                <c:pt idx="51">
                  <c:v>165155</c:v>
                </c:pt>
                <c:pt idx="52">
                  <c:v>168941</c:v>
                </c:pt>
                <c:pt idx="53">
                  <c:v>172434</c:v>
                </c:pt>
                <c:pt idx="54">
                  <c:v>175925</c:v>
                </c:pt>
                <c:pt idx="55">
                  <c:v>178972</c:v>
                </c:pt>
                <c:pt idx="56">
                  <c:v>181228</c:v>
                </c:pt>
                <c:pt idx="57">
                  <c:v>183957</c:v>
                </c:pt>
                <c:pt idx="58">
                  <c:v>187327</c:v>
                </c:pt>
                <c:pt idx="59">
                  <c:v>189973</c:v>
                </c:pt>
                <c:pt idx="60">
                  <c:v>192994</c:v>
                </c:pt>
                <c:pt idx="61">
                  <c:v>195351</c:v>
                </c:pt>
                <c:pt idx="62">
                  <c:v>197675</c:v>
                </c:pt>
                <c:pt idx="63">
                  <c:v>199414</c:v>
                </c:pt>
                <c:pt idx="64">
                  <c:v>201505</c:v>
                </c:pt>
                <c:pt idx="65">
                  <c:v>203591</c:v>
                </c:pt>
                <c:pt idx="66">
                  <c:v>205463</c:v>
                </c:pt>
                <c:pt idx="67">
                  <c:v>207428</c:v>
                </c:pt>
                <c:pt idx="68">
                  <c:v>209328</c:v>
                </c:pt>
                <c:pt idx="69">
                  <c:v>210717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3E-40F0-9E8C-9EF9C90866EF}"/>
            </c:ext>
          </c:extLst>
        </c:ser>
        <c:ser>
          <c:idx val="1"/>
          <c:order val="1"/>
          <c:tx>
            <c:strRef>
              <c:f>Casi_totali!$C$1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Casi_totali!$A$3:$A$73</c:f>
              <c:numCache>
                <c:formatCode>d/m;@</c:formatCode>
                <c:ptCount val="7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</c:numCache>
            </c:numRef>
          </c:xVal>
          <c:yVal>
            <c:numRef>
              <c:f>Casi_totali!$C$3:$C$73</c:f>
              <c:numCache>
                <c:formatCode>General</c:formatCode>
                <c:ptCount val="71"/>
                <c:pt idx="1">
                  <c:v>93</c:v>
                </c:pt>
                <c:pt idx="2">
                  <c:v>78</c:v>
                </c:pt>
                <c:pt idx="3">
                  <c:v>250</c:v>
                </c:pt>
                <c:pt idx="4">
                  <c:v>238</c:v>
                </c:pt>
                <c:pt idx="5">
                  <c:v>240</c:v>
                </c:pt>
                <c:pt idx="6">
                  <c:v>566</c:v>
                </c:pt>
                <c:pt idx="7">
                  <c:v>342</c:v>
                </c:pt>
                <c:pt idx="8">
                  <c:v>466</c:v>
                </c:pt>
                <c:pt idx="9">
                  <c:v>587</c:v>
                </c:pt>
                <c:pt idx="10">
                  <c:v>769</c:v>
                </c:pt>
                <c:pt idx="11">
                  <c:v>778</c:v>
                </c:pt>
                <c:pt idx="12">
                  <c:v>1247</c:v>
                </c:pt>
                <c:pt idx="13">
                  <c:v>1492</c:v>
                </c:pt>
                <c:pt idx="14">
                  <c:v>1797</c:v>
                </c:pt>
                <c:pt idx="15">
                  <c:v>977</c:v>
                </c:pt>
                <c:pt idx="16">
                  <c:v>2313</c:v>
                </c:pt>
                <c:pt idx="17">
                  <c:v>2651</c:v>
                </c:pt>
                <c:pt idx="18">
                  <c:v>2547</c:v>
                </c:pt>
                <c:pt idx="19">
                  <c:v>3497</c:v>
                </c:pt>
                <c:pt idx="20">
                  <c:v>3590</c:v>
                </c:pt>
                <c:pt idx="21">
                  <c:v>3233</c:v>
                </c:pt>
                <c:pt idx="22">
                  <c:v>3526</c:v>
                </c:pt>
                <c:pt idx="23">
                  <c:v>4207</c:v>
                </c:pt>
                <c:pt idx="24">
                  <c:v>5322</c:v>
                </c:pt>
                <c:pt idx="25">
                  <c:v>5986</c:v>
                </c:pt>
                <c:pt idx="26">
                  <c:v>6557</c:v>
                </c:pt>
                <c:pt idx="27">
                  <c:v>5560</c:v>
                </c:pt>
                <c:pt idx="28">
                  <c:v>4789</c:v>
                </c:pt>
                <c:pt idx="29">
                  <c:v>5249</c:v>
                </c:pt>
                <c:pt idx="30">
                  <c:v>5210</c:v>
                </c:pt>
                <c:pt idx="31">
                  <c:v>6153</c:v>
                </c:pt>
                <c:pt idx="32">
                  <c:v>5959</c:v>
                </c:pt>
                <c:pt idx="33">
                  <c:v>5974</c:v>
                </c:pt>
                <c:pt idx="34">
                  <c:v>5217</c:v>
                </c:pt>
                <c:pt idx="35">
                  <c:v>4050</c:v>
                </c:pt>
                <c:pt idx="36">
                  <c:v>4053</c:v>
                </c:pt>
                <c:pt idx="37">
                  <c:v>4782</c:v>
                </c:pt>
                <c:pt idx="38">
                  <c:v>4668</c:v>
                </c:pt>
                <c:pt idx="39">
                  <c:v>4585</c:v>
                </c:pt>
                <c:pt idx="40">
                  <c:v>4805</c:v>
                </c:pt>
                <c:pt idx="41">
                  <c:v>4316</c:v>
                </c:pt>
                <c:pt idx="42">
                  <c:v>3599</c:v>
                </c:pt>
                <c:pt idx="43">
                  <c:v>3039</c:v>
                </c:pt>
                <c:pt idx="44">
                  <c:v>3836</c:v>
                </c:pt>
                <c:pt idx="45">
                  <c:v>4204</c:v>
                </c:pt>
                <c:pt idx="46">
                  <c:v>3951</c:v>
                </c:pt>
                <c:pt idx="47">
                  <c:v>4694</c:v>
                </c:pt>
                <c:pt idx="48">
                  <c:v>4092</c:v>
                </c:pt>
                <c:pt idx="49">
                  <c:v>3153</c:v>
                </c:pt>
                <c:pt idx="50">
                  <c:v>2972</c:v>
                </c:pt>
                <c:pt idx="51">
                  <c:v>2667</c:v>
                </c:pt>
                <c:pt idx="52">
                  <c:v>3786</c:v>
                </c:pt>
                <c:pt idx="53">
                  <c:v>3493</c:v>
                </c:pt>
                <c:pt idx="54">
                  <c:v>3491</c:v>
                </c:pt>
                <c:pt idx="55">
                  <c:v>3047</c:v>
                </c:pt>
                <c:pt idx="56">
                  <c:v>2256</c:v>
                </c:pt>
                <c:pt idx="57">
                  <c:v>2729</c:v>
                </c:pt>
                <c:pt idx="58">
                  <c:v>3370</c:v>
                </c:pt>
                <c:pt idx="59">
                  <c:v>2646</c:v>
                </c:pt>
                <c:pt idx="60">
                  <c:v>3021</c:v>
                </c:pt>
                <c:pt idx="61">
                  <c:v>2357</c:v>
                </c:pt>
                <c:pt idx="62">
                  <c:v>2324</c:v>
                </c:pt>
                <c:pt idx="63">
                  <c:v>1739</c:v>
                </c:pt>
                <c:pt idx="64">
                  <c:v>2091</c:v>
                </c:pt>
                <c:pt idx="65">
                  <c:v>2086</c:v>
                </c:pt>
                <c:pt idx="66">
                  <c:v>1872</c:v>
                </c:pt>
                <c:pt idx="67">
                  <c:v>1965</c:v>
                </c:pt>
                <c:pt idx="68">
                  <c:v>1900</c:v>
                </c:pt>
                <c:pt idx="69">
                  <c:v>1389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3E-40F0-9E8C-9EF9C9086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5041904"/>
        <c:axId val="335038952"/>
      </c:scatterChart>
      <c:valAx>
        <c:axId val="33503895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335041904"/>
        <c:crossesAt val="0"/>
        <c:crossBetween val="midCat"/>
      </c:valAx>
      <c:valAx>
        <c:axId val="335041904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33503895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Benford Deceduti/giorno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Benford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Deceduti!$T$2:$AB$2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Deceduti!$T$1:$AB$1</c:f>
              <c:numCache>
                <c:formatCode>General</c:formatCode>
                <c:ptCount val="9"/>
                <c:pt idx="0">
                  <c:v>30.102999566398118</c:v>
                </c:pt>
                <c:pt idx="1">
                  <c:v>17.609125905568124</c:v>
                </c:pt>
                <c:pt idx="2">
                  <c:v>12.493873660829994</c:v>
                </c:pt>
                <c:pt idx="3">
                  <c:v>9.6910013008056417</c:v>
                </c:pt>
                <c:pt idx="4">
                  <c:v>7.9181246047624816</c:v>
                </c:pt>
                <c:pt idx="5">
                  <c:v>6.6946789630613219</c:v>
                </c:pt>
                <c:pt idx="6">
                  <c:v>5.799194697768673</c:v>
                </c:pt>
                <c:pt idx="7">
                  <c:v>5.1152522447381292</c:v>
                </c:pt>
                <c:pt idx="8">
                  <c:v>4.5757490560675143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B3-498C-B9E6-C40221EC44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7412328"/>
        <c:axId val="457407408"/>
      </c:barChart>
      <c:scatterChart>
        <c:scatterStyle val="lineMarker"/>
        <c:varyColors val="0"/>
        <c:ser>
          <c:idx val="0"/>
          <c:order val="0"/>
          <c:tx>
            <c:v>Deceduti/day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Deceduti!$T$2:$AB$2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Deceduti!$T$76:$AB$76</c:f>
              <c:numCache>
                <c:formatCode>General</c:formatCode>
                <c:ptCount val="9"/>
                <c:pt idx="0">
                  <c:v>7</c:v>
                </c:pt>
                <c:pt idx="1">
                  <c:v>6</c:v>
                </c:pt>
                <c:pt idx="2">
                  <c:v>7</c:v>
                </c:pt>
                <c:pt idx="3">
                  <c:v>13</c:v>
                </c:pt>
                <c:pt idx="4">
                  <c:v>8</c:v>
                </c:pt>
                <c:pt idx="5">
                  <c:v>11</c:v>
                </c:pt>
                <c:pt idx="6">
                  <c:v>6</c:v>
                </c:pt>
                <c:pt idx="7">
                  <c:v>3</c:v>
                </c:pt>
                <c:pt idx="8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B3-498C-B9E6-C40221EC44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412328"/>
        <c:axId val="457407408"/>
      </c:scatterChart>
      <c:catAx>
        <c:axId val="457412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7407408"/>
        <c:crosses val="autoZero"/>
        <c:auto val="1"/>
        <c:lblAlgn val="ctr"/>
        <c:lblOffset val="100"/>
        <c:noMultiLvlLbl val="0"/>
      </c:catAx>
      <c:valAx>
        <c:axId val="45740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7412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Ospedalizzati!$B$1</c:f>
              <c:strCache>
                <c:ptCount val="1"/>
                <c:pt idx="0">
                  <c:v>Ospedalizzati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Ospedalizzati!$A$3:$A$65</c:f>
              <c:numCache>
                <c:formatCode>d/m;@</c:formatCode>
                <c:ptCount val="63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</c:numCache>
            </c:numRef>
          </c:xVal>
          <c:yVal>
            <c:numRef>
              <c:f>Ospedalizzati!$B$3:$B$65</c:f>
              <c:numCache>
                <c:formatCode>General</c:formatCode>
                <c:ptCount val="63"/>
                <c:pt idx="0">
                  <c:v>127</c:v>
                </c:pt>
                <c:pt idx="1">
                  <c:v>149</c:v>
                </c:pt>
                <c:pt idx="2">
                  <c:v>164</c:v>
                </c:pt>
                <c:pt idx="3">
                  <c:v>304</c:v>
                </c:pt>
                <c:pt idx="4">
                  <c:v>409</c:v>
                </c:pt>
                <c:pt idx="5">
                  <c:v>506</c:v>
                </c:pt>
                <c:pt idx="6">
                  <c:v>779</c:v>
                </c:pt>
                <c:pt idx="7">
                  <c:v>908</c:v>
                </c:pt>
                <c:pt idx="8">
                  <c:v>1263</c:v>
                </c:pt>
                <c:pt idx="9">
                  <c:v>1641</c:v>
                </c:pt>
                <c:pt idx="10">
                  <c:v>2141</c:v>
                </c:pt>
                <c:pt idx="11">
                  <c:v>2856</c:v>
                </c:pt>
                <c:pt idx="12">
                  <c:v>3218</c:v>
                </c:pt>
                <c:pt idx="13">
                  <c:v>4207</c:v>
                </c:pt>
                <c:pt idx="14">
                  <c:v>5049</c:v>
                </c:pt>
                <c:pt idx="15">
                  <c:v>5915</c:v>
                </c:pt>
                <c:pt idx="16">
                  <c:v>6866</c:v>
                </c:pt>
                <c:pt idx="17">
                  <c:v>7803</c:v>
                </c:pt>
                <c:pt idx="18">
                  <c:v>8754</c:v>
                </c:pt>
                <c:pt idx="19">
                  <c:v>9890</c:v>
                </c:pt>
                <c:pt idx="20">
                  <c:v>11335</c:v>
                </c:pt>
                <c:pt idx="21">
                  <c:v>12876</c:v>
                </c:pt>
                <c:pt idx="22">
                  <c:v>14954</c:v>
                </c:pt>
                <c:pt idx="23">
                  <c:v>16620</c:v>
                </c:pt>
                <c:pt idx="24">
                  <c:v>18255</c:v>
                </c:pt>
                <c:pt idx="25">
                  <c:v>18675</c:v>
                </c:pt>
                <c:pt idx="26">
                  <c:v>20565</c:v>
                </c:pt>
                <c:pt idx="27">
                  <c:v>22855</c:v>
                </c:pt>
                <c:pt idx="28">
                  <c:v>23896</c:v>
                </c:pt>
                <c:pt idx="29">
                  <c:v>25333</c:v>
                </c:pt>
                <c:pt idx="30">
                  <c:v>26601</c:v>
                </c:pt>
                <c:pt idx="31">
                  <c:v>28365</c:v>
                </c:pt>
                <c:pt idx="32">
                  <c:v>29761</c:v>
                </c:pt>
                <c:pt idx="33">
                  <c:v>30532</c:v>
                </c:pt>
                <c:pt idx="34">
                  <c:v>31292</c:v>
                </c:pt>
                <c:pt idx="35">
                  <c:v>31776</c:v>
                </c:pt>
                <c:pt idx="36">
                  <c:v>32215</c:v>
                </c:pt>
                <c:pt idx="37">
                  <c:v>32438</c:v>
                </c:pt>
                <c:pt idx="38">
                  <c:v>32593</c:v>
                </c:pt>
                <c:pt idx="39">
                  <c:v>32809</c:v>
                </c:pt>
                <c:pt idx="40">
                  <c:v>33004</c:v>
                </c:pt>
                <c:pt idx="41">
                  <c:v>32926</c:v>
                </c:pt>
                <c:pt idx="42">
                  <c:v>32874</c:v>
                </c:pt>
                <c:pt idx="43">
                  <c:v>32510</c:v>
                </c:pt>
                <c:pt idx="44">
                  <c:v>32178</c:v>
                </c:pt>
                <c:pt idx="45">
                  <c:v>32004</c:v>
                </c:pt>
                <c:pt idx="46">
                  <c:v>31739</c:v>
                </c:pt>
                <c:pt idx="47">
                  <c:v>31525</c:v>
                </c:pt>
                <c:pt idx="48">
                  <c:v>31190</c:v>
                </c:pt>
                <c:pt idx="49">
                  <c:v>31283</c:v>
                </c:pt>
                <c:pt idx="50">
                  <c:v>31197</c:v>
                </c:pt>
                <c:pt idx="51">
                  <c:v>30722</c:v>
                </c:pt>
                <c:pt idx="52">
                  <c:v>29829</c:v>
                </c:pt>
                <c:pt idx="53">
                  <c:v>28598</c:v>
                </c:pt>
                <c:pt idx="54">
                  <c:v>27740</c:v>
                </c:pt>
                <c:pt idx="55">
                  <c:v>27668</c:v>
                </c:pt>
                <c:pt idx="56">
                  <c:v>27479</c:v>
                </c:pt>
                <c:pt idx="57">
                  <c:v>26605</c:v>
                </c:pt>
                <c:pt idx="58">
                  <c:v>26189</c:v>
                </c:pt>
                <c:pt idx="59">
                  <c:v>25138</c:v>
                </c:pt>
                <c:pt idx="60">
                  <c:v>24241</c:v>
                </c:pt>
                <c:pt idx="61">
                  <c:v>23635</c:v>
                </c:pt>
                <c:pt idx="62">
                  <c:v>23381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17-484D-8364-88A7612071C9}"/>
            </c:ext>
          </c:extLst>
        </c:ser>
        <c:ser>
          <c:idx val="1"/>
          <c:order val="1"/>
          <c:tx>
            <c:strRef>
              <c:f>Ospedalizzati!$C$1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Ospedalizzati!$A$3:$A$65</c:f>
              <c:numCache>
                <c:formatCode>d/m;@</c:formatCode>
                <c:ptCount val="63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</c:numCache>
            </c:numRef>
          </c:xVal>
          <c:yVal>
            <c:numRef>
              <c:f>Ospedalizzati!$C$3:$C$65</c:f>
              <c:numCache>
                <c:formatCode>General</c:formatCode>
                <c:ptCount val="63"/>
                <c:pt idx="1">
                  <c:v>22</c:v>
                </c:pt>
                <c:pt idx="2">
                  <c:v>15</c:v>
                </c:pt>
                <c:pt idx="3">
                  <c:v>140</c:v>
                </c:pt>
                <c:pt idx="4">
                  <c:v>105</c:v>
                </c:pt>
                <c:pt idx="5">
                  <c:v>97</c:v>
                </c:pt>
                <c:pt idx="6">
                  <c:v>273</c:v>
                </c:pt>
                <c:pt idx="7">
                  <c:v>129</c:v>
                </c:pt>
                <c:pt idx="8">
                  <c:v>355</c:v>
                </c:pt>
                <c:pt idx="9">
                  <c:v>378</c:v>
                </c:pt>
                <c:pt idx="10">
                  <c:v>500</c:v>
                </c:pt>
                <c:pt idx="11">
                  <c:v>715</c:v>
                </c:pt>
                <c:pt idx="12">
                  <c:v>362</c:v>
                </c:pt>
                <c:pt idx="13">
                  <c:v>989</c:v>
                </c:pt>
                <c:pt idx="14">
                  <c:v>842</c:v>
                </c:pt>
                <c:pt idx="15">
                  <c:v>866</c:v>
                </c:pt>
                <c:pt idx="16">
                  <c:v>951</c:v>
                </c:pt>
                <c:pt idx="17">
                  <c:v>937</c:v>
                </c:pt>
                <c:pt idx="18">
                  <c:v>951</c:v>
                </c:pt>
                <c:pt idx="19">
                  <c:v>1136</c:v>
                </c:pt>
                <c:pt idx="20">
                  <c:v>1445</c:v>
                </c:pt>
                <c:pt idx="21">
                  <c:v>1541</c:v>
                </c:pt>
                <c:pt idx="22">
                  <c:v>2078</c:v>
                </c:pt>
                <c:pt idx="23">
                  <c:v>1666</c:v>
                </c:pt>
                <c:pt idx="24">
                  <c:v>1635</c:v>
                </c:pt>
                <c:pt idx="25">
                  <c:v>420</c:v>
                </c:pt>
                <c:pt idx="26">
                  <c:v>1890</c:v>
                </c:pt>
                <c:pt idx="27">
                  <c:v>2290</c:v>
                </c:pt>
                <c:pt idx="28">
                  <c:v>1041</c:v>
                </c:pt>
                <c:pt idx="29">
                  <c:v>1437</c:v>
                </c:pt>
                <c:pt idx="30">
                  <c:v>1268</c:v>
                </c:pt>
                <c:pt idx="31">
                  <c:v>1764</c:v>
                </c:pt>
                <c:pt idx="32">
                  <c:v>1396</c:v>
                </c:pt>
                <c:pt idx="33">
                  <c:v>771</c:v>
                </c:pt>
                <c:pt idx="34">
                  <c:v>760</c:v>
                </c:pt>
                <c:pt idx="35">
                  <c:v>484</c:v>
                </c:pt>
                <c:pt idx="36">
                  <c:v>439</c:v>
                </c:pt>
                <c:pt idx="37">
                  <c:v>223</c:v>
                </c:pt>
                <c:pt idx="38">
                  <c:v>155</c:v>
                </c:pt>
                <c:pt idx="39">
                  <c:v>216</c:v>
                </c:pt>
                <c:pt idx="40">
                  <c:v>195</c:v>
                </c:pt>
                <c:pt idx="41">
                  <c:v>-78</c:v>
                </c:pt>
                <c:pt idx="42">
                  <c:v>-52</c:v>
                </c:pt>
                <c:pt idx="43">
                  <c:v>-364</c:v>
                </c:pt>
                <c:pt idx="44">
                  <c:v>-332</c:v>
                </c:pt>
                <c:pt idx="45">
                  <c:v>-174</c:v>
                </c:pt>
                <c:pt idx="46">
                  <c:v>-265</c:v>
                </c:pt>
                <c:pt idx="47">
                  <c:v>-214</c:v>
                </c:pt>
                <c:pt idx="48">
                  <c:v>-335</c:v>
                </c:pt>
                <c:pt idx="49">
                  <c:v>93</c:v>
                </c:pt>
                <c:pt idx="50">
                  <c:v>-86</c:v>
                </c:pt>
                <c:pt idx="51">
                  <c:v>-475</c:v>
                </c:pt>
                <c:pt idx="52">
                  <c:v>-893</c:v>
                </c:pt>
                <c:pt idx="53">
                  <c:v>-1231</c:v>
                </c:pt>
                <c:pt idx="54">
                  <c:v>-858</c:v>
                </c:pt>
                <c:pt idx="55">
                  <c:v>-72</c:v>
                </c:pt>
                <c:pt idx="56">
                  <c:v>-189</c:v>
                </c:pt>
                <c:pt idx="57">
                  <c:v>-874</c:v>
                </c:pt>
                <c:pt idx="58">
                  <c:v>-416</c:v>
                </c:pt>
                <c:pt idx="59">
                  <c:v>-1051</c:v>
                </c:pt>
                <c:pt idx="60">
                  <c:v>-897</c:v>
                </c:pt>
                <c:pt idx="61">
                  <c:v>-606</c:v>
                </c:pt>
                <c:pt idx="62">
                  <c:v>-254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17-484D-8364-88A7612071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22200"/>
        <c:axId val="449722856"/>
      </c:scatterChart>
      <c:valAx>
        <c:axId val="44972285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2200"/>
        <c:crossesAt val="0"/>
        <c:crossBetween val="midCat"/>
      </c:valAx>
      <c:valAx>
        <c:axId val="449722200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285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Ospedalizzati!$C$1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Ospedalizzati!$A$3:$A$63</c:f>
              <c:numCache>
                <c:formatCode>d/m;@</c:formatCode>
                <c:ptCount val="6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</c:numCache>
            </c:numRef>
          </c:xVal>
          <c:yVal>
            <c:numRef>
              <c:f>Ospedalizzati!$C$3:$C$63</c:f>
              <c:numCache>
                <c:formatCode>General</c:formatCode>
                <c:ptCount val="61"/>
                <c:pt idx="1">
                  <c:v>22</c:v>
                </c:pt>
                <c:pt idx="2">
                  <c:v>15</c:v>
                </c:pt>
                <c:pt idx="3">
                  <c:v>140</c:v>
                </c:pt>
                <c:pt idx="4">
                  <c:v>105</c:v>
                </c:pt>
                <c:pt idx="5">
                  <c:v>97</c:v>
                </c:pt>
                <c:pt idx="6">
                  <c:v>273</c:v>
                </c:pt>
                <c:pt idx="7">
                  <c:v>129</c:v>
                </c:pt>
                <c:pt idx="8">
                  <c:v>355</c:v>
                </c:pt>
                <c:pt idx="9">
                  <c:v>378</c:v>
                </c:pt>
                <c:pt idx="10">
                  <c:v>500</c:v>
                </c:pt>
                <c:pt idx="11">
                  <c:v>715</c:v>
                </c:pt>
                <c:pt idx="12">
                  <c:v>362</c:v>
                </c:pt>
                <c:pt idx="13">
                  <c:v>989</c:v>
                </c:pt>
                <c:pt idx="14">
                  <c:v>842</c:v>
                </c:pt>
                <c:pt idx="15">
                  <c:v>866</c:v>
                </c:pt>
                <c:pt idx="16">
                  <c:v>951</c:v>
                </c:pt>
                <c:pt idx="17">
                  <c:v>937</c:v>
                </c:pt>
                <c:pt idx="18">
                  <c:v>951</c:v>
                </c:pt>
                <c:pt idx="19">
                  <c:v>1136</c:v>
                </c:pt>
                <c:pt idx="20">
                  <c:v>1445</c:v>
                </c:pt>
                <c:pt idx="21">
                  <c:v>1541</c:v>
                </c:pt>
                <c:pt idx="22">
                  <c:v>2078</c:v>
                </c:pt>
                <c:pt idx="23">
                  <c:v>1666</c:v>
                </c:pt>
                <c:pt idx="24">
                  <c:v>1635</c:v>
                </c:pt>
                <c:pt idx="25">
                  <c:v>420</c:v>
                </c:pt>
                <c:pt idx="26">
                  <c:v>1890</c:v>
                </c:pt>
                <c:pt idx="27">
                  <c:v>2290</c:v>
                </c:pt>
                <c:pt idx="28">
                  <c:v>1041</c:v>
                </c:pt>
                <c:pt idx="29">
                  <c:v>1437</c:v>
                </c:pt>
                <c:pt idx="30">
                  <c:v>1268</c:v>
                </c:pt>
                <c:pt idx="31">
                  <c:v>1764</c:v>
                </c:pt>
                <c:pt idx="32">
                  <c:v>1396</c:v>
                </c:pt>
                <c:pt idx="33">
                  <c:v>771</c:v>
                </c:pt>
                <c:pt idx="34">
                  <c:v>760</c:v>
                </c:pt>
                <c:pt idx="35">
                  <c:v>484</c:v>
                </c:pt>
                <c:pt idx="36">
                  <c:v>439</c:v>
                </c:pt>
                <c:pt idx="37">
                  <c:v>223</c:v>
                </c:pt>
                <c:pt idx="38">
                  <c:v>155</c:v>
                </c:pt>
                <c:pt idx="39">
                  <c:v>216</c:v>
                </c:pt>
                <c:pt idx="40">
                  <c:v>195</c:v>
                </c:pt>
                <c:pt idx="41">
                  <c:v>-78</c:v>
                </c:pt>
                <c:pt idx="42">
                  <c:v>-52</c:v>
                </c:pt>
                <c:pt idx="43">
                  <c:v>-364</c:v>
                </c:pt>
                <c:pt idx="44">
                  <c:v>-332</c:v>
                </c:pt>
                <c:pt idx="45">
                  <c:v>-174</c:v>
                </c:pt>
                <c:pt idx="46">
                  <c:v>-265</c:v>
                </c:pt>
                <c:pt idx="47">
                  <c:v>-214</c:v>
                </c:pt>
                <c:pt idx="48">
                  <c:v>-335</c:v>
                </c:pt>
                <c:pt idx="49">
                  <c:v>93</c:v>
                </c:pt>
                <c:pt idx="50">
                  <c:v>-86</c:v>
                </c:pt>
                <c:pt idx="51">
                  <c:v>-475</c:v>
                </c:pt>
                <c:pt idx="52">
                  <c:v>-893</c:v>
                </c:pt>
                <c:pt idx="53">
                  <c:v>-1231</c:v>
                </c:pt>
                <c:pt idx="54">
                  <c:v>-858</c:v>
                </c:pt>
                <c:pt idx="55">
                  <c:v>-72</c:v>
                </c:pt>
                <c:pt idx="56">
                  <c:v>-189</c:v>
                </c:pt>
                <c:pt idx="57">
                  <c:v>-874</c:v>
                </c:pt>
                <c:pt idx="58">
                  <c:v>-416</c:v>
                </c:pt>
                <c:pt idx="59">
                  <c:v>-1051</c:v>
                </c:pt>
                <c:pt idx="60">
                  <c:v>-897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66-463F-907E-210A5721BEEE}"/>
            </c:ext>
          </c:extLst>
        </c:ser>
        <c:ser>
          <c:idx val="1"/>
          <c:order val="1"/>
          <c:tx>
            <c:strRef>
              <c:f>Ospedalizzati!$D$1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Ospedalizzati!$A$3:$A$63</c:f>
              <c:numCache>
                <c:formatCode>d/m;@</c:formatCode>
                <c:ptCount val="6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</c:numCache>
            </c:numRef>
          </c:xVal>
          <c:yVal>
            <c:numRef>
              <c:f>Ospedalizzati!$D$3:$D$63</c:f>
              <c:numCache>
                <c:formatCode>General</c:formatCode>
                <c:ptCount val="61"/>
                <c:pt idx="2">
                  <c:v>-7</c:v>
                </c:pt>
                <c:pt idx="3">
                  <c:v>125</c:v>
                </c:pt>
                <c:pt idx="4">
                  <c:v>-35</c:v>
                </c:pt>
                <c:pt idx="5">
                  <c:v>-8</c:v>
                </c:pt>
                <c:pt idx="6">
                  <c:v>176</c:v>
                </c:pt>
                <c:pt idx="7">
                  <c:v>-144</c:v>
                </c:pt>
                <c:pt idx="8">
                  <c:v>226</c:v>
                </c:pt>
                <c:pt idx="9">
                  <c:v>23</c:v>
                </c:pt>
                <c:pt idx="10">
                  <c:v>122</c:v>
                </c:pt>
                <c:pt idx="11">
                  <c:v>215</c:v>
                </c:pt>
                <c:pt idx="12">
                  <c:v>-353</c:v>
                </c:pt>
                <c:pt idx="13">
                  <c:v>627</c:v>
                </c:pt>
                <c:pt idx="14">
                  <c:v>-147</c:v>
                </c:pt>
                <c:pt idx="15">
                  <c:v>24</c:v>
                </c:pt>
                <c:pt idx="16">
                  <c:v>85</c:v>
                </c:pt>
                <c:pt idx="17">
                  <c:v>-14</c:v>
                </c:pt>
                <c:pt idx="18">
                  <c:v>14</c:v>
                </c:pt>
                <c:pt idx="19">
                  <c:v>185</c:v>
                </c:pt>
                <c:pt idx="20">
                  <c:v>309</c:v>
                </c:pt>
                <c:pt idx="21">
                  <c:v>96</c:v>
                </c:pt>
                <c:pt idx="22">
                  <c:v>537</c:v>
                </c:pt>
                <c:pt idx="23">
                  <c:v>-412</c:v>
                </c:pt>
                <c:pt idx="24">
                  <c:v>-31</c:v>
                </c:pt>
                <c:pt idx="25">
                  <c:v>-1215</c:v>
                </c:pt>
                <c:pt idx="26">
                  <c:v>1470</c:v>
                </c:pt>
                <c:pt idx="27">
                  <c:v>400</c:v>
                </c:pt>
                <c:pt idx="28">
                  <c:v>-1249</c:v>
                </c:pt>
                <c:pt idx="29">
                  <c:v>396</c:v>
                </c:pt>
                <c:pt idx="30">
                  <c:v>-169</c:v>
                </c:pt>
                <c:pt idx="31">
                  <c:v>496</c:v>
                </c:pt>
                <c:pt idx="32">
                  <c:v>-368</c:v>
                </c:pt>
                <c:pt idx="33">
                  <c:v>-625</c:v>
                </c:pt>
                <c:pt idx="34">
                  <c:v>-11</c:v>
                </c:pt>
                <c:pt idx="35">
                  <c:v>-276</c:v>
                </c:pt>
                <c:pt idx="36">
                  <c:v>-45</c:v>
                </c:pt>
                <c:pt idx="37">
                  <c:v>-216</c:v>
                </c:pt>
                <c:pt idx="38">
                  <c:v>-68</c:v>
                </c:pt>
                <c:pt idx="39">
                  <c:v>61</c:v>
                </c:pt>
                <c:pt idx="40">
                  <c:v>-21</c:v>
                </c:pt>
                <c:pt idx="41">
                  <c:v>-273</c:v>
                </c:pt>
                <c:pt idx="42">
                  <c:v>26</c:v>
                </c:pt>
                <c:pt idx="43">
                  <c:v>-312</c:v>
                </c:pt>
                <c:pt idx="44">
                  <c:v>32</c:v>
                </c:pt>
                <c:pt idx="45">
                  <c:v>158</c:v>
                </c:pt>
                <c:pt idx="46">
                  <c:v>-91</c:v>
                </c:pt>
                <c:pt idx="47">
                  <c:v>51</c:v>
                </c:pt>
                <c:pt idx="48">
                  <c:v>-121</c:v>
                </c:pt>
                <c:pt idx="49">
                  <c:v>428</c:v>
                </c:pt>
                <c:pt idx="50">
                  <c:v>-179</c:v>
                </c:pt>
                <c:pt idx="51">
                  <c:v>-389</c:v>
                </c:pt>
                <c:pt idx="52">
                  <c:v>-418</c:v>
                </c:pt>
                <c:pt idx="53">
                  <c:v>-338</c:v>
                </c:pt>
                <c:pt idx="54">
                  <c:v>373</c:v>
                </c:pt>
                <c:pt idx="55">
                  <c:v>786</c:v>
                </c:pt>
                <c:pt idx="56">
                  <c:v>-117</c:v>
                </c:pt>
                <c:pt idx="57">
                  <c:v>-685</c:v>
                </c:pt>
                <c:pt idx="58">
                  <c:v>458</c:v>
                </c:pt>
                <c:pt idx="59">
                  <c:v>-635</c:v>
                </c:pt>
                <c:pt idx="60">
                  <c:v>154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66-463F-907E-210A5721B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27120"/>
        <c:axId val="449721872"/>
      </c:scatterChart>
      <c:valAx>
        <c:axId val="44972187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7120"/>
        <c:crossesAt val="0"/>
        <c:crossBetween val="midCat"/>
      </c:valAx>
      <c:valAx>
        <c:axId val="449727120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187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8.8266237382315302E-3"/>
          <c:y val="1.9592228642233873E-2"/>
          <c:w val="0.71193201414692342"/>
          <c:h val="0.96081554271553227"/>
        </c:manualLayout>
      </c:layout>
      <c:scatterChart>
        <c:scatterStyle val="lineMarker"/>
        <c:varyColors val="0"/>
        <c:ser>
          <c:idx val="0"/>
          <c:order val="0"/>
          <c:tx>
            <c:strRef>
              <c:f>Positivi!$B$1</c:f>
              <c:strCache>
                <c:ptCount val="1"/>
                <c:pt idx="0">
                  <c:v>attualmente_positivi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Positivi!$A$3:$A$78</c:f>
              <c:numCache>
                <c:formatCode>d/m;@</c:formatCode>
                <c:ptCount val="76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</c:numCache>
            </c:numRef>
          </c:xVal>
          <c:yVal>
            <c:numRef>
              <c:f>Positivi!$B$3:$B$78</c:f>
              <c:numCache>
                <c:formatCode>General</c:formatCode>
                <c:ptCount val="76"/>
                <c:pt idx="0">
                  <c:v>221</c:v>
                </c:pt>
                <c:pt idx="1">
                  <c:v>311</c:v>
                </c:pt>
                <c:pt idx="2">
                  <c:v>385</c:v>
                </c:pt>
                <c:pt idx="3">
                  <c:v>588</c:v>
                </c:pt>
                <c:pt idx="4">
                  <c:v>821</c:v>
                </c:pt>
                <c:pt idx="5">
                  <c:v>1049</c:v>
                </c:pt>
                <c:pt idx="6">
                  <c:v>1577</c:v>
                </c:pt>
                <c:pt idx="7">
                  <c:v>1835</c:v>
                </c:pt>
                <c:pt idx="8">
                  <c:v>2263</c:v>
                </c:pt>
                <c:pt idx="9">
                  <c:v>2706</c:v>
                </c:pt>
                <c:pt idx="10">
                  <c:v>3296</c:v>
                </c:pt>
                <c:pt idx="11">
                  <c:v>3916</c:v>
                </c:pt>
                <c:pt idx="12">
                  <c:v>5061</c:v>
                </c:pt>
                <c:pt idx="13">
                  <c:v>6387</c:v>
                </c:pt>
                <c:pt idx="14">
                  <c:v>7985</c:v>
                </c:pt>
                <c:pt idx="15">
                  <c:v>8514</c:v>
                </c:pt>
                <c:pt idx="16">
                  <c:v>10590</c:v>
                </c:pt>
                <c:pt idx="17">
                  <c:v>12839</c:v>
                </c:pt>
                <c:pt idx="18">
                  <c:v>14955</c:v>
                </c:pt>
                <c:pt idx="19">
                  <c:v>17750</c:v>
                </c:pt>
                <c:pt idx="20">
                  <c:v>20603</c:v>
                </c:pt>
                <c:pt idx="21">
                  <c:v>23073</c:v>
                </c:pt>
                <c:pt idx="22">
                  <c:v>26062</c:v>
                </c:pt>
                <c:pt idx="23">
                  <c:v>28710</c:v>
                </c:pt>
                <c:pt idx="24">
                  <c:v>33190</c:v>
                </c:pt>
                <c:pt idx="25">
                  <c:v>37860</c:v>
                </c:pt>
                <c:pt idx="26">
                  <c:v>42681</c:v>
                </c:pt>
                <c:pt idx="27">
                  <c:v>46638</c:v>
                </c:pt>
                <c:pt idx="28">
                  <c:v>50418</c:v>
                </c:pt>
                <c:pt idx="29">
                  <c:v>54030</c:v>
                </c:pt>
                <c:pt idx="30">
                  <c:v>57521</c:v>
                </c:pt>
                <c:pt idx="31">
                  <c:v>62013</c:v>
                </c:pt>
                <c:pt idx="32">
                  <c:v>66414</c:v>
                </c:pt>
                <c:pt idx="33">
                  <c:v>70065</c:v>
                </c:pt>
                <c:pt idx="34">
                  <c:v>73880</c:v>
                </c:pt>
                <c:pt idx="35">
                  <c:v>75528</c:v>
                </c:pt>
                <c:pt idx="36">
                  <c:v>77635</c:v>
                </c:pt>
                <c:pt idx="37">
                  <c:v>80572</c:v>
                </c:pt>
                <c:pt idx="38">
                  <c:v>83049</c:v>
                </c:pt>
                <c:pt idx="39">
                  <c:v>85388</c:v>
                </c:pt>
                <c:pt idx="40">
                  <c:v>88274</c:v>
                </c:pt>
                <c:pt idx="41">
                  <c:v>91246</c:v>
                </c:pt>
                <c:pt idx="42">
                  <c:v>93187</c:v>
                </c:pt>
                <c:pt idx="43">
                  <c:v>94067</c:v>
                </c:pt>
                <c:pt idx="44">
                  <c:v>95262</c:v>
                </c:pt>
                <c:pt idx="45">
                  <c:v>96877</c:v>
                </c:pt>
                <c:pt idx="46">
                  <c:v>98273</c:v>
                </c:pt>
                <c:pt idx="47">
                  <c:v>100269</c:v>
                </c:pt>
                <c:pt idx="48">
                  <c:v>102253</c:v>
                </c:pt>
                <c:pt idx="49">
                  <c:v>103616</c:v>
                </c:pt>
                <c:pt idx="50">
                  <c:v>104291</c:v>
                </c:pt>
                <c:pt idx="51">
                  <c:v>105418</c:v>
                </c:pt>
                <c:pt idx="52">
                  <c:v>106607</c:v>
                </c:pt>
                <c:pt idx="53">
                  <c:v>106962</c:v>
                </c:pt>
                <c:pt idx="54">
                  <c:v>107771</c:v>
                </c:pt>
                <c:pt idx="55">
                  <c:v>108257</c:v>
                </c:pt>
                <c:pt idx="56">
                  <c:v>108237</c:v>
                </c:pt>
                <c:pt idx="57">
                  <c:v>107709</c:v>
                </c:pt>
                <c:pt idx="58">
                  <c:v>107699</c:v>
                </c:pt>
                <c:pt idx="59">
                  <c:v>106848</c:v>
                </c:pt>
                <c:pt idx="60">
                  <c:v>106527</c:v>
                </c:pt>
                <c:pt idx="61">
                  <c:v>105847</c:v>
                </c:pt>
                <c:pt idx="62">
                  <c:v>106103</c:v>
                </c:pt>
                <c:pt idx="63">
                  <c:v>105813</c:v>
                </c:pt>
                <c:pt idx="64">
                  <c:v>105205</c:v>
                </c:pt>
                <c:pt idx="65">
                  <c:v>104657</c:v>
                </c:pt>
                <c:pt idx="66">
                  <c:v>101551</c:v>
                </c:pt>
                <c:pt idx="67">
                  <c:v>100943</c:v>
                </c:pt>
                <c:pt idx="68">
                  <c:v>100704</c:v>
                </c:pt>
                <c:pt idx="69">
                  <c:v>100179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69-4BEC-85DC-2F296BC3AB97}"/>
            </c:ext>
          </c:extLst>
        </c:ser>
        <c:ser>
          <c:idx val="1"/>
          <c:order val="1"/>
          <c:tx>
            <c:strRef>
              <c:f>Positivi!$C$1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Positivi!$A$3:$A$75</c:f>
              <c:numCache>
                <c:formatCode>d/m;@</c:formatCode>
                <c:ptCount val="73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</c:numCache>
            </c:numRef>
          </c:xVal>
          <c:yVal>
            <c:numRef>
              <c:f>Positivi!$C$3:$C$75</c:f>
              <c:numCache>
                <c:formatCode>General</c:formatCode>
                <c:ptCount val="73"/>
                <c:pt idx="1">
                  <c:v>90</c:v>
                </c:pt>
                <c:pt idx="2">
                  <c:v>74</c:v>
                </c:pt>
                <c:pt idx="3">
                  <c:v>203</c:v>
                </c:pt>
                <c:pt idx="4">
                  <c:v>233</c:v>
                </c:pt>
                <c:pt idx="5">
                  <c:v>228</c:v>
                </c:pt>
                <c:pt idx="6">
                  <c:v>528</c:v>
                </c:pt>
                <c:pt idx="7">
                  <c:v>258</c:v>
                </c:pt>
                <c:pt idx="8">
                  <c:v>428</c:v>
                </c:pt>
                <c:pt idx="9">
                  <c:v>443</c:v>
                </c:pt>
                <c:pt idx="10">
                  <c:v>590</c:v>
                </c:pt>
                <c:pt idx="11">
                  <c:v>620</c:v>
                </c:pt>
                <c:pt idx="12">
                  <c:v>1145</c:v>
                </c:pt>
                <c:pt idx="13">
                  <c:v>1326</c:v>
                </c:pt>
                <c:pt idx="14">
                  <c:v>1598</c:v>
                </c:pt>
                <c:pt idx="15">
                  <c:v>529</c:v>
                </c:pt>
                <c:pt idx="16">
                  <c:v>2076</c:v>
                </c:pt>
                <c:pt idx="17">
                  <c:v>2249</c:v>
                </c:pt>
                <c:pt idx="18">
                  <c:v>2116</c:v>
                </c:pt>
                <c:pt idx="19">
                  <c:v>2795</c:v>
                </c:pt>
                <c:pt idx="20">
                  <c:v>2853</c:v>
                </c:pt>
                <c:pt idx="21">
                  <c:v>2470</c:v>
                </c:pt>
                <c:pt idx="22">
                  <c:v>2989</c:v>
                </c:pt>
                <c:pt idx="23">
                  <c:v>2648</c:v>
                </c:pt>
                <c:pt idx="24">
                  <c:v>4480</c:v>
                </c:pt>
                <c:pt idx="25">
                  <c:v>4670</c:v>
                </c:pt>
                <c:pt idx="26">
                  <c:v>4821</c:v>
                </c:pt>
                <c:pt idx="27">
                  <c:v>3957</c:v>
                </c:pt>
                <c:pt idx="28">
                  <c:v>3780</c:v>
                </c:pt>
                <c:pt idx="29">
                  <c:v>3612</c:v>
                </c:pt>
                <c:pt idx="30">
                  <c:v>3491</c:v>
                </c:pt>
                <c:pt idx="31">
                  <c:v>4492</c:v>
                </c:pt>
                <c:pt idx="32">
                  <c:v>4401</c:v>
                </c:pt>
                <c:pt idx="33">
                  <c:v>3651</c:v>
                </c:pt>
                <c:pt idx="34">
                  <c:v>3815</c:v>
                </c:pt>
                <c:pt idx="35">
                  <c:v>1648</c:v>
                </c:pt>
                <c:pt idx="36">
                  <c:v>2107</c:v>
                </c:pt>
                <c:pt idx="37">
                  <c:v>2937</c:v>
                </c:pt>
                <c:pt idx="38">
                  <c:v>2477</c:v>
                </c:pt>
                <c:pt idx="39">
                  <c:v>2339</c:v>
                </c:pt>
                <c:pt idx="40">
                  <c:v>2886</c:v>
                </c:pt>
                <c:pt idx="41">
                  <c:v>2972</c:v>
                </c:pt>
                <c:pt idx="42">
                  <c:v>1941</c:v>
                </c:pt>
                <c:pt idx="43">
                  <c:v>880</c:v>
                </c:pt>
                <c:pt idx="44">
                  <c:v>1195</c:v>
                </c:pt>
                <c:pt idx="45">
                  <c:v>1615</c:v>
                </c:pt>
                <c:pt idx="46">
                  <c:v>1396</c:v>
                </c:pt>
                <c:pt idx="47">
                  <c:v>1996</c:v>
                </c:pt>
                <c:pt idx="48">
                  <c:v>1984</c:v>
                </c:pt>
                <c:pt idx="49">
                  <c:v>1363</c:v>
                </c:pt>
                <c:pt idx="50">
                  <c:v>675</c:v>
                </c:pt>
                <c:pt idx="51">
                  <c:v>1127</c:v>
                </c:pt>
                <c:pt idx="52">
                  <c:v>1189</c:v>
                </c:pt>
                <c:pt idx="53">
                  <c:v>355</c:v>
                </c:pt>
                <c:pt idx="54">
                  <c:v>809</c:v>
                </c:pt>
                <c:pt idx="55">
                  <c:v>486</c:v>
                </c:pt>
                <c:pt idx="56">
                  <c:v>-20</c:v>
                </c:pt>
                <c:pt idx="57">
                  <c:v>-528</c:v>
                </c:pt>
                <c:pt idx="58">
                  <c:v>-10</c:v>
                </c:pt>
                <c:pt idx="59">
                  <c:v>-851</c:v>
                </c:pt>
                <c:pt idx="60">
                  <c:v>-321</c:v>
                </c:pt>
                <c:pt idx="61">
                  <c:v>-680</c:v>
                </c:pt>
                <c:pt idx="62">
                  <c:v>256</c:v>
                </c:pt>
                <c:pt idx="63">
                  <c:v>-290</c:v>
                </c:pt>
                <c:pt idx="64">
                  <c:v>-608</c:v>
                </c:pt>
                <c:pt idx="65">
                  <c:v>-548</c:v>
                </c:pt>
                <c:pt idx="66">
                  <c:v>-3106</c:v>
                </c:pt>
                <c:pt idx="67">
                  <c:v>-608</c:v>
                </c:pt>
                <c:pt idx="68">
                  <c:v>-239</c:v>
                </c:pt>
                <c:pt idx="69">
                  <c:v>-525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69-4BEC-85DC-2F296BC3AB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912536"/>
        <c:axId val="448911552"/>
      </c:scatterChart>
      <c:valAx>
        <c:axId val="44891155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912536"/>
        <c:crossesAt val="0"/>
        <c:crossBetween val="midCat"/>
      </c:valAx>
      <c:valAx>
        <c:axId val="448912536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91155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Positivi!$C$1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Positivi!$A$3:$A$76</c:f>
              <c:numCache>
                <c:formatCode>d/m;@</c:formatCode>
                <c:ptCount val="74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</c:numCache>
            </c:numRef>
          </c:xVal>
          <c:yVal>
            <c:numRef>
              <c:f>Positivi!$C$3:$C$76</c:f>
              <c:numCache>
                <c:formatCode>General</c:formatCode>
                <c:ptCount val="74"/>
                <c:pt idx="1">
                  <c:v>90</c:v>
                </c:pt>
                <c:pt idx="2">
                  <c:v>74</c:v>
                </c:pt>
                <c:pt idx="3">
                  <c:v>203</c:v>
                </c:pt>
                <c:pt idx="4">
                  <c:v>233</c:v>
                </c:pt>
                <c:pt idx="5">
                  <c:v>228</c:v>
                </c:pt>
                <c:pt idx="6">
                  <c:v>528</c:v>
                </c:pt>
                <c:pt idx="7">
                  <c:v>258</c:v>
                </c:pt>
                <c:pt idx="8">
                  <c:v>428</c:v>
                </c:pt>
                <c:pt idx="9">
                  <c:v>443</c:v>
                </c:pt>
                <c:pt idx="10">
                  <c:v>590</c:v>
                </c:pt>
                <c:pt idx="11">
                  <c:v>620</c:v>
                </c:pt>
                <c:pt idx="12">
                  <c:v>1145</c:v>
                </c:pt>
                <c:pt idx="13">
                  <c:v>1326</c:v>
                </c:pt>
                <c:pt idx="14">
                  <c:v>1598</c:v>
                </c:pt>
                <c:pt idx="15">
                  <c:v>529</c:v>
                </c:pt>
                <c:pt idx="16">
                  <c:v>2076</c:v>
                </c:pt>
                <c:pt idx="17">
                  <c:v>2249</c:v>
                </c:pt>
                <c:pt idx="18">
                  <c:v>2116</c:v>
                </c:pt>
                <c:pt idx="19">
                  <c:v>2795</c:v>
                </c:pt>
                <c:pt idx="20">
                  <c:v>2853</c:v>
                </c:pt>
                <c:pt idx="21">
                  <c:v>2470</c:v>
                </c:pt>
                <c:pt idx="22">
                  <c:v>2989</c:v>
                </c:pt>
                <c:pt idx="23">
                  <c:v>2648</c:v>
                </c:pt>
                <c:pt idx="24">
                  <c:v>4480</c:v>
                </c:pt>
                <c:pt idx="25">
                  <c:v>4670</c:v>
                </c:pt>
                <c:pt idx="26">
                  <c:v>4821</c:v>
                </c:pt>
                <c:pt idx="27">
                  <c:v>3957</c:v>
                </c:pt>
                <c:pt idx="28">
                  <c:v>3780</c:v>
                </c:pt>
                <c:pt idx="29">
                  <c:v>3612</c:v>
                </c:pt>
                <c:pt idx="30">
                  <c:v>3491</c:v>
                </c:pt>
                <c:pt idx="31">
                  <c:v>4492</c:v>
                </c:pt>
                <c:pt idx="32">
                  <c:v>4401</c:v>
                </c:pt>
                <c:pt idx="33">
                  <c:v>3651</c:v>
                </c:pt>
                <c:pt idx="34">
                  <c:v>3815</c:v>
                </c:pt>
                <c:pt idx="35">
                  <c:v>1648</c:v>
                </c:pt>
                <c:pt idx="36">
                  <c:v>2107</c:v>
                </c:pt>
                <c:pt idx="37">
                  <c:v>2937</c:v>
                </c:pt>
                <c:pt idx="38">
                  <c:v>2477</c:v>
                </c:pt>
                <c:pt idx="39">
                  <c:v>2339</c:v>
                </c:pt>
                <c:pt idx="40">
                  <c:v>2886</c:v>
                </c:pt>
                <c:pt idx="41">
                  <c:v>2972</c:v>
                </c:pt>
                <c:pt idx="42">
                  <c:v>1941</c:v>
                </c:pt>
                <c:pt idx="43">
                  <c:v>880</c:v>
                </c:pt>
                <c:pt idx="44">
                  <c:v>1195</c:v>
                </c:pt>
                <c:pt idx="45">
                  <c:v>1615</c:v>
                </c:pt>
                <c:pt idx="46">
                  <c:v>1396</c:v>
                </c:pt>
                <c:pt idx="47">
                  <c:v>1996</c:v>
                </c:pt>
                <c:pt idx="48">
                  <c:v>1984</c:v>
                </c:pt>
                <c:pt idx="49">
                  <c:v>1363</c:v>
                </c:pt>
                <c:pt idx="50">
                  <c:v>675</c:v>
                </c:pt>
                <c:pt idx="51">
                  <c:v>1127</c:v>
                </c:pt>
                <c:pt idx="52">
                  <c:v>1189</c:v>
                </c:pt>
                <c:pt idx="53">
                  <c:v>355</c:v>
                </c:pt>
                <c:pt idx="54">
                  <c:v>809</c:v>
                </c:pt>
                <c:pt idx="55">
                  <c:v>486</c:v>
                </c:pt>
                <c:pt idx="56">
                  <c:v>-20</c:v>
                </c:pt>
                <c:pt idx="57">
                  <c:v>-528</c:v>
                </c:pt>
                <c:pt idx="58">
                  <c:v>-10</c:v>
                </c:pt>
                <c:pt idx="59">
                  <c:v>-851</c:v>
                </c:pt>
                <c:pt idx="60">
                  <c:v>-321</c:v>
                </c:pt>
                <c:pt idx="61">
                  <c:v>-680</c:v>
                </c:pt>
                <c:pt idx="62">
                  <c:v>256</c:v>
                </c:pt>
                <c:pt idx="63">
                  <c:v>-290</c:v>
                </c:pt>
                <c:pt idx="64">
                  <c:v>-608</c:v>
                </c:pt>
                <c:pt idx="65">
                  <c:v>-548</c:v>
                </c:pt>
                <c:pt idx="66">
                  <c:v>-3106</c:v>
                </c:pt>
                <c:pt idx="67">
                  <c:v>-608</c:v>
                </c:pt>
                <c:pt idx="68">
                  <c:v>-239</c:v>
                </c:pt>
                <c:pt idx="69">
                  <c:v>-525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EA-4003-816D-0C26CFCA6A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911880"/>
        <c:axId val="448908600"/>
      </c:scatterChart>
      <c:valAx>
        <c:axId val="448908600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911880"/>
        <c:crossesAt val="0"/>
        <c:crossBetween val="midCat"/>
      </c:valAx>
      <c:valAx>
        <c:axId val="448911880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908600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log Positivi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Positivi!$A$3:$A$77</c:f>
              <c:numCache>
                <c:formatCode>d/m;@</c:formatCode>
                <c:ptCount val="7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</c:numCache>
            </c:numRef>
          </c:xVal>
          <c:yVal>
            <c:numRef>
              <c:f>Positivi!$B$3:$B$77</c:f>
              <c:numCache>
                <c:formatCode>General</c:formatCode>
                <c:ptCount val="75"/>
                <c:pt idx="0">
                  <c:v>221</c:v>
                </c:pt>
                <c:pt idx="1">
                  <c:v>311</c:v>
                </c:pt>
                <c:pt idx="2">
                  <c:v>385</c:v>
                </c:pt>
                <c:pt idx="3">
                  <c:v>588</c:v>
                </c:pt>
                <c:pt idx="4">
                  <c:v>821</c:v>
                </c:pt>
                <c:pt idx="5">
                  <c:v>1049</c:v>
                </c:pt>
                <c:pt idx="6">
                  <c:v>1577</c:v>
                </c:pt>
                <c:pt idx="7">
                  <c:v>1835</c:v>
                </c:pt>
                <c:pt idx="8">
                  <c:v>2263</c:v>
                </c:pt>
                <c:pt idx="9">
                  <c:v>2706</c:v>
                </c:pt>
                <c:pt idx="10">
                  <c:v>3296</c:v>
                </c:pt>
                <c:pt idx="11">
                  <c:v>3916</c:v>
                </c:pt>
                <c:pt idx="12">
                  <c:v>5061</c:v>
                </c:pt>
                <c:pt idx="13">
                  <c:v>6387</c:v>
                </c:pt>
                <c:pt idx="14">
                  <c:v>7985</c:v>
                </c:pt>
                <c:pt idx="15">
                  <c:v>8514</c:v>
                </c:pt>
                <c:pt idx="16">
                  <c:v>10590</c:v>
                </c:pt>
                <c:pt idx="17">
                  <c:v>12839</c:v>
                </c:pt>
                <c:pt idx="18">
                  <c:v>14955</c:v>
                </c:pt>
                <c:pt idx="19">
                  <c:v>17750</c:v>
                </c:pt>
                <c:pt idx="20">
                  <c:v>20603</c:v>
                </c:pt>
                <c:pt idx="21">
                  <c:v>23073</c:v>
                </c:pt>
                <c:pt idx="22">
                  <c:v>26062</c:v>
                </c:pt>
                <c:pt idx="23">
                  <c:v>28710</c:v>
                </c:pt>
                <c:pt idx="24">
                  <c:v>33190</c:v>
                </c:pt>
                <c:pt idx="25">
                  <c:v>37860</c:v>
                </c:pt>
                <c:pt idx="26">
                  <c:v>42681</c:v>
                </c:pt>
                <c:pt idx="27">
                  <c:v>46638</c:v>
                </c:pt>
                <c:pt idx="28">
                  <c:v>50418</c:v>
                </c:pt>
                <c:pt idx="29">
                  <c:v>54030</c:v>
                </c:pt>
                <c:pt idx="30">
                  <c:v>57521</c:v>
                </c:pt>
                <c:pt idx="31">
                  <c:v>62013</c:v>
                </c:pt>
                <c:pt idx="32">
                  <c:v>66414</c:v>
                </c:pt>
                <c:pt idx="33">
                  <c:v>70065</c:v>
                </c:pt>
                <c:pt idx="34">
                  <c:v>73880</c:v>
                </c:pt>
                <c:pt idx="35">
                  <c:v>75528</c:v>
                </c:pt>
                <c:pt idx="36">
                  <c:v>77635</c:v>
                </c:pt>
                <c:pt idx="37">
                  <c:v>80572</c:v>
                </c:pt>
                <c:pt idx="38">
                  <c:v>83049</c:v>
                </c:pt>
                <c:pt idx="39">
                  <c:v>85388</c:v>
                </c:pt>
                <c:pt idx="40">
                  <c:v>88274</c:v>
                </c:pt>
                <c:pt idx="41">
                  <c:v>91246</c:v>
                </c:pt>
                <c:pt idx="42">
                  <c:v>93187</c:v>
                </c:pt>
                <c:pt idx="43">
                  <c:v>94067</c:v>
                </c:pt>
                <c:pt idx="44">
                  <c:v>95262</c:v>
                </c:pt>
                <c:pt idx="45">
                  <c:v>96877</c:v>
                </c:pt>
                <c:pt idx="46">
                  <c:v>98273</c:v>
                </c:pt>
                <c:pt idx="47">
                  <c:v>100269</c:v>
                </c:pt>
                <c:pt idx="48">
                  <c:v>102253</c:v>
                </c:pt>
                <c:pt idx="49">
                  <c:v>103616</c:v>
                </c:pt>
                <c:pt idx="50">
                  <c:v>104291</c:v>
                </c:pt>
                <c:pt idx="51">
                  <c:v>105418</c:v>
                </c:pt>
                <c:pt idx="52">
                  <c:v>106607</c:v>
                </c:pt>
                <c:pt idx="53">
                  <c:v>106962</c:v>
                </c:pt>
                <c:pt idx="54">
                  <c:v>107771</c:v>
                </c:pt>
                <c:pt idx="55">
                  <c:v>108257</c:v>
                </c:pt>
                <c:pt idx="56">
                  <c:v>108237</c:v>
                </c:pt>
                <c:pt idx="57">
                  <c:v>107709</c:v>
                </c:pt>
                <c:pt idx="58">
                  <c:v>107699</c:v>
                </c:pt>
                <c:pt idx="59">
                  <c:v>106848</c:v>
                </c:pt>
                <c:pt idx="60">
                  <c:v>106527</c:v>
                </c:pt>
                <c:pt idx="61">
                  <c:v>105847</c:v>
                </c:pt>
                <c:pt idx="62">
                  <c:v>106103</c:v>
                </c:pt>
                <c:pt idx="63">
                  <c:v>105813</c:v>
                </c:pt>
                <c:pt idx="64">
                  <c:v>105205</c:v>
                </c:pt>
                <c:pt idx="65">
                  <c:v>104657</c:v>
                </c:pt>
                <c:pt idx="66">
                  <c:v>101551</c:v>
                </c:pt>
                <c:pt idx="67">
                  <c:v>100943</c:v>
                </c:pt>
                <c:pt idx="68">
                  <c:v>100704</c:v>
                </c:pt>
                <c:pt idx="69">
                  <c:v>100179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462-4A47-BDA1-FE0B63050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908928"/>
        <c:axId val="448915816"/>
      </c:scatterChart>
      <c:valAx>
        <c:axId val="448915816"/>
        <c:scaling>
          <c:logBase val="10"/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8908928"/>
        <c:crosses val="autoZero"/>
        <c:crossBetween val="midCat"/>
      </c:valAx>
      <c:valAx>
        <c:axId val="448908928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891581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Quarantena!$B$1</c:f>
              <c:strCache>
                <c:ptCount val="1"/>
                <c:pt idx="0">
                  <c:v>isolamento_domiciliare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Quarantena!$A$3:$A$77</c:f>
              <c:numCache>
                <c:formatCode>d/m;@</c:formatCode>
                <c:ptCount val="7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</c:numCache>
            </c:numRef>
          </c:xVal>
          <c:yVal>
            <c:numRef>
              <c:f>Quarantena!$B$3:$B$77</c:f>
              <c:numCache>
                <c:formatCode>General</c:formatCode>
                <c:ptCount val="75"/>
                <c:pt idx="0">
                  <c:v>94</c:v>
                </c:pt>
                <c:pt idx="1">
                  <c:v>162</c:v>
                </c:pt>
                <c:pt idx="2">
                  <c:v>221</c:v>
                </c:pt>
                <c:pt idx="3">
                  <c:v>284</c:v>
                </c:pt>
                <c:pt idx="4">
                  <c:v>412</c:v>
                </c:pt>
                <c:pt idx="5">
                  <c:v>543</c:v>
                </c:pt>
                <c:pt idx="6">
                  <c:v>798</c:v>
                </c:pt>
                <c:pt idx="7">
                  <c:v>927</c:v>
                </c:pt>
                <c:pt idx="8">
                  <c:v>1000</c:v>
                </c:pt>
                <c:pt idx="9">
                  <c:v>1065</c:v>
                </c:pt>
                <c:pt idx="10">
                  <c:v>1155</c:v>
                </c:pt>
                <c:pt idx="11">
                  <c:v>1060</c:v>
                </c:pt>
                <c:pt idx="12">
                  <c:v>1843</c:v>
                </c:pt>
                <c:pt idx="13">
                  <c:v>2180</c:v>
                </c:pt>
                <c:pt idx="14">
                  <c:v>2936</c:v>
                </c:pt>
                <c:pt idx="15">
                  <c:v>2599</c:v>
                </c:pt>
                <c:pt idx="16">
                  <c:v>3724</c:v>
                </c:pt>
                <c:pt idx="17">
                  <c:v>5036</c:v>
                </c:pt>
                <c:pt idx="18">
                  <c:v>6201</c:v>
                </c:pt>
                <c:pt idx="19">
                  <c:v>7860</c:v>
                </c:pt>
                <c:pt idx="20">
                  <c:v>9268</c:v>
                </c:pt>
                <c:pt idx="21">
                  <c:v>10197</c:v>
                </c:pt>
                <c:pt idx="22">
                  <c:v>11108</c:v>
                </c:pt>
                <c:pt idx="23">
                  <c:v>12090</c:v>
                </c:pt>
                <c:pt idx="24">
                  <c:v>14935</c:v>
                </c:pt>
                <c:pt idx="25">
                  <c:v>19185</c:v>
                </c:pt>
                <c:pt idx="26">
                  <c:v>22116</c:v>
                </c:pt>
                <c:pt idx="27">
                  <c:v>23783</c:v>
                </c:pt>
                <c:pt idx="28">
                  <c:v>26522</c:v>
                </c:pt>
                <c:pt idx="29">
                  <c:v>28697</c:v>
                </c:pt>
                <c:pt idx="30">
                  <c:v>30920</c:v>
                </c:pt>
                <c:pt idx="31">
                  <c:v>33648</c:v>
                </c:pt>
                <c:pt idx="32">
                  <c:v>36653</c:v>
                </c:pt>
                <c:pt idx="33">
                  <c:v>39533</c:v>
                </c:pt>
                <c:pt idx="34">
                  <c:v>42588</c:v>
                </c:pt>
                <c:pt idx="35">
                  <c:v>43752</c:v>
                </c:pt>
                <c:pt idx="36">
                  <c:v>45420</c:v>
                </c:pt>
                <c:pt idx="37">
                  <c:v>48134</c:v>
                </c:pt>
                <c:pt idx="38">
                  <c:v>50456</c:v>
                </c:pt>
                <c:pt idx="39">
                  <c:v>52579</c:v>
                </c:pt>
                <c:pt idx="40">
                  <c:v>55270</c:v>
                </c:pt>
                <c:pt idx="41">
                  <c:v>58320</c:v>
                </c:pt>
                <c:pt idx="42">
                  <c:v>60313</c:v>
                </c:pt>
                <c:pt idx="43">
                  <c:v>61557</c:v>
                </c:pt>
                <c:pt idx="44">
                  <c:v>63084</c:v>
                </c:pt>
                <c:pt idx="45">
                  <c:v>64873</c:v>
                </c:pt>
                <c:pt idx="46">
                  <c:v>66534</c:v>
                </c:pt>
                <c:pt idx="47">
                  <c:v>68744</c:v>
                </c:pt>
                <c:pt idx="48">
                  <c:v>71063</c:v>
                </c:pt>
                <c:pt idx="49">
                  <c:v>72333</c:v>
                </c:pt>
                <c:pt idx="50">
                  <c:v>73094</c:v>
                </c:pt>
                <c:pt idx="51">
                  <c:v>74696</c:v>
                </c:pt>
                <c:pt idx="52">
                  <c:v>76778</c:v>
                </c:pt>
                <c:pt idx="53">
                  <c:v>78364</c:v>
                </c:pt>
                <c:pt idx="54">
                  <c:v>80031</c:v>
                </c:pt>
                <c:pt idx="55">
                  <c:v>80589</c:v>
                </c:pt>
                <c:pt idx="56">
                  <c:v>80758</c:v>
                </c:pt>
                <c:pt idx="57">
                  <c:v>81104</c:v>
                </c:pt>
                <c:pt idx="58">
                  <c:v>81510</c:v>
                </c:pt>
                <c:pt idx="59">
                  <c:v>81710</c:v>
                </c:pt>
                <c:pt idx="60">
                  <c:v>82286</c:v>
                </c:pt>
                <c:pt idx="61">
                  <c:v>82212</c:v>
                </c:pt>
                <c:pt idx="62">
                  <c:v>82722</c:v>
                </c:pt>
                <c:pt idx="63">
                  <c:v>83504</c:v>
                </c:pt>
                <c:pt idx="64">
                  <c:v>83619</c:v>
                </c:pt>
                <c:pt idx="65">
                  <c:v>83652</c:v>
                </c:pt>
                <c:pt idx="66">
                  <c:v>81708</c:v>
                </c:pt>
                <c:pt idx="67">
                  <c:v>81796</c:v>
                </c:pt>
                <c:pt idx="68">
                  <c:v>81808</c:v>
                </c:pt>
                <c:pt idx="69">
                  <c:v>81436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99-47D0-BE79-F70ADAE9B5C1}"/>
            </c:ext>
          </c:extLst>
        </c:ser>
        <c:ser>
          <c:idx val="1"/>
          <c:order val="1"/>
          <c:tx>
            <c:strRef>
              <c:f>Quarantena!$C$1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Quarantena!$A$3:$A$77</c:f>
              <c:numCache>
                <c:formatCode>d/m;@</c:formatCode>
                <c:ptCount val="7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</c:numCache>
            </c:numRef>
          </c:xVal>
          <c:yVal>
            <c:numRef>
              <c:f>Quarantena!$C$3:$C$77</c:f>
              <c:numCache>
                <c:formatCode>General</c:formatCode>
                <c:ptCount val="75"/>
                <c:pt idx="1">
                  <c:v>68</c:v>
                </c:pt>
                <c:pt idx="2">
                  <c:v>59</c:v>
                </c:pt>
                <c:pt idx="3">
                  <c:v>63</c:v>
                </c:pt>
                <c:pt idx="4">
                  <c:v>128</c:v>
                </c:pt>
                <c:pt idx="5">
                  <c:v>131</c:v>
                </c:pt>
                <c:pt idx="6">
                  <c:v>255</c:v>
                </c:pt>
                <c:pt idx="7">
                  <c:v>129</c:v>
                </c:pt>
                <c:pt idx="8">
                  <c:v>73</c:v>
                </c:pt>
                <c:pt idx="9">
                  <c:v>65</c:v>
                </c:pt>
                <c:pt idx="10">
                  <c:v>90</c:v>
                </c:pt>
                <c:pt idx="11">
                  <c:v>-95</c:v>
                </c:pt>
                <c:pt idx="12">
                  <c:v>783</c:v>
                </c:pt>
                <c:pt idx="13">
                  <c:v>337</c:v>
                </c:pt>
                <c:pt idx="14">
                  <c:v>756</c:v>
                </c:pt>
                <c:pt idx="15">
                  <c:v>-337</c:v>
                </c:pt>
                <c:pt idx="16">
                  <c:v>1125</c:v>
                </c:pt>
                <c:pt idx="17">
                  <c:v>1312</c:v>
                </c:pt>
                <c:pt idx="18">
                  <c:v>1165</c:v>
                </c:pt>
                <c:pt idx="19">
                  <c:v>1659</c:v>
                </c:pt>
                <c:pt idx="20">
                  <c:v>1408</c:v>
                </c:pt>
                <c:pt idx="21">
                  <c:v>929</c:v>
                </c:pt>
                <c:pt idx="22">
                  <c:v>911</c:v>
                </c:pt>
                <c:pt idx="23">
                  <c:v>982</c:v>
                </c:pt>
                <c:pt idx="24">
                  <c:v>2845</c:v>
                </c:pt>
                <c:pt idx="25">
                  <c:v>4250</c:v>
                </c:pt>
                <c:pt idx="26">
                  <c:v>2931</c:v>
                </c:pt>
                <c:pt idx="27">
                  <c:v>1667</c:v>
                </c:pt>
                <c:pt idx="28">
                  <c:v>2739</c:v>
                </c:pt>
                <c:pt idx="29">
                  <c:v>2175</c:v>
                </c:pt>
                <c:pt idx="30">
                  <c:v>2223</c:v>
                </c:pt>
                <c:pt idx="31">
                  <c:v>2728</c:v>
                </c:pt>
                <c:pt idx="32">
                  <c:v>3005</c:v>
                </c:pt>
                <c:pt idx="33">
                  <c:v>2880</c:v>
                </c:pt>
                <c:pt idx="34">
                  <c:v>3055</c:v>
                </c:pt>
                <c:pt idx="35">
                  <c:v>1164</c:v>
                </c:pt>
                <c:pt idx="36">
                  <c:v>1668</c:v>
                </c:pt>
                <c:pt idx="37">
                  <c:v>2714</c:v>
                </c:pt>
                <c:pt idx="38">
                  <c:v>2322</c:v>
                </c:pt>
                <c:pt idx="39">
                  <c:v>2123</c:v>
                </c:pt>
                <c:pt idx="40">
                  <c:v>2691</c:v>
                </c:pt>
                <c:pt idx="41">
                  <c:v>3050</c:v>
                </c:pt>
                <c:pt idx="42">
                  <c:v>1993</c:v>
                </c:pt>
                <c:pt idx="43">
                  <c:v>1244</c:v>
                </c:pt>
                <c:pt idx="44">
                  <c:v>1527</c:v>
                </c:pt>
                <c:pt idx="45">
                  <c:v>1789</c:v>
                </c:pt>
                <c:pt idx="46">
                  <c:v>1661</c:v>
                </c:pt>
                <c:pt idx="47">
                  <c:v>2210</c:v>
                </c:pt>
                <c:pt idx="48">
                  <c:v>2319</c:v>
                </c:pt>
                <c:pt idx="49">
                  <c:v>1270</c:v>
                </c:pt>
                <c:pt idx="50">
                  <c:v>761</c:v>
                </c:pt>
                <c:pt idx="51">
                  <c:v>1602</c:v>
                </c:pt>
                <c:pt idx="52">
                  <c:v>2082</c:v>
                </c:pt>
                <c:pt idx="53">
                  <c:v>1586</c:v>
                </c:pt>
                <c:pt idx="54">
                  <c:v>1667</c:v>
                </c:pt>
                <c:pt idx="55">
                  <c:v>558</c:v>
                </c:pt>
                <c:pt idx="56">
                  <c:v>169</c:v>
                </c:pt>
                <c:pt idx="57">
                  <c:v>346</c:v>
                </c:pt>
                <c:pt idx="58">
                  <c:v>406</c:v>
                </c:pt>
                <c:pt idx="59">
                  <c:v>200</c:v>
                </c:pt>
                <c:pt idx="60">
                  <c:v>576</c:v>
                </c:pt>
                <c:pt idx="61">
                  <c:v>-74</c:v>
                </c:pt>
                <c:pt idx="62">
                  <c:v>510</c:v>
                </c:pt>
                <c:pt idx="63">
                  <c:v>782</c:v>
                </c:pt>
                <c:pt idx="64">
                  <c:v>115</c:v>
                </c:pt>
                <c:pt idx="65">
                  <c:v>33</c:v>
                </c:pt>
                <c:pt idx="66">
                  <c:v>-1944</c:v>
                </c:pt>
                <c:pt idx="67">
                  <c:v>88</c:v>
                </c:pt>
                <c:pt idx="68">
                  <c:v>12</c:v>
                </c:pt>
                <c:pt idx="69">
                  <c:v>-372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99-47D0-BE79-F70ADAE9B5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25152"/>
        <c:axId val="449724496"/>
      </c:scatterChart>
      <c:valAx>
        <c:axId val="44972449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5152"/>
        <c:crossesAt val="0"/>
        <c:crossBetween val="midCat"/>
      </c:valAx>
      <c:valAx>
        <c:axId val="449725152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449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Quarantena!$C$1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Quarantena!$A$3:$A$75</c:f>
              <c:numCache>
                <c:formatCode>d/m;@</c:formatCode>
                <c:ptCount val="73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</c:numCache>
            </c:numRef>
          </c:xVal>
          <c:yVal>
            <c:numRef>
              <c:f>Quarantena!$C$3:$C$75</c:f>
              <c:numCache>
                <c:formatCode>General</c:formatCode>
                <c:ptCount val="73"/>
                <c:pt idx="1">
                  <c:v>68</c:v>
                </c:pt>
                <c:pt idx="2">
                  <c:v>59</c:v>
                </c:pt>
                <c:pt idx="3">
                  <c:v>63</c:v>
                </c:pt>
                <c:pt idx="4">
                  <c:v>128</c:v>
                </c:pt>
                <c:pt idx="5">
                  <c:v>131</c:v>
                </c:pt>
                <c:pt idx="6">
                  <c:v>255</c:v>
                </c:pt>
                <c:pt idx="7">
                  <c:v>129</c:v>
                </c:pt>
                <c:pt idx="8">
                  <c:v>73</c:v>
                </c:pt>
                <c:pt idx="9">
                  <c:v>65</c:v>
                </c:pt>
                <c:pt idx="10">
                  <c:v>90</c:v>
                </c:pt>
                <c:pt idx="11">
                  <c:v>-95</c:v>
                </c:pt>
                <c:pt idx="12">
                  <c:v>783</c:v>
                </c:pt>
                <c:pt idx="13">
                  <c:v>337</c:v>
                </c:pt>
                <c:pt idx="14">
                  <c:v>756</c:v>
                </c:pt>
                <c:pt idx="15">
                  <c:v>-337</c:v>
                </c:pt>
                <c:pt idx="16">
                  <c:v>1125</c:v>
                </c:pt>
                <c:pt idx="17">
                  <c:v>1312</c:v>
                </c:pt>
                <c:pt idx="18">
                  <c:v>1165</c:v>
                </c:pt>
                <c:pt idx="19">
                  <c:v>1659</c:v>
                </c:pt>
                <c:pt idx="20">
                  <c:v>1408</c:v>
                </c:pt>
                <c:pt idx="21">
                  <c:v>929</c:v>
                </c:pt>
                <c:pt idx="22">
                  <c:v>911</c:v>
                </c:pt>
                <c:pt idx="23">
                  <c:v>982</c:v>
                </c:pt>
                <c:pt idx="24">
                  <c:v>2845</c:v>
                </c:pt>
                <c:pt idx="25">
                  <c:v>4250</c:v>
                </c:pt>
                <c:pt idx="26">
                  <c:v>2931</c:v>
                </c:pt>
                <c:pt idx="27">
                  <c:v>1667</c:v>
                </c:pt>
                <c:pt idx="28">
                  <c:v>2739</c:v>
                </c:pt>
                <c:pt idx="29">
                  <c:v>2175</c:v>
                </c:pt>
                <c:pt idx="30">
                  <c:v>2223</c:v>
                </c:pt>
                <c:pt idx="31">
                  <c:v>2728</c:v>
                </c:pt>
                <c:pt idx="32">
                  <c:v>3005</c:v>
                </c:pt>
                <c:pt idx="33">
                  <c:v>2880</c:v>
                </c:pt>
                <c:pt idx="34">
                  <c:v>3055</c:v>
                </c:pt>
                <c:pt idx="35">
                  <c:v>1164</c:v>
                </c:pt>
                <c:pt idx="36">
                  <c:v>1668</c:v>
                </c:pt>
                <c:pt idx="37">
                  <c:v>2714</c:v>
                </c:pt>
                <c:pt idx="38">
                  <c:v>2322</c:v>
                </c:pt>
                <c:pt idx="39">
                  <c:v>2123</c:v>
                </c:pt>
                <c:pt idx="40">
                  <c:v>2691</c:v>
                </c:pt>
                <c:pt idx="41">
                  <c:v>3050</c:v>
                </c:pt>
                <c:pt idx="42">
                  <c:v>1993</c:v>
                </c:pt>
                <c:pt idx="43">
                  <c:v>1244</c:v>
                </c:pt>
                <c:pt idx="44">
                  <c:v>1527</c:v>
                </c:pt>
                <c:pt idx="45">
                  <c:v>1789</c:v>
                </c:pt>
                <c:pt idx="46">
                  <c:v>1661</c:v>
                </c:pt>
                <c:pt idx="47">
                  <c:v>2210</c:v>
                </c:pt>
                <c:pt idx="48">
                  <c:v>2319</c:v>
                </c:pt>
                <c:pt idx="49">
                  <c:v>1270</c:v>
                </c:pt>
                <c:pt idx="50">
                  <c:v>761</c:v>
                </c:pt>
                <c:pt idx="51">
                  <c:v>1602</c:v>
                </c:pt>
                <c:pt idx="52">
                  <c:v>2082</c:v>
                </c:pt>
                <c:pt idx="53">
                  <c:v>1586</c:v>
                </c:pt>
                <c:pt idx="54">
                  <c:v>1667</c:v>
                </c:pt>
                <c:pt idx="55">
                  <c:v>558</c:v>
                </c:pt>
                <c:pt idx="56">
                  <c:v>169</c:v>
                </c:pt>
                <c:pt idx="57">
                  <c:v>346</c:v>
                </c:pt>
                <c:pt idx="58">
                  <c:v>406</c:v>
                </c:pt>
                <c:pt idx="59">
                  <c:v>200</c:v>
                </c:pt>
                <c:pt idx="60">
                  <c:v>576</c:v>
                </c:pt>
                <c:pt idx="61">
                  <c:v>-74</c:v>
                </c:pt>
                <c:pt idx="62">
                  <c:v>510</c:v>
                </c:pt>
                <c:pt idx="63">
                  <c:v>782</c:v>
                </c:pt>
                <c:pt idx="64">
                  <c:v>115</c:v>
                </c:pt>
                <c:pt idx="65">
                  <c:v>33</c:v>
                </c:pt>
                <c:pt idx="66">
                  <c:v>-1944</c:v>
                </c:pt>
                <c:pt idx="67">
                  <c:v>88</c:v>
                </c:pt>
                <c:pt idx="68">
                  <c:v>12</c:v>
                </c:pt>
                <c:pt idx="69">
                  <c:v>-372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18-434A-9E11-CD47B3A492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27776"/>
        <c:axId val="449726792"/>
      </c:scatterChart>
      <c:valAx>
        <c:axId val="44972679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7776"/>
        <c:crossesAt val="0"/>
        <c:crossBetween val="midCat"/>
      </c:valAx>
      <c:valAx>
        <c:axId val="449727776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679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'Nuovi positivi'!$B$1</c:f>
              <c:strCache>
                <c:ptCount val="1"/>
                <c:pt idx="0">
                  <c:v>nuovi positivi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'Nuovi positivi'!$A$3:$A$74</c:f>
              <c:numCache>
                <c:formatCode>d/m;@</c:formatCode>
                <c:ptCount val="72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</c:numCache>
            </c:numRef>
          </c:xVal>
          <c:yVal>
            <c:numRef>
              <c:f>'Nuovi positivi'!$B$3:$B$74</c:f>
              <c:numCache>
                <c:formatCode>General</c:formatCode>
                <c:ptCount val="72"/>
                <c:pt idx="0">
                  <c:v>229</c:v>
                </c:pt>
                <c:pt idx="1">
                  <c:v>322</c:v>
                </c:pt>
                <c:pt idx="2">
                  <c:v>400</c:v>
                </c:pt>
                <c:pt idx="3">
                  <c:v>650</c:v>
                </c:pt>
                <c:pt idx="4">
                  <c:v>888</c:v>
                </c:pt>
                <c:pt idx="5">
                  <c:v>1128</c:v>
                </c:pt>
                <c:pt idx="6">
                  <c:v>1694</c:v>
                </c:pt>
                <c:pt idx="7">
                  <c:v>2036</c:v>
                </c:pt>
                <c:pt idx="8">
                  <c:v>2502</c:v>
                </c:pt>
                <c:pt idx="9">
                  <c:v>3089</c:v>
                </c:pt>
                <c:pt idx="10">
                  <c:v>3858</c:v>
                </c:pt>
                <c:pt idx="11">
                  <c:v>4636</c:v>
                </c:pt>
                <c:pt idx="12">
                  <c:v>5883</c:v>
                </c:pt>
                <c:pt idx="13">
                  <c:v>7375</c:v>
                </c:pt>
                <c:pt idx="14">
                  <c:v>9172</c:v>
                </c:pt>
                <c:pt idx="15">
                  <c:v>10149</c:v>
                </c:pt>
                <c:pt idx="16">
                  <c:v>12462</c:v>
                </c:pt>
                <c:pt idx="17">
                  <c:v>15113</c:v>
                </c:pt>
                <c:pt idx="18">
                  <c:v>17660</c:v>
                </c:pt>
                <c:pt idx="19">
                  <c:v>21157</c:v>
                </c:pt>
                <c:pt idx="20">
                  <c:v>24747</c:v>
                </c:pt>
                <c:pt idx="21">
                  <c:v>27980</c:v>
                </c:pt>
                <c:pt idx="22">
                  <c:v>31506</c:v>
                </c:pt>
                <c:pt idx="23">
                  <c:v>35713</c:v>
                </c:pt>
                <c:pt idx="24">
                  <c:v>41035</c:v>
                </c:pt>
                <c:pt idx="25">
                  <c:v>47021</c:v>
                </c:pt>
                <c:pt idx="26">
                  <c:v>53578</c:v>
                </c:pt>
                <c:pt idx="27">
                  <c:v>59138</c:v>
                </c:pt>
                <c:pt idx="28">
                  <c:v>63927</c:v>
                </c:pt>
                <c:pt idx="29">
                  <c:v>69176</c:v>
                </c:pt>
                <c:pt idx="30">
                  <c:v>74386</c:v>
                </c:pt>
                <c:pt idx="31">
                  <c:v>80539</c:v>
                </c:pt>
                <c:pt idx="32">
                  <c:v>86498</c:v>
                </c:pt>
                <c:pt idx="33">
                  <c:v>92472</c:v>
                </c:pt>
                <c:pt idx="34">
                  <c:v>97689</c:v>
                </c:pt>
                <c:pt idx="35">
                  <c:v>101739</c:v>
                </c:pt>
                <c:pt idx="36">
                  <c:v>105792</c:v>
                </c:pt>
                <c:pt idx="37">
                  <c:v>110574</c:v>
                </c:pt>
                <c:pt idx="38">
                  <c:v>115242</c:v>
                </c:pt>
                <c:pt idx="39">
                  <c:v>119827</c:v>
                </c:pt>
                <c:pt idx="40">
                  <c:v>124632</c:v>
                </c:pt>
                <c:pt idx="41">
                  <c:v>128948</c:v>
                </c:pt>
                <c:pt idx="42">
                  <c:v>132547</c:v>
                </c:pt>
                <c:pt idx="43">
                  <c:v>135586</c:v>
                </c:pt>
                <c:pt idx="44">
                  <c:v>139422</c:v>
                </c:pt>
                <c:pt idx="45">
                  <c:v>143626</c:v>
                </c:pt>
                <c:pt idx="46">
                  <c:v>147577</c:v>
                </c:pt>
                <c:pt idx="47">
                  <c:v>152271</c:v>
                </c:pt>
                <c:pt idx="48">
                  <c:v>156363</c:v>
                </c:pt>
                <c:pt idx="49">
                  <c:v>159516</c:v>
                </c:pt>
                <c:pt idx="50">
                  <c:v>162488</c:v>
                </c:pt>
                <c:pt idx="51">
                  <c:v>165155</c:v>
                </c:pt>
                <c:pt idx="52">
                  <c:v>168941</c:v>
                </c:pt>
                <c:pt idx="53">
                  <c:v>172434</c:v>
                </c:pt>
                <c:pt idx="54">
                  <c:v>175925</c:v>
                </c:pt>
                <c:pt idx="55">
                  <c:v>178972</c:v>
                </c:pt>
                <c:pt idx="56">
                  <c:v>181228</c:v>
                </c:pt>
                <c:pt idx="57">
                  <c:v>183957</c:v>
                </c:pt>
                <c:pt idx="58">
                  <c:v>187327</c:v>
                </c:pt>
                <c:pt idx="59">
                  <c:v>189973</c:v>
                </c:pt>
                <c:pt idx="60">
                  <c:v>192994</c:v>
                </c:pt>
                <c:pt idx="61">
                  <c:v>195351</c:v>
                </c:pt>
                <c:pt idx="62">
                  <c:v>197675</c:v>
                </c:pt>
                <c:pt idx="63">
                  <c:v>199414</c:v>
                </c:pt>
                <c:pt idx="64">
                  <c:v>201505</c:v>
                </c:pt>
                <c:pt idx="65">
                  <c:v>203591</c:v>
                </c:pt>
                <c:pt idx="66">
                  <c:v>205463</c:v>
                </c:pt>
                <c:pt idx="67">
                  <c:v>207428</c:v>
                </c:pt>
                <c:pt idx="68">
                  <c:v>209328</c:v>
                </c:pt>
                <c:pt idx="69">
                  <c:v>210717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E9-40A7-9551-BC7C084240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436456"/>
        <c:axId val="674431864"/>
      </c:scatterChart>
      <c:valAx>
        <c:axId val="674436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4431864"/>
        <c:crosses val="autoZero"/>
        <c:crossBetween val="midCat"/>
      </c:valAx>
      <c:valAx>
        <c:axId val="674431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4436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Variazione positivi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'Nuovi positivi'!$C$1</c:f>
              <c:strCache>
                <c:ptCount val="1"/>
                <c:pt idx="0">
                  <c:v>d1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'Nuovi positivi'!$A$4:$A$72</c:f>
              <c:numCache>
                <c:formatCode>d/m;@</c:formatCode>
                <c:ptCount val="69"/>
                <c:pt idx="0">
                  <c:v>43886</c:v>
                </c:pt>
                <c:pt idx="1">
                  <c:v>43887</c:v>
                </c:pt>
                <c:pt idx="2">
                  <c:v>43888</c:v>
                </c:pt>
                <c:pt idx="3">
                  <c:v>43889</c:v>
                </c:pt>
                <c:pt idx="4">
                  <c:v>43890</c:v>
                </c:pt>
                <c:pt idx="5">
                  <c:v>43891</c:v>
                </c:pt>
                <c:pt idx="6">
                  <c:v>43892</c:v>
                </c:pt>
                <c:pt idx="7">
                  <c:v>43893</c:v>
                </c:pt>
                <c:pt idx="8">
                  <c:v>43894</c:v>
                </c:pt>
                <c:pt idx="9">
                  <c:v>43895</c:v>
                </c:pt>
                <c:pt idx="10">
                  <c:v>43896</c:v>
                </c:pt>
                <c:pt idx="11">
                  <c:v>43897</c:v>
                </c:pt>
                <c:pt idx="12">
                  <c:v>43898</c:v>
                </c:pt>
                <c:pt idx="13">
                  <c:v>43899</c:v>
                </c:pt>
                <c:pt idx="14">
                  <c:v>43900</c:v>
                </c:pt>
                <c:pt idx="15">
                  <c:v>43901</c:v>
                </c:pt>
                <c:pt idx="16">
                  <c:v>43902</c:v>
                </c:pt>
                <c:pt idx="17">
                  <c:v>43903</c:v>
                </c:pt>
                <c:pt idx="18">
                  <c:v>43904</c:v>
                </c:pt>
                <c:pt idx="19">
                  <c:v>43905</c:v>
                </c:pt>
                <c:pt idx="20">
                  <c:v>43906</c:v>
                </c:pt>
                <c:pt idx="21">
                  <c:v>43907</c:v>
                </c:pt>
                <c:pt idx="22">
                  <c:v>43908</c:v>
                </c:pt>
                <c:pt idx="23">
                  <c:v>43909</c:v>
                </c:pt>
                <c:pt idx="24">
                  <c:v>43910</c:v>
                </c:pt>
                <c:pt idx="25">
                  <c:v>43911</c:v>
                </c:pt>
                <c:pt idx="26">
                  <c:v>43912</c:v>
                </c:pt>
                <c:pt idx="27">
                  <c:v>43913</c:v>
                </c:pt>
                <c:pt idx="28">
                  <c:v>43914</c:v>
                </c:pt>
                <c:pt idx="29">
                  <c:v>43915</c:v>
                </c:pt>
                <c:pt idx="30">
                  <c:v>43916</c:v>
                </c:pt>
                <c:pt idx="31">
                  <c:v>43917</c:v>
                </c:pt>
                <c:pt idx="32">
                  <c:v>43918</c:v>
                </c:pt>
                <c:pt idx="33">
                  <c:v>43919</c:v>
                </c:pt>
                <c:pt idx="34">
                  <c:v>43920</c:v>
                </c:pt>
                <c:pt idx="35">
                  <c:v>43921</c:v>
                </c:pt>
                <c:pt idx="36">
                  <c:v>43922</c:v>
                </c:pt>
                <c:pt idx="37">
                  <c:v>43923</c:v>
                </c:pt>
                <c:pt idx="38">
                  <c:v>43924</c:v>
                </c:pt>
                <c:pt idx="39">
                  <c:v>43925</c:v>
                </c:pt>
                <c:pt idx="40">
                  <c:v>43926</c:v>
                </c:pt>
                <c:pt idx="41">
                  <c:v>43927</c:v>
                </c:pt>
                <c:pt idx="42">
                  <c:v>43928</c:v>
                </c:pt>
                <c:pt idx="43">
                  <c:v>43929</c:v>
                </c:pt>
                <c:pt idx="44">
                  <c:v>43930</c:v>
                </c:pt>
                <c:pt idx="45">
                  <c:v>43931</c:v>
                </c:pt>
                <c:pt idx="46">
                  <c:v>43932</c:v>
                </c:pt>
                <c:pt idx="47">
                  <c:v>43933</c:v>
                </c:pt>
                <c:pt idx="48">
                  <c:v>43934</c:v>
                </c:pt>
                <c:pt idx="49">
                  <c:v>43935</c:v>
                </c:pt>
                <c:pt idx="50">
                  <c:v>43936</c:v>
                </c:pt>
                <c:pt idx="51">
                  <c:v>43937</c:v>
                </c:pt>
                <c:pt idx="52">
                  <c:v>43938</c:v>
                </c:pt>
                <c:pt idx="53">
                  <c:v>43939</c:v>
                </c:pt>
                <c:pt idx="54">
                  <c:v>43940</c:v>
                </c:pt>
                <c:pt idx="55">
                  <c:v>43941</c:v>
                </c:pt>
                <c:pt idx="56">
                  <c:v>43942</c:v>
                </c:pt>
                <c:pt idx="57">
                  <c:v>43943</c:v>
                </c:pt>
                <c:pt idx="58">
                  <c:v>43944</c:v>
                </c:pt>
                <c:pt idx="59">
                  <c:v>43945</c:v>
                </c:pt>
                <c:pt idx="60">
                  <c:v>43946</c:v>
                </c:pt>
                <c:pt idx="61">
                  <c:v>43947</c:v>
                </c:pt>
                <c:pt idx="62">
                  <c:v>43948</c:v>
                </c:pt>
                <c:pt idx="63">
                  <c:v>43949</c:v>
                </c:pt>
                <c:pt idx="64">
                  <c:v>43950</c:v>
                </c:pt>
                <c:pt idx="65">
                  <c:v>43951</c:v>
                </c:pt>
                <c:pt idx="66">
                  <c:v>43952</c:v>
                </c:pt>
                <c:pt idx="67">
                  <c:v>43953</c:v>
                </c:pt>
                <c:pt idx="68">
                  <c:v>43954</c:v>
                </c:pt>
              </c:numCache>
            </c:numRef>
          </c:xVal>
          <c:yVal>
            <c:numRef>
              <c:f>'Nuovi positivi'!$C$4:$C$72</c:f>
              <c:numCache>
                <c:formatCode>General</c:formatCode>
                <c:ptCount val="69"/>
                <c:pt idx="0">
                  <c:v>93</c:v>
                </c:pt>
                <c:pt idx="1">
                  <c:v>78</c:v>
                </c:pt>
                <c:pt idx="2">
                  <c:v>250</c:v>
                </c:pt>
                <c:pt idx="3">
                  <c:v>238</c:v>
                </c:pt>
                <c:pt idx="4">
                  <c:v>240</c:v>
                </c:pt>
                <c:pt idx="5">
                  <c:v>566</c:v>
                </c:pt>
                <c:pt idx="6">
                  <c:v>342</c:v>
                </c:pt>
                <c:pt idx="7">
                  <c:v>466</c:v>
                </c:pt>
                <c:pt idx="8">
                  <c:v>587</c:v>
                </c:pt>
                <c:pt idx="9">
                  <c:v>769</c:v>
                </c:pt>
                <c:pt idx="10">
                  <c:v>778</c:v>
                </c:pt>
                <c:pt idx="11">
                  <c:v>1247</c:v>
                </c:pt>
                <c:pt idx="12">
                  <c:v>1492</c:v>
                </c:pt>
                <c:pt idx="13">
                  <c:v>1797</c:v>
                </c:pt>
                <c:pt idx="14">
                  <c:v>977</c:v>
                </c:pt>
                <c:pt idx="15">
                  <c:v>2313</c:v>
                </c:pt>
                <c:pt idx="16">
                  <c:v>2651</c:v>
                </c:pt>
                <c:pt idx="17">
                  <c:v>2547</c:v>
                </c:pt>
                <c:pt idx="18">
                  <c:v>3497</c:v>
                </c:pt>
                <c:pt idx="19">
                  <c:v>3590</c:v>
                </c:pt>
                <c:pt idx="20">
                  <c:v>3233</c:v>
                </c:pt>
                <c:pt idx="21">
                  <c:v>3526</c:v>
                </c:pt>
                <c:pt idx="22">
                  <c:v>4207</c:v>
                </c:pt>
                <c:pt idx="23">
                  <c:v>5322</c:v>
                </c:pt>
                <c:pt idx="24">
                  <c:v>5986</c:v>
                </c:pt>
                <c:pt idx="25">
                  <c:v>6557</c:v>
                </c:pt>
                <c:pt idx="26">
                  <c:v>5560</c:v>
                </c:pt>
                <c:pt idx="27">
                  <c:v>4789</c:v>
                </c:pt>
                <c:pt idx="28">
                  <c:v>5249</c:v>
                </c:pt>
                <c:pt idx="29">
                  <c:v>5210</c:v>
                </c:pt>
                <c:pt idx="30">
                  <c:v>6153</c:v>
                </c:pt>
                <c:pt idx="31">
                  <c:v>5959</c:v>
                </c:pt>
                <c:pt idx="32">
                  <c:v>5974</c:v>
                </c:pt>
                <c:pt idx="33">
                  <c:v>5217</c:v>
                </c:pt>
                <c:pt idx="34">
                  <c:v>4050</c:v>
                </c:pt>
                <c:pt idx="35">
                  <c:v>4053</c:v>
                </c:pt>
                <c:pt idx="36">
                  <c:v>4782</c:v>
                </c:pt>
                <c:pt idx="37">
                  <c:v>4668</c:v>
                </c:pt>
                <c:pt idx="38">
                  <c:v>4585</c:v>
                </c:pt>
                <c:pt idx="39">
                  <c:v>4805</c:v>
                </c:pt>
                <c:pt idx="40">
                  <c:v>4316</c:v>
                </c:pt>
                <c:pt idx="41">
                  <c:v>3599</c:v>
                </c:pt>
                <c:pt idx="42">
                  <c:v>3039</c:v>
                </c:pt>
                <c:pt idx="43">
                  <c:v>3836</c:v>
                </c:pt>
                <c:pt idx="44">
                  <c:v>4204</c:v>
                </c:pt>
                <c:pt idx="45">
                  <c:v>3951</c:v>
                </c:pt>
                <c:pt idx="46">
                  <c:v>4694</c:v>
                </c:pt>
                <c:pt idx="47">
                  <c:v>4092</c:v>
                </c:pt>
                <c:pt idx="48">
                  <c:v>3153</c:v>
                </c:pt>
                <c:pt idx="49">
                  <c:v>2972</c:v>
                </c:pt>
                <c:pt idx="50">
                  <c:v>2667</c:v>
                </c:pt>
                <c:pt idx="51">
                  <c:v>3786</c:v>
                </c:pt>
                <c:pt idx="52">
                  <c:v>3493</c:v>
                </c:pt>
                <c:pt idx="53">
                  <c:v>3491</c:v>
                </c:pt>
                <c:pt idx="54">
                  <c:v>3047</c:v>
                </c:pt>
                <c:pt idx="55">
                  <c:v>2256</c:v>
                </c:pt>
                <c:pt idx="56">
                  <c:v>2729</c:v>
                </c:pt>
                <c:pt idx="57">
                  <c:v>3370</c:v>
                </c:pt>
                <c:pt idx="58">
                  <c:v>2646</c:v>
                </c:pt>
                <c:pt idx="59">
                  <c:v>3021</c:v>
                </c:pt>
                <c:pt idx="60">
                  <c:v>2357</c:v>
                </c:pt>
                <c:pt idx="61">
                  <c:v>2324</c:v>
                </c:pt>
                <c:pt idx="62">
                  <c:v>1739</c:v>
                </c:pt>
                <c:pt idx="63">
                  <c:v>2091</c:v>
                </c:pt>
                <c:pt idx="64">
                  <c:v>2086</c:v>
                </c:pt>
                <c:pt idx="65">
                  <c:v>1872</c:v>
                </c:pt>
                <c:pt idx="66">
                  <c:v>1965</c:v>
                </c:pt>
                <c:pt idx="67">
                  <c:v>1900</c:v>
                </c:pt>
                <c:pt idx="68">
                  <c:v>1389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D15-44CA-83FB-595AF2DB08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419400"/>
        <c:axId val="674418744"/>
      </c:scatterChart>
      <c:valAx>
        <c:axId val="674419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4418744"/>
        <c:crosses val="autoZero"/>
        <c:crossBetween val="midCat"/>
      </c:valAx>
      <c:valAx>
        <c:axId val="674418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4419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3.0312484808078285E-2"/>
          <c:y val="2.5777896035233588E-2"/>
          <c:w val="0.8528125021702746"/>
          <c:h val="0.9598883948690532"/>
        </c:manualLayout>
      </c:layout>
      <c:scatterChart>
        <c:scatterStyle val="lineMarker"/>
        <c:varyColors val="0"/>
        <c:ser>
          <c:idx val="0"/>
          <c:order val="0"/>
          <c:tx>
            <c:strRef>
              <c:f>Casi_totali!$C$1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Casi_totali!$A$3:$A$74</c:f>
              <c:numCache>
                <c:formatCode>d/m;@</c:formatCode>
                <c:ptCount val="72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</c:numCache>
            </c:numRef>
          </c:xVal>
          <c:yVal>
            <c:numRef>
              <c:f>Casi_totali!$C$3:$C$74</c:f>
              <c:numCache>
                <c:formatCode>General</c:formatCode>
                <c:ptCount val="72"/>
                <c:pt idx="1">
                  <c:v>93</c:v>
                </c:pt>
                <c:pt idx="2">
                  <c:v>78</c:v>
                </c:pt>
                <c:pt idx="3">
                  <c:v>250</c:v>
                </c:pt>
                <c:pt idx="4">
                  <c:v>238</c:v>
                </c:pt>
                <c:pt idx="5">
                  <c:v>240</c:v>
                </c:pt>
                <c:pt idx="6">
                  <c:v>566</c:v>
                </c:pt>
                <c:pt idx="7">
                  <c:v>342</c:v>
                </c:pt>
                <c:pt idx="8">
                  <c:v>466</c:v>
                </c:pt>
                <c:pt idx="9">
                  <c:v>587</c:v>
                </c:pt>
                <c:pt idx="10">
                  <c:v>769</c:v>
                </c:pt>
                <c:pt idx="11">
                  <c:v>778</c:v>
                </c:pt>
                <c:pt idx="12">
                  <c:v>1247</c:v>
                </c:pt>
                <c:pt idx="13">
                  <c:v>1492</c:v>
                </c:pt>
                <c:pt idx="14">
                  <c:v>1797</c:v>
                </c:pt>
                <c:pt idx="15">
                  <c:v>977</c:v>
                </c:pt>
                <c:pt idx="16">
                  <c:v>2313</c:v>
                </c:pt>
                <c:pt idx="17">
                  <c:v>2651</c:v>
                </c:pt>
                <c:pt idx="18">
                  <c:v>2547</c:v>
                </c:pt>
                <c:pt idx="19">
                  <c:v>3497</c:v>
                </c:pt>
                <c:pt idx="20">
                  <c:v>3590</c:v>
                </c:pt>
                <c:pt idx="21">
                  <c:v>3233</c:v>
                </c:pt>
                <c:pt idx="22">
                  <c:v>3526</c:v>
                </c:pt>
                <c:pt idx="23">
                  <c:v>4207</c:v>
                </c:pt>
                <c:pt idx="24">
                  <c:v>5322</c:v>
                </c:pt>
                <c:pt idx="25">
                  <c:v>5986</c:v>
                </c:pt>
                <c:pt idx="26">
                  <c:v>6557</c:v>
                </c:pt>
                <c:pt idx="27">
                  <c:v>5560</c:v>
                </c:pt>
                <c:pt idx="28">
                  <c:v>4789</c:v>
                </c:pt>
                <c:pt idx="29">
                  <c:v>5249</c:v>
                </c:pt>
                <c:pt idx="30">
                  <c:v>5210</c:v>
                </c:pt>
                <c:pt idx="31">
                  <c:v>6153</c:v>
                </c:pt>
                <c:pt idx="32">
                  <c:v>5959</c:v>
                </c:pt>
                <c:pt idx="33">
                  <c:v>5974</c:v>
                </c:pt>
                <c:pt idx="34">
                  <c:v>5217</c:v>
                </c:pt>
                <c:pt idx="35">
                  <c:v>4050</c:v>
                </c:pt>
                <c:pt idx="36">
                  <c:v>4053</c:v>
                </c:pt>
                <c:pt idx="37">
                  <c:v>4782</c:v>
                </c:pt>
                <c:pt idx="38">
                  <c:v>4668</c:v>
                </c:pt>
                <c:pt idx="39">
                  <c:v>4585</c:v>
                </c:pt>
                <c:pt idx="40">
                  <c:v>4805</c:v>
                </c:pt>
                <c:pt idx="41">
                  <c:v>4316</c:v>
                </c:pt>
                <c:pt idx="42">
                  <c:v>3599</c:v>
                </c:pt>
                <c:pt idx="43">
                  <c:v>3039</c:v>
                </c:pt>
                <c:pt idx="44">
                  <c:v>3836</c:v>
                </c:pt>
                <c:pt idx="45">
                  <c:v>4204</c:v>
                </c:pt>
                <c:pt idx="46">
                  <c:v>3951</c:v>
                </c:pt>
                <c:pt idx="47">
                  <c:v>4694</c:v>
                </c:pt>
                <c:pt idx="48">
                  <c:v>4092</c:v>
                </c:pt>
                <c:pt idx="49">
                  <c:v>3153</c:v>
                </c:pt>
                <c:pt idx="50">
                  <c:v>2972</c:v>
                </c:pt>
                <c:pt idx="51">
                  <c:v>2667</c:v>
                </c:pt>
                <c:pt idx="52">
                  <c:v>3786</c:v>
                </c:pt>
                <c:pt idx="53">
                  <c:v>3493</c:v>
                </c:pt>
                <c:pt idx="54">
                  <c:v>3491</c:v>
                </c:pt>
                <c:pt idx="55">
                  <c:v>3047</c:v>
                </c:pt>
                <c:pt idx="56">
                  <c:v>2256</c:v>
                </c:pt>
                <c:pt idx="57">
                  <c:v>2729</c:v>
                </c:pt>
                <c:pt idx="58">
                  <c:v>3370</c:v>
                </c:pt>
                <c:pt idx="59">
                  <c:v>2646</c:v>
                </c:pt>
                <c:pt idx="60">
                  <c:v>3021</c:v>
                </c:pt>
                <c:pt idx="61">
                  <c:v>2357</c:v>
                </c:pt>
                <c:pt idx="62">
                  <c:v>2324</c:v>
                </c:pt>
                <c:pt idx="63">
                  <c:v>1739</c:v>
                </c:pt>
                <c:pt idx="64">
                  <c:v>2091</c:v>
                </c:pt>
                <c:pt idx="65">
                  <c:v>2086</c:v>
                </c:pt>
                <c:pt idx="66">
                  <c:v>1872</c:v>
                </c:pt>
                <c:pt idx="67">
                  <c:v>1965</c:v>
                </c:pt>
                <c:pt idx="68">
                  <c:v>1900</c:v>
                </c:pt>
                <c:pt idx="69">
                  <c:v>1389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84-4919-A3E8-D15287A7B7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18064"/>
        <c:axId val="335039608"/>
      </c:scatterChart>
      <c:valAx>
        <c:axId val="335039608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18064"/>
        <c:crossesAt val="0"/>
        <c:crossBetween val="midCat"/>
      </c:valAx>
      <c:valAx>
        <c:axId val="449318064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335039608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Benford Nuovi positivi/giorno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6.9358705161854772E-2"/>
          <c:y val="0.17171296296296298"/>
          <c:w val="0.69092127612235932"/>
          <c:h val="0.72088764946048411"/>
        </c:manualLayout>
      </c:layout>
      <c:barChart>
        <c:barDir val="col"/>
        <c:grouping val="clustered"/>
        <c:varyColors val="0"/>
        <c:ser>
          <c:idx val="1"/>
          <c:order val="1"/>
          <c:tx>
            <c:v>Benford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'Nuovi positivi'!$T$1:$AB$1</c:f>
              <c:numCache>
                <c:formatCode>General</c:formatCode>
                <c:ptCount val="9"/>
                <c:pt idx="0">
                  <c:v>30.102999566398118</c:v>
                </c:pt>
                <c:pt idx="1">
                  <c:v>17.609125905568124</c:v>
                </c:pt>
                <c:pt idx="2">
                  <c:v>12.493873660829994</c:v>
                </c:pt>
                <c:pt idx="3">
                  <c:v>9.6910013008056417</c:v>
                </c:pt>
                <c:pt idx="4">
                  <c:v>7.9181246047624816</c:v>
                </c:pt>
                <c:pt idx="5">
                  <c:v>6.6946789630613219</c:v>
                </c:pt>
                <c:pt idx="6">
                  <c:v>5.799194697768673</c:v>
                </c:pt>
                <c:pt idx="7">
                  <c:v>5.1152522447381292</c:v>
                </c:pt>
                <c:pt idx="8">
                  <c:v>4.5757490560675143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19-4EA9-8B57-53B4A65135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1478848"/>
        <c:axId val="681479176"/>
      </c:barChart>
      <c:scatterChart>
        <c:scatterStyle val="lineMarker"/>
        <c:varyColors val="0"/>
        <c:ser>
          <c:idx val="0"/>
          <c:order val="0"/>
          <c:tx>
            <c:v>NuoviPos/day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'Nuovi positivi'!$T$2:$AB$2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'Nuovi positivi'!$T$76:$AB$76</c:f>
              <c:numCache>
                <c:formatCode>General</c:formatCode>
                <c:ptCount val="9"/>
                <c:pt idx="0">
                  <c:v>8</c:v>
                </c:pt>
                <c:pt idx="1">
                  <c:v>15</c:v>
                </c:pt>
                <c:pt idx="2">
                  <c:v>16</c:v>
                </c:pt>
                <c:pt idx="3">
                  <c:v>13</c:v>
                </c:pt>
                <c:pt idx="4">
                  <c:v>10</c:v>
                </c:pt>
                <c:pt idx="5">
                  <c:v>2</c:v>
                </c:pt>
                <c:pt idx="6">
                  <c:v>3</c:v>
                </c:pt>
                <c:pt idx="7">
                  <c:v>0</c:v>
                </c:pt>
                <c:pt idx="8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19-4EA9-8B57-53B4A65135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1478848"/>
        <c:axId val="681479176"/>
      </c:scatterChart>
      <c:catAx>
        <c:axId val="681478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1479176"/>
        <c:crosses val="autoZero"/>
        <c:auto val="1"/>
        <c:lblAlgn val="ctr"/>
        <c:lblOffset val="100"/>
        <c:noMultiLvlLbl val="0"/>
      </c:catAx>
      <c:valAx>
        <c:axId val="681479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1478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tamponi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Tamponi!$C$1</c:f>
              <c:strCache>
                <c:ptCount val="1"/>
                <c:pt idx="0">
                  <c:v>tamponi</c:v>
                </c:pt>
              </c:strCache>
            </c:strRef>
          </c:tx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Tamponi!$A$3:$A$77</c:f>
              <c:numCache>
                <c:formatCode>d/m;@</c:formatCode>
                <c:ptCount val="75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</c:numCache>
            </c:numRef>
          </c:xVal>
          <c:yVal>
            <c:numRef>
              <c:f>Tamponi!$C$3:$C$77</c:f>
              <c:numCache>
                <c:formatCode>General</c:formatCode>
                <c:ptCount val="75"/>
                <c:pt idx="0">
                  <c:v>4324</c:v>
                </c:pt>
                <c:pt idx="1">
                  <c:v>8623</c:v>
                </c:pt>
                <c:pt idx="2">
                  <c:v>9587</c:v>
                </c:pt>
                <c:pt idx="3">
                  <c:v>12014</c:v>
                </c:pt>
                <c:pt idx="4">
                  <c:v>15695</c:v>
                </c:pt>
                <c:pt idx="5">
                  <c:v>18661</c:v>
                </c:pt>
                <c:pt idx="6">
                  <c:v>21127</c:v>
                </c:pt>
                <c:pt idx="7">
                  <c:v>23345</c:v>
                </c:pt>
                <c:pt idx="8">
                  <c:v>25856</c:v>
                </c:pt>
                <c:pt idx="9">
                  <c:v>29837</c:v>
                </c:pt>
                <c:pt idx="10">
                  <c:v>32362</c:v>
                </c:pt>
                <c:pt idx="11">
                  <c:v>36359</c:v>
                </c:pt>
                <c:pt idx="12">
                  <c:v>42062</c:v>
                </c:pt>
                <c:pt idx="13">
                  <c:v>49937</c:v>
                </c:pt>
                <c:pt idx="14">
                  <c:v>53826</c:v>
                </c:pt>
                <c:pt idx="15">
                  <c:v>60761</c:v>
                </c:pt>
                <c:pt idx="16">
                  <c:v>73154</c:v>
                </c:pt>
                <c:pt idx="17">
                  <c:v>86011</c:v>
                </c:pt>
                <c:pt idx="18">
                  <c:v>97488</c:v>
                </c:pt>
                <c:pt idx="19">
                  <c:v>109170</c:v>
                </c:pt>
                <c:pt idx="20">
                  <c:v>124899</c:v>
                </c:pt>
                <c:pt idx="21">
                  <c:v>137962</c:v>
                </c:pt>
                <c:pt idx="22">
                  <c:v>148657</c:v>
                </c:pt>
                <c:pt idx="23">
                  <c:v>165541</c:v>
                </c:pt>
                <c:pt idx="24">
                  <c:v>182777</c:v>
                </c:pt>
                <c:pt idx="25">
                  <c:v>206886</c:v>
                </c:pt>
                <c:pt idx="26">
                  <c:v>233222</c:v>
                </c:pt>
                <c:pt idx="27">
                  <c:v>258402</c:v>
                </c:pt>
                <c:pt idx="28">
                  <c:v>275468</c:v>
                </c:pt>
                <c:pt idx="29">
                  <c:v>296964</c:v>
                </c:pt>
                <c:pt idx="30">
                  <c:v>324445</c:v>
                </c:pt>
                <c:pt idx="31">
                  <c:v>361060</c:v>
                </c:pt>
                <c:pt idx="32">
                  <c:v>394079</c:v>
                </c:pt>
                <c:pt idx="33">
                  <c:v>429526</c:v>
                </c:pt>
                <c:pt idx="34">
                  <c:v>454030</c:v>
                </c:pt>
                <c:pt idx="35">
                  <c:v>477359</c:v>
                </c:pt>
                <c:pt idx="36">
                  <c:v>506968</c:v>
                </c:pt>
                <c:pt idx="37">
                  <c:v>541423</c:v>
                </c:pt>
                <c:pt idx="38">
                  <c:v>581232</c:v>
                </c:pt>
                <c:pt idx="39">
                  <c:v>619849</c:v>
                </c:pt>
                <c:pt idx="40">
                  <c:v>657224</c:v>
                </c:pt>
                <c:pt idx="41">
                  <c:v>691461</c:v>
                </c:pt>
                <c:pt idx="42">
                  <c:v>721732</c:v>
                </c:pt>
                <c:pt idx="43">
                  <c:v>755445</c:v>
                </c:pt>
                <c:pt idx="44">
                  <c:v>807125</c:v>
                </c:pt>
                <c:pt idx="45">
                  <c:v>853369</c:v>
                </c:pt>
                <c:pt idx="46">
                  <c:v>906864</c:v>
                </c:pt>
                <c:pt idx="47">
                  <c:v>963473</c:v>
                </c:pt>
                <c:pt idx="48">
                  <c:v>1010193</c:v>
                </c:pt>
                <c:pt idx="49">
                  <c:v>1046910</c:v>
                </c:pt>
                <c:pt idx="50">
                  <c:v>1073689</c:v>
                </c:pt>
                <c:pt idx="51">
                  <c:v>1117404</c:v>
                </c:pt>
                <c:pt idx="52">
                  <c:v>1178403</c:v>
                </c:pt>
                <c:pt idx="53">
                  <c:v>1244108</c:v>
                </c:pt>
                <c:pt idx="54">
                  <c:v>1305833</c:v>
                </c:pt>
                <c:pt idx="55">
                  <c:v>1356541</c:v>
                </c:pt>
                <c:pt idx="56">
                  <c:v>1398024</c:v>
                </c:pt>
                <c:pt idx="57">
                  <c:v>1450150</c:v>
                </c:pt>
                <c:pt idx="58">
                  <c:v>1513251</c:v>
                </c:pt>
                <c:pt idx="59">
                  <c:v>1579909</c:v>
                </c:pt>
                <c:pt idx="60">
                  <c:v>1642356</c:v>
                </c:pt>
                <c:pt idx="61">
                  <c:v>1707743</c:v>
                </c:pt>
                <c:pt idx="62">
                  <c:v>1757659</c:v>
                </c:pt>
                <c:pt idx="63">
                  <c:v>1789662</c:v>
                </c:pt>
                <c:pt idx="64">
                  <c:v>1846934</c:v>
                </c:pt>
                <c:pt idx="65">
                  <c:v>1910761</c:v>
                </c:pt>
                <c:pt idx="66">
                  <c:v>1979217</c:v>
                </c:pt>
                <c:pt idx="67">
                  <c:v>2053425</c:v>
                </c:pt>
                <c:pt idx="68">
                  <c:v>2108837</c:v>
                </c:pt>
                <c:pt idx="69">
                  <c:v>2153772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5A-4D63-B961-D53B46C5C2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673208"/>
        <c:axId val="450673536"/>
      </c:scatterChart>
      <c:valAx>
        <c:axId val="450673536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3208"/>
        <c:crosses val="autoZero"/>
        <c:crossBetween val="midCat"/>
      </c:valAx>
      <c:valAx>
        <c:axId val="450673208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353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tamponi giornalieri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 w="19046" cap="rnd">
              <a:solidFill>
                <a:srgbClr val="4472C4"/>
              </a:solidFill>
              <a:prstDash val="solid"/>
              <a:round/>
            </a:ln>
          </c:spPr>
          <c:invertIfNegative val="0"/>
          <c:cat>
            <c:numRef>
              <c:f>Tamponi!$A$3:$A$76</c:f>
              <c:numCache>
                <c:formatCode>d/m;@</c:formatCode>
                <c:ptCount val="74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</c:numCache>
            </c:numRef>
          </c:cat>
          <c:val>
            <c:numRef>
              <c:f>Tamponi!$D$3:$D$76</c:f>
              <c:numCache>
                <c:formatCode>General</c:formatCode>
                <c:ptCount val="74"/>
                <c:pt idx="1">
                  <c:v>4299</c:v>
                </c:pt>
                <c:pt idx="2">
                  <c:v>964</c:v>
                </c:pt>
                <c:pt idx="3">
                  <c:v>2427</c:v>
                </c:pt>
                <c:pt idx="4">
                  <c:v>3681</c:v>
                </c:pt>
                <c:pt idx="5">
                  <c:v>2966</c:v>
                </c:pt>
                <c:pt idx="6">
                  <c:v>2466</c:v>
                </c:pt>
                <c:pt idx="7">
                  <c:v>2218</c:v>
                </c:pt>
                <c:pt idx="8">
                  <c:v>2511</c:v>
                </c:pt>
                <c:pt idx="9">
                  <c:v>3981</c:v>
                </c:pt>
                <c:pt idx="10">
                  <c:v>2525</c:v>
                </c:pt>
                <c:pt idx="11">
                  <c:v>3997</c:v>
                </c:pt>
                <c:pt idx="12">
                  <c:v>5703</c:v>
                </c:pt>
                <c:pt idx="13">
                  <c:v>7875</c:v>
                </c:pt>
                <c:pt idx="14">
                  <c:v>3889</c:v>
                </c:pt>
                <c:pt idx="15">
                  <c:v>6935</c:v>
                </c:pt>
                <c:pt idx="16">
                  <c:v>12393</c:v>
                </c:pt>
                <c:pt idx="17">
                  <c:v>12857</c:v>
                </c:pt>
                <c:pt idx="18">
                  <c:v>11477</c:v>
                </c:pt>
                <c:pt idx="19">
                  <c:v>11682</c:v>
                </c:pt>
                <c:pt idx="20">
                  <c:v>15729</c:v>
                </c:pt>
                <c:pt idx="21">
                  <c:v>13063</c:v>
                </c:pt>
                <c:pt idx="22">
                  <c:v>10695</c:v>
                </c:pt>
                <c:pt idx="23">
                  <c:v>16884</c:v>
                </c:pt>
                <c:pt idx="24">
                  <c:v>17236</c:v>
                </c:pt>
                <c:pt idx="25">
                  <c:v>24109</c:v>
                </c:pt>
                <c:pt idx="26">
                  <c:v>26336</c:v>
                </c:pt>
                <c:pt idx="27">
                  <c:v>25180</c:v>
                </c:pt>
                <c:pt idx="28">
                  <c:v>17066</c:v>
                </c:pt>
                <c:pt idx="29">
                  <c:v>21496</c:v>
                </c:pt>
                <c:pt idx="30">
                  <c:v>27481</c:v>
                </c:pt>
                <c:pt idx="31">
                  <c:v>36615</c:v>
                </c:pt>
                <c:pt idx="32">
                  <c:v>33019</c:v>
                </c:pt>
                <c:pt idx="33">
                  <c:v>35447</c:v>
                </c:pt>
                <c:pt idx="34">
                  <c:v>24504</c:v>
                </c:pt>
                <c:pt idx="35">
                  <c:v>23329</c:v>
                </c:pt>
                <c:pt idx="36">
                  <c:v>29609</c:v>
                </c:pt>
                <c:pt idx="37">
                  <c:v>34455</c:v>
                </c:pt>
                <c:pt idx="38">
                  <c:v>39809</c:v>
                </c:pt>
                <c:pt idx="39">
                  <c:v>38617</c:v>
                </c:pt>
                <c:pt idx="40">
                  <c:v>37375</c:v>
                </c:pt>
                <c:pt idx="41">
                  <c:v>34237</c:v>
                </c:pt>
                <c:pt idx="42">
                  <c:v>30271</c:v>
                </c:pt>
                <c:pt idx="43">
                  <c:v>33713</c:v>
                </c:pt>
                <c:pt idx="44">
                  <c:v>51680</c:v>
                </c:pt>
                <c:pt idx="45">
                  <c:v>46244</c:v>
                </c:pt>
                <c:pt idx="46">
                  <c:v>53495</c:v>
                </c:pt>
                <c:pt idx="47">
                  <c:v>56609</c:v>
                </c:pt>
                <c:pt idx="48">
                  <c:v>46720</c:v>
                </c:pt>
                <c:pt idx="49">
                  <c:v>36717</c:v>
                </c:pt>
                <c:pt idx="50">
                  <c:v>26779</c:v>
                </c:pt>
                <c:pt idx="51">
                  <c:v>43715</c:v>
                </c:pt>
                <c:pt idx="52">
                  <c:v>60999</c:v>
                </c:pt>
                <c:pt idx="53">
                  <c:v>65705</c:v>
                </c:pt>
                <c:pt idx="54">
                  <c:v>61725</c:v>
                </c:pt>
                <c:pt idx="55">
                  <c:v>50708</c:v>
                </c:pt>
                <c:pt idx="56">
                  <c:v>41483</c:v>
                </c:pt>
                <c:pt idx="57">
                  <c:v>52126</c:v>
                </c:pt>
                <c:pt idx="58">
                  <c:v>63101</c:v>
                </c:pt>
                <c:pt idx="59">
                  <c:v>66658</c:v>
                </c:pt>
                <c:pt idx="60">
                  <c:v>62447</c:v>
                </c:pt>
                <c:pt idx="61">
                  <c:v>65387</c:v>
                </c:pt>
                <c:pt idx="62">
                  <c:v>49916</c:v>
                </c:pt>
                <c:pt idx="63">
                  <c:v>32003</c:v>
                </c:pt>
                <c:pt idx="64">
                  <c:v>57272</c:v>
                </c:pt>
                <c:pt idx="65">
                  <c:v>63827</c:v>
                </c:pt>
                <c:pt idx="66">
                  <c:v>68456</c:v>
                </c:pt>
                <c:pt idx="67">
                  <c:v>74208</c:v>
                </c:pt>
                <c:pt idx="68">
                  <c:v>55412</c:v>
                </c:pt>
                <c:pt idx="69">
                  <c:v>44935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8D-439F-8C81-34DEBAB25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0676160"/>
        <c:axId val="450674192"/>
      </c:barChart>
      <c:valAx>
        <c:axId val="450674192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6160"/>
        <c:crosses val="autoZero"/>
        <c:crossBetween val="between"/>
      </c:valAx>
      <c:dateAx>
        <c:axId val="450676160"/>
        <c:scaling>
          <c:orientation val="minMax"/>
          <c:max val="43954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4192"/>
        <c:crosses val="autoZero"/>
        <c:auto val="1"/>
        <c:lblOffset val="100"/>
        <c:baseTimeUnit val="days"/>
      </c:date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casi/ tamponi %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Tamponi!$I$1</c:f>
              <c:strCache>
                <c:ptCount val="1"/>
                <c:pt idx="0">
                  <c:v>casi tot/tamp %</c:v>
                </c:pt>
              </c:strCache>
            </c:strRef>
          </c:tx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none"/>
          </c:marker>
          <c:xVal>
            <c:numRef>
              <c:f>Tamponi!$A$3:$A$74</c:f>
              <c:numCache>
                <c:formatCode>d/m;@</c:formatCode>
                <c:ptCount val="72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</c:numCache>
            </c:numRef>
          </c:xVal>
          <c:yVal>
            <c:numRef>
              <c:f>Tamponi!$I$3:$I$74</c:f>
              <c:numCache>
                <c:formatCode>0.0</c:formatCode>
                <c:ptCount val="72"/>
                <c:pt idx="0">
                  <c:v>5.2960222016651244</c:v>
                </c:pt>
                <c:pt idx="1">
                  <c:v>3.7341992346051258</c:v>
                </c:pt>
                <c:pt idx="2">
                  <c:v>4.1723166788359238</c:v>
                </c:pt>
                <c:pt idx="3">
                  <c:v>5.4103545863159654</c:v>
                </c:pt>
                <c:pt idx="4">
                  <c:v>5.6578528193692259</c:v>
                </c:pt>
                <c:pt idx="5">
                  <c:v>6.0446921386849572</c:v>
                </c:pt>
                <c:pt idx="6">
                  <c:v>8.0181757940076679</c:v>
                </c:pt>
                <c:pt idx="7">
                  <c:v>8.7213536089098316</c:v>
                </c:pt>
                <c:pt idx="8">
                  <c:v>9.6766707920792072</c:v>
                </c:pt>
                <c:pt idx="9">
                  <c:v>10.352917518517277</c:v>
                </c:pt>
                <c:pt idx="10">
                  <c:v>11.921389283727828</c:v>
                </c:pt>
                <c:pt idx="11">
                  <c:v>12.750625704777359</c:v>
                </c:pt>
                <c:pt idx="12">
                  <c:v>13.9864961247682</c:v>
                </c:pt>
                <c:pt idx="13">
                  <c:v>14.768608446642769</c:v>
                </c:pt>
                <c:pt idx="14">
                  <c:v>17.040092148775685</c:v>
                </c:pt>
                <c:pt idx="15">
                  <c:v>16.703148401112557</c:v>
                </c:pt>
                <c:pt idx="16">
                  <c:v>17.035295404215763</c:v>
                </c:pt>
                <c:pt idx="17">
                  <c:v>17.57100835939589</c:v>
                </c:pt>
                <c:pt idx="18">
                  <c:v>18.115050057442968</c:v>
                </c:pt>
                <c:pt idx="19">
                  <c:v>19.379866263625537</c:v>
                </c:pt>
                <c:pt idx="20">
                  <c:v>19.813609396392284</c:v>
                </c:pt>
                <c:pt idx="21">
                  <c:v>20.280946927414792</c:v>
                </c:pt>
                <c:pt idx="22">
                  <c:v>21.193754750869449</c:v>
                </c:pt>
                <c:pt idx="23">
                  <c:v>21.573507469448653</c:v>
                </c:pt>
                <c:pt idx="24">
                  <c:v>22.450855413974406</c:v>
                </c:pt>
                <c:pt idx="25">
                  <c:v>22.727975793432133</c:v>
                </c:pt>
                <c:pt idx="26">
                  <c:v>22.972961384431997</c:v>
                </c:pt>
                <c:pt idx="27">
                  <c:v>22.886045773639523</c:v>
                </c:pt>
                <c:pt idx="28">
                  <c:v>23.206688254171084</c:v>
                </c:pt>
                <c:pt idx="29">
                  <c:v>23.294406055952912</c:v>
                </c:pt>
                <c:pt idx="30">
                  <c:v>22.927152521999105</c:v>
                </c:pt>
                <c:pt idx="31">
                  <c:v>22.306264886722428</c:v>
                </c:pt>
                <c:pt idx="32">
                  <c:v>21.949406083551775</c:v>
                </c:pt>
                <c:pt idx="33">
                  <c:v>21.528848079045272</c:v>
                </c:pt>
                <c:pt idx="34">
                  <c:v>21.515979120322445</c:v>
                </c:pt>
                <c:pt idx="35">
                  <c:v>21.312890298496519</c:v>
                </c:pt>
                <c:pt idx="36">
                  <c:v>20.867589275851731</c:v>
                </c:pt>
                <c:pt idx="37">
                  <c:v>20.422848678390093</c:v>
                </c:pt>
                <c:pt idx="38">
                  <c:v>19.827194648608472</c:v>
                </c:pt>
                <c:pt idx="39">
                  <c:v>19.331643674507824</c:v>
                </c:pt>
                <c:pt idx="40">
                  <c:v>18.963397563083515</c:v>
                </c:pt>
                <c:pt idx="41">
                  <c:v>18.648629496095946</c:v>
                </c:pt>
                <c:pt idx="42">
                  <c:v>18.365127221738817</c:v>
                </c:pt>
                <c:pt idx="43">
                  <c:v>17.947832072487078</c:v>
                </c:pt>
                <c:pt idx="44">
                  <c:v>17.273904289917919</c:v>
                </c:pt>
                <c:pt idx="45">
                  <c:v>16.830468414015506</c:v>
                </c:pt>
                <c:pt idx="46">
                  <c:v>16.273333156901145</c:v>
                </c:pt>
                <c:pt idx="47">
                  <c:v>15.804386838032826</c:v>
                </c:pt>
                <c:pt idx="48">
                  <c:v>15.478527370512367</c:v>
                </c:pt>
                <c:pt idx="49">
                  <c:v>15.236839842966445</c:v>
                </c:pt>
                <c:pt idx="50">
                  <c:v>15.133618766700598</c:v>
                </c:pt>
                <c:pt idx="51">
                  <c:v>14.780240629172619</c:v>
                </c:pt>
                <c:pt idx="52">
                  <c:v>14.336436685921539</c:v>
                </c:pt>
                <c:pt idx="53">
                  <c:v>13.86005073514518</c:v>
                </c:pt>
                <c:pt idx="54">
                  <c:v>13.47224338793705</c:v>
                </c:pt>
                <c:pt idx="55">
                  <c:v>13.19326139055141</c:v>
                </c:pt>
                <c:pt idx="56">
                  <c:v>12.963153708376966</c:v>
                </c:pt>
                <c:pt idx="57">
                  <c:v>12.685377374754335</c:v>
                </c:pt>
                <c:pt idx="58">
                  <c:v>12.379109612351158</c:v>
                </c:pt>
                <c:pt idx="59">
                  <c:v>12.02430013374188</c:v>
                </c:pt>
                <c:pt idx="60">
                  <c:v>11.751045449342287</c:v>
                </c:pt>
                <c:pt idx="61">
                  <c:v>11.439133405904753</c:v>
                </c:pt>
                <c:pt idx="62">
                  <c:v>11.246493204882176</c:v>
                </c:pt>
                <c:pt idx="63">
                  <c:v>11.142550939786394</c:v>
                </c:pt>
                <c:pt idx="64">
                  <c:v>10.910243679525093</c:v>
                </c:pt>
                <c:pt idx="65">
                  <c:v>10.654969407476916</c:v>
                </c:pt>
                <c:pt idx="66">
                  <c:v>10.381024415210662</c:v>
                </c:pt>
                <c:pt idx="67">
                  <c:v>10.101562024422611</c:v>
                </c:pt>
                <c:pt idx="68">
                  <c:v>9.926229480988809</c:v>
                </c:pt>
                <c:pt idx="69">
                  <c:v>9.7836261219850567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D11-4DD8-A2C5-0BDA2C67FDE4}"/>
            </c:ext>
          </c:extLst>
        </c:ser>
        <c:ser>
          <c:idx val="1"/>
          <c:order val="1"/>
          <c:tx>
            <c:strRef>
              <c:f>Tamponi!$J$1</c:f>
              <c:strCache>
                <c:ptCount val="1"/>
                <c:pt idx="0">
                  <c:v>positivi/ tamp %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marker>
            <c:symbol val="none"/>
          </c:marker>
          <c:xVal>
            <c:numRef>
              <c:f>Tamponi!$A$2:$A$73</c:f>
              <c:numCache>
                <c:formatCode>d/m;@</c:formatCode>
                <c:ptCount val="72"/>
                <c:pt idx="1">
                  <c:v>43885</c:v>
                </c:pt>
                <c:pt idx="2">
                  <c:v>43886</c:v>
                </c:pt>
                <c:pt idx="3">
                  <c:v>43887</c:v>
                </c:pt>
                <c:pt idx="4">
                  <c:v>43888</c:v>
                </c:pt>
                <c:pt idx="5">
                  <c:v>43889</c:v>
                </c:pt>
                <c:pt idx="6">
                  <c:v>43890</c:v>
                </c:pt>
                <c:pt idx="7">
                  <c:v>43891</c:v>
                </c:pt>
                <c:pt idx="8">
                  <c:v>43892</c:v>
                </c:pt>
                <c:pt idx="9">
                  <c:v>43893</c:v>
                </c:pt>
                <c:pt idx="10">
                  <c:v>43894</c:v>
                </c:pt>
                <c:pt idx="11">
                  <c:v>43895</c:v>
                </c:pt>
                <c:pt idx="12">
                  <c:v>43896</c:v>
                </c:pt>
                <c:pt idx="13">
                  <c:v>43897</c:v>
                </c:pt>
                <c:pt idx="14">
                  <c:v>43898</c:v>
                </c:pt>
                <c:pt idx="15">
                  <c:v>43899</c:v>
                </c:pt>
                <c:pt idx="16">
                  <c:v>43900</c:v>
                </c:pt>
                <c:pt idx="17">
                  <c:v>43901</c:v>
                </c:pt>
                <c:pt idx="18">
                  <c:v>43902</c:v>
                </c:pt>
                <c:pt idx="19">
                  <c:v>43903</c:v>
                </c:pt>
                <c:pt idx="20">
                  <c:v>43904</c:v>
                </c:pt>
                <c:pt idx="21">
                  <c:v>43905</c:v>
                </c:pt>
                <c:pt idx="22">
                  <c:v>43906</c:v>
                </c:pt>
                <c:pt idx="23">
                  <c:v>43907</c:v>
                </c:pt>
                <c:pt idx="24">
                  <c:v>43908</c:v>
                </c:pt>
                <c:pt idx="25">
                  <c:v>43909</c:v>
                </c:pt>
                <c:pt idx="26">
                  <c:v>43910</c:v>
                </c:pt>
                <c:pt idx="27">
                  <c:v>43911</c:v>
                </c:pt>
                <c:pt idx="28">
                  <c:v>43912</c:v>
                </c:pt>
                <c:pt idx="29">
                  <c:v>43913</c:v>
                </c:pt>
                <c:pt idx="30">
                  <c:v>43914</c:v>
                </c:pt>
                <c:pt idx="31">
                  <c:v>43915</c:v>
                </c:pt>
                <c:pt idx="32">
                  <c:v>43916</c:v>
                </c:pt>
                <c:pt idx="33">
                  <c:v>43917</c:v>
                </c:pt>
                <c:pt idx="34">
                  <c:v>43918</c:v>
                </c:pt>
                <c:pt idx="35">
                  <c:v>43919</c:v>
                </c:pt>
                <c:pt idx="36">
                  <c:v>43920</c:v>
                </c:pt>
                <c:pt idx="37">
                  <c:v>43921</c:v>
                </c:pt>
                <c:pt idx="38">
                  <c:v>43922</c:v>
                </c:pt>
                <c:pt idx="39">
                  <c:v>43923</c:v>
                </c:pt>
                <c:pt idx="40">
                  <c:v>43924</c:v>
                </c:pt>
                <c:pt idx="41">
                  <c:v>43925</c:v>
                </c:pt>
                <c:pt idx="42">
                  <c:v>43926</c:v>
                </c:pt>
                <c:pt idx="43">
                  <c:v>43927</c:v>
                </c:pt>
                <c:pt idx="44">
                  <c:v>43928</c:v>
                </c:pt>
                <c:pt idx="45">
                  <c:v>43929</c:v>
                </c:pt>
                <c:pt idx="46">
                  <c:v>43930</c:v>
                </c:pt>
                <c:pt idx="47">
                  <c:v>43931</c:v>
                </c:pt>
                <c:pt idx="48">
                  <c:v>43932</c:v>
                </c:pt>
                <c:pt idx="49">
                  <c:v>43933</c:v>
                </c:pt>
                <c:pt idx="50">
                  <c:v>43934</c:v>
                </c:pt>
                <c:pt idx="51">
                  <c:v>43935</c:v>
                </c:pt>
                <c:pt idx="52">
                  <c:v>43936</c:v>
                </c:pt>
                <c:pt idx="53">
                  <c:v>43937</c:v>
                </c:pt>
                <c:pt idx="54">
                  <c:v>43938</c:v>
                </c:pt>
                <c:pt idx="55">
                  <c:v>43939</c:v>
                </c:pt>
                <c:pt idx="56">
                  <c:v>43940</c:v>
                </c:pt>
                <c:pt idx="57">
                  <c:v>43941</c:v>
                </c:pt>
                <c:pt idx="58">
                  <c:v>43942</c:v>
                </c:pt>
                <c:pt idx="59">
                  <c:v>43943</c:v>
                </c:pt>
                <c:pt idx="60">
                  <c:v>43944</c:v>
                </c:pt>
                <c:pt idx="61">
                  <c:v>43945</c:v>
                </c:pt>
                <c:pt idx="62">
                  <c:v>43946</c:v>
                </c:pt>
                <c:pt idx="63">
                  <c:v>43947</c:v>
                </c:pt>
                <c:pt idx="64">
                  <c:v>43948</c:v>
                </c:pt>
                <c:pt idx="65">
                  <c:v>43949</c:v>
                </c:pt>
                <c:pt idx="66">
                  <c:v>43950</c:v>
                </c:pt>
                <c:pt idx="67">
                  <c:v>43951</c:v>
                </c:pt>
                <c:pt idx="68">
                  <c:v>43952</c:v>
                </c:pt>
                <c:pt idx="69">
                  <c:v>43953</c:v>
                </c:pt>
                <c:pt idx="70">
                  <c:v>43954</c:v>
                </c:pt>
              </c:numCache>
            </c:numRef>
          </c:xVal>
          <c:yVal>
            <c:numRef>
              <c:f>Tamponi!$J$2:$J$73</c:f>
              <c:numCache>
                <c:formatCode>0.0</c:formatCode>
                <c:ptCount val="72"/>
                <c:pt idx="1">
                  <c:v>5.1110083256244216</c:v>
                </c:pt>
                <c:pt idx="2">
                  <c:v>3.6066334222428389</c:v>
                </c:pt>
                <c:pt idx="3">
                  <c:v>4.0158548033795771</c:v>
                </c:pt>
                <c:pt idx="4">
                  <c:v>4.8942899950058258</c:v>
                </c:pt>
                <c:pt idx="5">
                  <c:v>5.2309652755654668</c:v>
                </c:pt>
                <c:pt idx="6">
                  <c:v>5.6213493381919513</c:v>
                </c:pt>
                <c:pt idx="7">
                  <c:v>7.4643820703365362</c:v>
                </c:pt>
                <c:pt idx="8">
                  <c:v>7.8603555365174556</c:v>
                </c:pt>
                <c:pt idx="9">
                  <c:v>8.7523205445544559</c:v>
                </c:pt>
                <c:pt idx="10">
                  <c:v>9.0692764017830214</c:v>
                </c:pt>
                <c:pt idx="11">
                  <c:v>10.184784623941662</c:v>
                </c:pt>
                <c:pt idx="12">
                  <c:v>10.77037322258588</c:v>
                </c:pt>
                <c:pt idx="13">
                  <c:v>12.0322381246731</c:v>
                </c:pt>
                <c:pt idx="14">
                  <c:v>12.79011554558744</c:v>
                </c:pt>
                <c:pt idx="15">
                  <c:v>14.834838182291087</c:v>
                </c:pt>
                <c:pt idx="16">
                  <c:v>14.012277612284194</c:v>
                </c:pt>
                <c:pt idx="17">
                  <c:v>14.476310249610412</c:v>
                </c:pt>
                <c:pt idx="18">
                  <c:v>14.927160479473555</c:v>
                </c:pt>
                <c:pt idx="19">
                  <c:v>15.340349581486951</c:v>
                </c:pt>
                <c:pt idx="20">
                  <c:v>16.259045525327469</c:v>
                </c:pt>
                <c:pt idx="21">
                  <c:v>16.495728548667323</c:v>
                </c:pt>
                <c:pt idx="22">
                  <c:v>16.724170423739871</c:v>
                </c:pt>
                <c:pt idx="23">
                  <c:v>17.531633222788027</c:v>
                </c:pt>
                <c:pt idx="24">
                  <c:v>17.343135537419734</c:v>
                </c:pt>
                <c:pt idx="25">
                  <c:v>18.158739885215319</c:v>
                </c:pt>
                <c:pt idx="26">
                  <c:v>18.299933296598127</c:v>
                </c:pt>
                <c:pt idx="27">
                  <c:v>18.300589138245964</c:v>
                </c:pt>
                <c:pt idx="28">
                  <c:v>18.048621914691065</c:v>
                </c:pt>
                <c:pt idx="29">
                  <c:v>18.302670364615857</c:v>
                </c:pt>
                <c:pt idx="30">
                  <c:v>18.194124540348326</c:v>
                </c:pt>
                <c:pt idx="31">
                  <c:v>17.729044984512011</c:v>
                </c:pt>
                <c:pt idx="32">
                  <c:v>17.17526172935246</c:v>
                </c:pt>
                <c:pt idx="33">
                  <c:v>16.852966029653953</c:v>
                </c:pt>
                <c:pt idx="34">
                  <c:v>16.312167365887049</c:v>
                </c:pt>
                <c:pt idx="35">
                  <c:v>16.272052507543552</c:v>
                </c:pt>
                <c:pt idx="36">
                  <c:v>15.822054261048812</c:v>
                </c:pt>
                <c:pt idx="37">
                  <c:v>15.313589812374746</c:v>
                </c:pt>
                <c:pt idx="38">
                  <c:v>14.8815251660901</c:v>
                </c:pt>
                <c:pt idx="39">
                  <c:v>14.288442480799405</c:v>
                </c:pt>
                <c:pt idx="40">
                  <c:v>13.775613092866166</c:v>
                </c:pt>
                <c:pt idx="41">
                  <c:v>13.431341521307804</c:v>
                </c:pt>
                <c:pt idx="42">
                  <c:v>13.196116628414329</c:v>
                </c:pt>
                <c:pt idx="43">
                  <c:v>12.911579367410617</c:v>
                </c:pt>
                <c:pt idx="44">
                  <c:v>12.451866118645301</c:v>
                </c:pt>
                <c:pt idx="45">
                  <c:v>11.802632801610654</c:v>
                </c:pt>
                <c:pt idx="46">
                  <c:v>11.352298946879953</c:v>
                </c:pt>
                <c:pt idx="47">
                  <c:v>10.836575274793134</c:v>
                </c:pt>
                <c:pt idx="48">
                  <c:v>10.407037872363833</c:v>
                </c:pt>
                <c:pt idx="49">
                  <c:v>10.122125178060033</c:v>
                </c:pt>
                <c:pt idx="50">
                  <c:v>9.8973168658241875</c:v>
                </c:pt>
                <c:pt idx="51">
                  <c:v>9.7133341218919078</c:v>
                </c:pt>
                <c:pt idx="52">
                  <c:v>9.4341885298423858</c:v>
                </c:pt>
                <c:pt idx="53">
                  <c:v>9.046735284957693</c:v>
                </c:pt>
                <c:pt idx="54">
                  <c:v>8.5974851057946733</c:v>
                </c:pt>
                <c:pt idx="55">
                  <c:v>8.2530461398969095</c:v>
                </c:pt>
                <c:pt idx="56">
                  <c:v>7.9803706633268003</c:v>
                </c:pt>
                <c:pt idx="57">
                  <c:v>7.7421417658065952</c:v>
                </c:pt>
                <c:pt idx="58">
                  <c:v>7.427438540840603</c:v>
                </c:pt>
                <c:pt idx="59">
                  <c:v>7.1170612145638765</c:v>
                </c:pt>
                <c:pt idx="60">
                  <c:v>6.7629211555855431</c:v>
                </c:pt>
                <c:pt idx="61">
                  <c:v>6.4862307563037485</c:v>
                </c:pt>
                <c:pt idx="62">
                  <c:v>6.1980637601793704</c:v>
                </c:pt>
                <c:pt idx="63">
                  <c:v>6.0366089212981588</c:v>
                </c:pt>
                <c:pt idx="64">
                  <c:v>5.9124572125909802</c:v>
                </c:pt>
                <c:pt idx="65">
                  <c:v>5.6961970487304914</c:v>
                </c:pt>
                <c:pt idx="66">
                  <c:v>5.4772417900511892</c:v>
                </c:pt>
                <c:pt idx="67">
                  <c:v>5.1308674086772701</c:v>
                </c:pt>
                <c:pt idx="68">
                  <c:v>4.9158357378526123</c:v>
                </c:pt>
                <c:pt idx="69">
                  <c:v>4.7753335132113106</c:v>
                </c:pt>
                <c:pt idx="70">
                  <c:v>4.6513279957209956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D11-4DD8-A2C5-0BDA2C67FDE4}"/>
            </c:ext>
          </c:extLst>
        </c:ser>
        <c:ser>
          <c:idx val="2"/>
          <c:order val="2"/>
          <c:marker>
            <c:symbol val="none"/>
          </c:marker>
          <c:xVal>
            <c:numRef>
              <c:f>Tamponi!$A$4:$A$75</c:f>
              <c:numCache>
                <c:formatCode>d/m;@</c:formatCode>
                <c:ptCount val="72"/>
                <c:pt idx="0">
                  <c:v>43886</c:v>
                </c:pt>
                <c:pt idx="1">
                  <c:v>43887</c:v>
                </c:pt>
                <c:pt idx="2">
                  <c:v>43888</c:v>
                </c:pt>
                <c:pt idx="3">
                  <c:v>43889</c:v>
                </c:pt>
                <c:pt idx="4">
                  <c:v>43890</c:v>
                </c:pt>
                <c:pt idx="5">
                  <c:v>43891</c:v>
                </c:pt>
                <c:pt idx="6">
                  <c:v>43892</c:v>
                </c:pt>
                <c:pt idx="7">
                  <c:v>43893</c:v>
                </c:pt>
                <c:pt idx="8">
                  <c:v>43894</c:v>
                </c:pt>
                <c:pt idx="9">
                  <c:v>43895</c:v>
                </c:pt>
                <c:pt idx="10">
                  <c:v>43896</c:v>
                </c:pt>
                <c:pt idx="11">
                  <c:v>43897</c:v>
                </c:pt>
                <c:pt idx="12">
                  <c:v>43898</c:v>
                </c:pt>
                <c:pt idx="13">
                  <c:v>43899</c:v>
                </c:pt>
                <c:pt idx="14">
                  <c:v>43900</c:v>
                </c:pt>
                <c:pt idx="15">
                  <c:v>43901</c:v>
                </c:pt>
                <c:pt idx="16">
                  <c:v>43902</c:v>
                </c:pt>
                <c:pt idx="17">
                  <c:v>43903</c:v>
                </c:pt>
                <c:pt idx="18">
                  <c:v>43904</c:v>
                </c:pt>
                <c:pt idx="19">
                  <c:v>43905</c:v>
                </c:pt>
                <c:pt idx="20">
                  <c:v>43906</c:v>
                </c:pt>
                <c:pt idx="21">
                  <c:v>43907</c:v>
                </c:pt>
                <c:pt idx="22">
                  <c:v>43908</c:v>
                </c:pt>
                <c:pt idx="23">
                  <c:v>43909</c:v>
                </c:pt>
                <c:pt idx="24">
                  <c:v>43910</c:v>
                </c:pt>
                <c:pt idx="25">
                  <c:v>43911</c:v>
                </c:pt>
                <c:pt idx="26">
                  <c:v>43912</c:v>
                </c:pt>
                <c:pt idx="27">
                  <c:v>43913</c:v>
                </c:pt>
                <c:pt idx="28">
                  <c:v>43914</c:v>
                </c:pt>
                <c:pt idx="29">
                  <c:v>43915</c:v>
                </c:pt>
                <c:pt idx="30">
                  <c:v>43916</c:v>
                </c:pt>
                <c:pt idx="31">
                  <c:v>43917</c:v>
                </c:pt>
                <c:pt idx="32">
                  <c:v>43918</c:v>
                </c:pt>
                <c:pt idx="33">
                  <c:v>43919</c:v>
                </c:pt>
                <c:pt idx="34">
                  <c:v>43920</c:v>
                </c:pt>
                <c:pt idx="35">
                  <c:v>43921</c:v>
                </c:pt>
                <c:pt idx="36">
                  <c:v>43922</c:v>
                </c:pt>
                <c:pt idx="37">
                  <c:v>43923</c:v>
                </c:pt>
                <c:pt idx="38">
                  <c:v>43924</c:v>
                </c:pt>
                <c:pt idx="39">
                  <c:v>43925</c:v>
                </c:pt>
                <c:pt idx="40">
                  <c:v>43926</c:v>
                </c:pt>
                <c:pt idx="41">
                  <c:v>43927</c:v>
                </c:pt>
                <c:pt idx="42">
                  <c:v>43928</c:v>
                </c:pt>
                <c:pt idx="43">
                  <c:v>43929</c:v>
                </c:pt>
                <c:pt idx="44">
                  <c:v>43930</c:v>
                </c:pt>
                <c:pt idx="45">
                  <c:v>43931</c:v>
                </c:pt>
                <c:pt idx="46">
                  <c:v>43932</c:v>
                </c:pt>
                <c:pt idx="47">
                  <c:v>43933</c:v>
                </c:pt>
                <c:pt idx="48">
                  <c:v>43934</c:v>
                </c:pt>
                <c:pt idx="49">
                  <c:v>43935</c:v>
                </c:pt>
                <c:pt idx="50">
                  <c:v>43936</c:v>
                </c:pt>
                <c:pt idx="51">
                  <c:v>43937</c:v>
                </c:pt>
                <c:pt idx="52">
                  <c:v>43938</c:v>
                </c:pt>
                <c:pt idx="53">
                  <c:v>43939</c:v>
                </c:pt>
                <c:pt idx="54">
                  <c:v>43940</c:v>
                </c:pt>
                <c:pt idx="55">
                  <c:v>43941</c:v>
                </c:pt>
                <c:pt idx="56">
                  <c:v>43942</c:v>
                </c:pt>
                <c:pt idx="57">
                  <c:v>43943</c:v>
                </c:pt>
                <c:pt idx="58">
                  <c:v>43944</c:v>
                </c:pt>
                <c:pt idx="59">
                  <c:v>43945</c:v>
                </c:pt>
                <c:pt idx="60">
                  <c:v>43946</c:v>
                </c:pt>
                <c:pt idx="61">
                  <c:v>43947</c:v>
                </c:pt>
                <c:pt idx="62">
                  <c:v>43948</c:v>
                </c:pt>
                <c:pt idx="63">
                  <c:v>43949</c:v>
                </c:pt>
                <c:pt idx="64">
                  <c:v>43950</c:v>
                </c:pt>
                <c:pt idx="65">
                  <c:v>43951</c:v>
                </c:pt>
                <c:pt idx="66">
                  <c:v>43952</c:v>
                </c:pt>
                <c:pt idx="67">
                  <c:v>43953</c:v>
                </c:pt>
                <c:pt idx="68">
                  <c:v>43954</c:v>
                </c:pt>
              </c:numCache>
            </c:numRef>
          </c:xVal>
          <c:yVal>
            <c:numRef>
              <c:f>Tamponi!$K$4:$K$75</c:f>
              <c:numCache>
                <c:formatCode>0.00</c:formatCode>
                <c:ptCount val="72"/>
                <c:pt idx="0">
                  <c:v>2.1632937892533146</c:v>
                </c:pt>
                <c:pt idx="1">
                  <c:v>8.0912863070539416</c:v>
                </c:pt>
                <c:pt idx="2">
                  <c:v>10.300782859497321</c:v>
                </c:pt>
                <c:pt idx="3">
                  <c:v>6.4656343384949739</c:v>
                </c:pt>
                <c:pt idx="4">
                  <c:v>8.0917060013486175</c:v>
                </c:pt>
                <c:pt idx="5">
                  <c:v>22.952149229521492</c:v>
                </c:pt>
                <c:pt idx="6">
                  <c:v>15.419296663660957</c:v>
                </c:pt>
                <c:pt idx="7">
                  <c:v>18.558343289526086</c:v>
                </c:pt>
                <c:pt idx="8">
                  <c:v>14.745038934940968</c:v>
                </c:pt>
                <c:pt idx="9">
                  <c:v>30.455445544554454</c:v>
                </c:pt>
                <c:pt idx="10">
                  <c:v>19.464598448836629</c:v>
                </c:pt>
                <c:pt idx="11">
                  <c:v>21.86568472733649</c:v>
                </c:pt>
                <c:pt idx="12">
                  <c:v>18.946031746031746</c:v>
                </c:pt>
                <c:pt idx="13">
                  <c:v>46.207251221393676</c:v>
                </c:pt>
                <c:pt idx="14">
                  <c:v>14.087959625090122</c:v>
                </c:pt>
                <c:pt idx="15">
                  <c:v>18.663761801016705</c:v>
                </c:pt>
                <c:pt idx="16">
                  <c:v>20.619117990199893</c:v>
                </c:pt>
                <c:pt idx="17">
                  <c:v>22.192210507972469</c:v>
                </c:pt>
                <c:pt idx="18">
                  <c:v>29.934942646807055</c:v>
                </c:pt>
                <c:pt idx="19">
                  <c:v>22.824082904189712</c:v>
                </c:pt>
                <c:pt idx="20">
                  <c:v>24.749291893133275</c:v>
                </c:pt>
                <c:pt idx="21">
                  <c:v>32.96867695184666</c:v>
                </c:pt>
                <c:pt idx="22">
                  <c:v>24.917081260364842</c:v>
                </c:pt>
                <c:pt idx="23">
                  <c:v>30.877233696913436</c:v>
                </c:pt>
                <c:pt idx="24">
                  <c:v>24.828902069766478</c:v>
                </c:pt>
                <c:pt idx="25">
                  <c:v>24.897478736330498</c:v>
                </c:pt>
                <c:pt idx="26">
                  <c:v>22.081016679904685</c:v>
                </c:pt>
                <c:pt idx="27">
                  <c:v>28.061643032930974</c:v>
                </c:pt>
                <c:pt idx="28">
                  <c:v>24.418496464458503</c:v>
                </c:pt>
                <c:pt idx="29">
                  <c:v>18.95855318219861</c:v>
                </c:pt>
                <c:pt idx="30">
                  <c:v>16.804588283490375</c:v>
                </c:pt>
                <c:pt idx="31">
                  <c:v>18.047184954117327</c:v>
                </c:pt>
                <c:pt idx="32">
                  <c:v>16.853330324145908</c:v>
                </c:pt>
                <c:pt idx="33">
                  <c:v>21.290401567091088</c:v>
                </c:pt>
                <c:pt idx="34">
                  <c:v>17.360366925286126</c:v>
                </c:pt>
                <c:pt idx="35">
                  <c:v>13.688405552365834</c:v>
                </c:pt>
                <c:pt idx="36">
                  <c:v>13.878972572921203</c:v>
                </c:pt>
                <c:pt idx="37">
                  <c:v>11.725991609937452</c:v>
                </c:pt>
                <c:pt idx="38">
                  <c:v>11.873009296423854</c:v>
                </c:pt>
                <c:pt idx="39">
                  <c:v>12.856187290969901</c:v>
                </c:pt>
                <c:pt idx="40">
                  <c:v>12.606244706019803</c:v>
                </c:pt>
                <c:pt idx="41">
                  <c:v>11.889266955171616</c:v>
                </c:pt>
                <c:pt idx="42">
                  <c:v>9.0143268175481275</c:v>
                </c:pt>
                <c:pt idx="43">
                  <c:v>7.4226006191950464</c:v>
                </c:pt>
                <c:pt idx="44">
                  <c:v>9.0909090909090917</c:v>
                </c:pt>
                <c:pt idx="45">
                  <c:v>7.3857369847649315</c:v>
                </c:pt>
                <c:pt idx="46">
                  <c:v>8.2919677083149317</c:v>
                </c:pt>
                <c:pt idx="47">
                  <c:v>8.7585616438356162</c:v>
                </c:pt>
                <c:pt idx="48">
                  <c:v>8.5873028842225665</c:v>
                </c:pt>
                <c:pt idx="49">
                  <c:v>11.098248627655998</c:v>
                </c:pt>
                <c:pt idx="50">
                  <c:v>6.1008807045636511</c:v>
                </c:pt>
                <c:pt idx="51">
                  <c:v>6.2066591255594359</c:v>
                </c:pt>
                <c:pt idx="52">
                  <c:v>5.316185982801918</c:v>
                </c:pt>
                <c:pt idx="53">
                  <c:v>5.6557310652085864</c:v>
                </c:pt>
                <c:pt idx="54">
                  <c:v>6.0089137808629802</c:v>
                </c:pt>
                <c:pt idx="55">
                  <c:v>5.4383723452980739</c:v>
                </c:pt>
                <c:pt idx="56">
                  <c:v>5.2353911675555382</c:v>
                </c:pt>
                <c:pt idx="57">
                  <c:v>5.340644363797721</c:v>
                </c:pt>
                <c:pt idx="58">
                  <c:v>3.9695160370848215</c:v>
                </c:pt>
                <c:pt idx="59">
                  <c:v>4.8377023716111269</c:v>
                </c:pt>
                <c:pt idx="60">
                  <c:v>3.6046920641717772</c:v>
                </c:pt>
                <c:pt idx="61">
                  <c:v>4.6558217805913937</c:v>
                </c:pt>
                <c:pt idx="62">
                  <c:v>5.4338655751023337</c:v>
                </c:pt>
                <c:pt idx="63">
                  <c:v>3.6509987428411788</c:v>
                </c:pt>
                <c:pt idx="64">
                  <c:v>3.2682093784761932</c:v>
                </c:pt>
                <c:pt idx="65">
                  <c:v>2.7346032488021503</c:v>
                </c:pt>
                <c:pt idx="66">
                  <c:v>2.6479624838292368</c:v>
                </c:pt>
                <c:pt idx="67">
                  <c:v>3.4288601746914025</c:v>
                </c:pt>
                <c:pt idx="68">
                  <c:v>3.0911316345832871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D3B-4961-828F-6B5CFD56AC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671896"/>
        <c:axId val="450673864"/>
      </c:scatterChart>
      <c:valAx>
        <c:axId val="450673864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0.0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1896"/>
        <c:crosses val="autoZero"/>
        <c:crossBetween val="midCat"/>
      </c:valAx>
      <c:valAx>
        <c:axId val="450671896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3864"/>
        <c:crosses val="autoZero"/>
        <c:crossBetween val="midCat"/>
      </c:valAx>
      <c:spPr>
        <a:noFill/>
        <a:ln>
          <a:noFill/>
        </a:ln>
      </c:spPr>
    </c:plotArea>
    <c:legend>
      <c:legendPos val="b"/>
      <c:layout>
        <c:manualLayout>
          <c:xMode val="edge"/>
          <c:yMode val="edge"/>
          <c:x val="8.799978127734033E-2"/>
          <c:y val="0.89409667541557303"/>
          <c:w val="0.86011132983377081"/>
          <c:h val="7.8125546806649168E-2"/>
        </c:manualLayout>
      </c:layout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9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Rapporto</a:t>
            </a:r>
            <a:r>
              <a:rPr lang="it-IT" baseline="0"/>
              <a:t> casi/tamponi e numero giornaliero tamponi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Tamponi!$D$1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Tamponi!$A$4:$A$74</c:f>
              <c:numCache>
                <c:formatCode>d/m;@</c:formatCode>
                <c:ptCount val="71"/>
                <c:pt idx="0">
                  <c:v>43886</c:v>
                </c:pt>
                <c:pt idx="1">
                  <c:v>43887</c:v>
                </c:pt>
                <c:pt idx="2">
                  <c:v>43888</c:v>
                </c:pt>
                <c:pt idx="3">
                  <c:v>43889</c:v>
                </c:pt>
                <c:pt idx="4">
                  <c:v>43890</c:v>
                </c:pt>
                <c:pt idx="5">
                  <c:v>43891</c:v>
                </c:pt>
                <c:pt idx="6">
                  <c:v>43892</c:v>
                </c:pt>
                <c:pt idx="7">
                  <c:v>43893</c:v>
                </c:pt>
                <c:pt idx="8">
                  <c:v>43894</c:v>
                </c:pt>
                <c:pt idx="9">
                  <c:v>43895</c:v>
                </c:pt>
                <c:pt idx="10">
                  <c:v>43896</c:v>
                </c:pt>
                <c:pt idx="11">
                  <c:v>43897</c:v>
                </c:pt>
                <c:pt idx="12">
                  <c:v>43898</c:v>
                </c:pt>
                <c:pt idx="13">
                  <c:v>43899</c:v>
                </c:pt>
                <c:pt idx="14">
                  <c:v>43900</c:v>
                </c:pt>
                <c:pt idx="15">
                  <c:v>43901</c:v>
                </c:pt>
                <c:pt idx="16">
                  <c:v>43902</c:v>
                </c:pt>
                <c:pt idx="17">
                  <c:v>43903</c:v>
                </c:pt>
                <c:pt idx="18">
                  <c:v>43904</c:v>
                </c:pt>
                <c:pt idx="19">
                  <c:v>43905</c:v>
                </c:pt>
                <c:pt idx="20">
                  <c:v>43906</c:v>
                </c:pt>
                <c:pt idx="21">
                  <c:v>43907</c:v>
                </c:pt>
                <c:pt idx="22">
                  <c:v>43908</c:v>
                </c:pt>
                <c:pt idx="23">
                  <c:v>43909</c:v>
                </c:pt>
                <c:pt idx="24">
                  <c:v>43910</c:v>
                </c:pt>
                <c:pt idx="25">
                  <c:v>43911</c:v>
                </c:pt>
                <c:pt idx="26">
                  <c:v>43912</c:v>
                </c:pt>
                <c:pt idx="27">
                  <c:v>43913</c:v>
                </c:pt>
                <c:pt idx="28">
                  <c:v>43914</c:v>
                </c:pt>
                <c:pt idx="29">
                  <c:v>43915</c:v>
                </c:pt>
                <c:pt idx="30">
                  <c:v>43916</c:v>
                </c:pt>
                <c:pt idx="31">
                  <c:v>43917</c:v>
                </c:pt>
                <c:pt idx="32">
                  <c:v>43918</c:v>
                </c:pt>
                <c:pt idx="33">
                  <c:v>43919</c:v>
                </c:pt>
                <c:pt idx="34">
                  <c:v>43920</c:v>
                </c:pt>
                <c:pt idx="35">
                  <c:v>43921</c:v>
                </c:pt>
                <c:pt idx="36">
                  <c:v>43922</c:v>
                </c:pt>
                <c:pt idx="37">
                  <c:v>43923</c:v>
                </c:pt>
                <c:pt idx="38">
                  <c:v>43924</c:v>
                </c:pt>
                <c:pt idx="39">
                  <c:v>43925</c:v>
                </c:pt>
                <c:pt idx="40">
                  <c:v>43926</c:v>
                </c:pt>
                <c:pt idx="41">
                  <c:v>43927</c:v>
                </c:pt>
                <c:pt idx="42">
                  <c:v>43928</c:v>
                </c:pt>
                <c:pt idx="43">
                  <c:v>43929</c:v>
                </c:pt>
                <c:pt idx="44">
                  <c:v>43930</c:v>
                </c:pt>
                <c:pt idx="45">
                  <c:v>43931</c:v>
                </c:pt>
                <c:pt idx="46">
                  <c:v>43932</c:v>
                </c:pt>
                <c:pt idx="47">
                  <c:v>43933</c:v>
                </c:pt>
                <c:pt idx="48">
                  <c:v>43934</c:v>
                </c:pt>
                <c:pt idx="49">
                  <c:v>43935</c:v>
                </c:pt>
                <c:pt idx="50">
                  <c:v>43936</c:v>
                </c:pt>
                <c:pt idx="51">
                  <c:v>43937</c:v>
                </c:pt>
                <c:pt idx="52">
                  <c:v>43938</c:v>
                </c:pt>
                <c:pt idx="53">
                  <c:v>43939</c:v>
                </c:pt>
                <c:pt idx="54">
                  <c:v>43940</c:v>
                </c:pt>
                <c:pt idx="55">
                  <c:v>43941</c:v>
                </c:pt>
                <c:pt idx="56">
                  <c:v>43942</c:v>
                </c:pt>
                <c:pt idx="57">
                  <c:v>43943</c:v>
                </c:pt>
                <c:pt idx="58">
                  <c:v>43944</c:v>
                </c:pt>
                <c:pt idx="59">
                  <c:v>43945</c:v>
                </c:pt>
                <c:pt idx="60">
                  <c:v>43946</c:v>
                </c:pt>
                <c:pt idx="61">
                  <c:v>43947</c:v>
                </c:pt>
                <c:pt idx="62">
                  <c:v>43948</c:v>
                </c:pt>
                <c:pt idx="63">
                  <c:v>43949</c:v>
                </c:pt>
                <c:pt idx="64">
                  <c:v>43950</c:v>
                </c:pt>
                <c:pt idx="65">
                  <c:v>43951</c:v>
                </c:pt>
                <c:pt idx="66">
                  <c:v>43952</c:v>
                </c:pt>
                <c:pt idx="67">
                  <c:v>43953</c:v>
                </c:pt>
                <c:pt idx="68">
                  <c:v>43954</c:v>
                </c:pt>
              </c:numCache>
            </c:numRef>
          </c:cat>
          <c:val>
            <c:numRef>
              <c:f>Tamponi!$D$4:$D$74</c:f>
              <c:numCache>
                <c:formatCode>General</c:formatCode>
                <c:ptCount val="71"/>
                <c:pt idx="0">
                  <c:v>4299</c:v>
                </c:pt>
                <c:pt idx="1">
                  <c:v>964</c:v>
                </c:pt>
                <c:pt idx="2">
                  <c:v>2427</c:v>
                </c:pt>
                <c:pt idx="3">
                  <c:v>3681</c:v>
                </c:pt>
                <c:pt idx="4">
                  <c:v>2966</c:v>
                </c:pt>
                <c:pt idx="5">
                  <c:v>2466</c:v>
                </c:pt>
                <c:pt idx="6">
                  <c:v>2218</c:v>
                </c:pt>
                <c:pt idx="7">
                  <c:v>2511</c:v>
                </c:pt>
                <c:pt idx="8">
                  <c:v>3981</c:v>
                </c:pt>
                <c:pt idx="9">
                  <c:v>2525</c:v>
                </c:pt>
                <c:pt idx="10">
                  <c:v>3997</c:v>
                </c:pt>
                <c:pt idx="11">
                  <c:v>5703</c:v>
                </c:pt>
                <c:pt idx="12">
                  <c:v>7875</c:v>
                </c:pt>
                <c:pt idx="13">
                  <c:v>3889</c:v>
                </c:pt>
                <c:pt idx="14">
                  <c:v>6935</c:v>
                </c:pt>
                <c:pt idx="15">
                  <c:v>12393</c:v>
                </c:pt>
                <c:pt idx="16">
                  <c:v>12857</c:v>
                </c:pt>
                <c:pt idx="17">
                  <c:v>11477</c:v>
                </c:pt>
                <c:pt idx="18">
                  <c:v>11682</c:v>
                </c:pt>
                <c:pt idx="19">
                  <c:v>15729</c:v>
                </c:pt>
                <c:pt idx="20">
                  <c:v>13063</c:v>
                </c:pt>
                <c:pt idx="21">
                  <c:v>10695</c:v>
                </c:pt>
                <c:pt idx="22">
                  <c:v>16884</c:v>
                </c:pt>
                <c:pt idx="23">
                  <c:v>17236</c:v>
                </c:pt>
                <c:pt idx="24">
                  <c:v>24109</c:v>
                </c:pt>
                <c:pt idx="25">
                  <c:v>26336</c:v>
                </c:pt>
                <c:pt idx="26">
                  <c:v>25180</c:v>
                </c:pt>
                <c:pt idx="27">
                  <c:v>17066</c:v>
                </c:pt>
                <c:pt idx="28">
                  <c:v>21496</c:v>
                </c:pt>
                <c:pt idx="29">
                  <c:v>27481</c:v>
                </c:pt>
                <c:pt idx="30">
                  <c:v>36615</c:v>
                </c:pt>
                <c:pt idx="31">
                  <c:v>33019</c:v>
                </c:pt>
                <c:pt idx="32">
                  <c:v>35447</c:v>
                </c:pt>
                <c:pt idx="33">
                  <c:v>24504</c:v>
                </c:pt>
                <c:pt idx="34">
                  <c:v>23329</c:v>
                </c:pt>
                <c:pt idx="35">
                  <c:v>29609</c:v>
                </c:pt>
                <c:pt idx="36">
                  <c:v>34455</c:v>
                </c:pt>
                <c:pt idx="37">
                  <c:v>39809</c:v>
                </c:pt>
                <c:pt idx="38">
                  <c:v>38617</c:v>
                </c:pt>
                <c:pt idx="39">
                  <c:v>37375</c:v>
                </c:pt>
                <c:pt idx="40">
                  <c:v>34237</c:v>
                </c:pt>
                <c:pt idx="41">
                  <c:v>30271</c:v>
                </c:pt>
                <c:pt idx="42">
                  <c:v>33713</c:v>
                </c:pt>
                <c:pt idx="43">
                  <c:v>51680</c:v>
                </c:pt>
                <c:pt idx="44">
                  <c:v>46244</c:v>
                </c:pt>
                <c:pt idx="45">
                  <c:v>53495</c:v>
                </c:pt>
                <c:pt idx="46">
                  <c:v>56609</c:v>
                </c:pt>
                <c:pt idx="47">
                  <c:v>46720</c:v>
                </c:pt>
                <c:pt idx="48">
                  <c:v>36717</c:v>
                </c:pt>
                <c:pt idx="49">
                  <c:v>26779</c:v>
                </c:pt>
                <c:pt idx="50">
                  <c:v>43715</c:v>
                </c:pt>
                <c:pt idx="51">
                  <c:v>60999</c:v>
                </c:pt>
                <c:pt idx="52">
                  <c:v>65705</c:v>
                </c:pt>
                <c:pt idx="53">
                  <c:v>61725</c:v>
                </c:pt>
                <c:pt idx="54">
                  <c:v>50708</c:v>
                </c:pt>
                <c:pt idx="55">
                  <c:v>41483</c:v>
                </c:pt>
                <c:pt idx="56">
                  <c:v>52126</c:v>
                </c:pt>
                <c:pt idx="57">
                  <c:v>63101</c:v>
                </c:pt>
                <c:pt idx="58">
                  <c:v>66658</c:v>
                </c:pt>
                <c:pt idx="59">
                  <c:v>62447</c:v>
                </c:pt>
                <c:pt idx="60">
                  <c:v>65387</c:v>
                </c:pt>
                <c:pt idx="61">
                  <c:v>49916</c:v>
                </c:pt>
                <c:pt idx="62">
                  <c:v>32003</c:v>
                </c:pt>
                <c:pt idx="63">
                  <c:v>57272</c:v>
                </c:pt>
                <c:pt idx="64">
                  <c:v>63827</c:v>
                </c:pt>
                <c:pt idx="65">
                  <c:v>68456</c:v>
                </c:pt>
                <c:pt idx="66">
                  <c:v>74208</c:v>
                </c:pt>
                <c:pt idx="67">
                  <c:v>55412</c:v>
                </c:pt>
                <c:pt idx="68">
                  <c:v>44935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3A-486A-951A-74576815E4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8254120"/>
        <c:axId val="688269208"/>
      </c:barChart>
      <c:scatterChart>
        <c:scatterStyle val="smoothMarker"/>
        <c:varyColors val="0"/>
        <c:ser>
          <c:idx val="1"/>
          <c:order val="1"/>
          <c:tx>
            <c:strRef>
              <c:f>Tamponi!$K$1</c:f>
              <c:strCache>
                <c:ptCount val="1"/>
                <c:pt idx="0">
                  <c:v>dPos/dTamp%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Tamponi!$A$4:$A$79</c:f>
              <c:numCache>
                <c:formatCode>d/m;@</c:formatCode>
                <c:ptCount val="76"/>
                <c:pt idx="0">
                  <c:v>43886</c:v>
                </c:pt>
                <c:pt idx="1">
                  <c:v>43887</c:v>
                </c:pt>
                <c:pt idx="2">
                  <c:v>43888</c:v>
                </c:pt>
                <c:pt idx="3">
                  <c:v>43889</c:v>
                </c:pt>
                <c:pt idx="4">
                  <c:v>43890</c:v>
                </c:pt>
                <c:pt idx="5">
                  <c:v>43891</c:v>
                </c:pt>
                <c:pt idx="6">
                  <c:v>43892</c:v>
                </c:pt>
                <c:pt idx="7">
                  <c:v>43893</c:v>
                </c:pt>
                <c:pt idx="8">
                  <c:v>43894</c:v>
                </c:pt>
                <c:pt idx="9">
                  <c:v>43895</c:v>
                </c:pt>
                <c:pt idx="10">
                  <c:v>43896</c:v>
                </c:pt>
                <c:pt idx="11">
                  <c:v>43897</c:v>
                </c:pt>
                <c:pt idx="12">
                  <c:v>43898</c:v>
                </c:pt>
                <c:pt idx="13">
                  <c:v>43899</c:v>
                </c:pt>
                <c:pt idx="14">
                  <c:v>43900</c:v>
                </c:pt>
                <c:pt idx="15">
                  <c:v>43901</c:v>
                </c:pt>
                <c:pt idx="16">
                  <c:v>43902</c:v>
                </c:pt>
                <c:pt idx="17">
                  <c:v>43903</c:v>
                </c:pt>
                <c:pt idx="18">
                  <c:v>43904</c:v>
                </c:pt>
                <c:pt idx="19">
                  <c:v>43905</c:v>
                </c:pt>
                <c:pt idx="20">
                  <c:v>43906</c:v>
                </c:pt>
                <c:pt idx="21">
                  <c:v>43907</c:v>
                </c:pt>
                <c:pt idx="22">
                  <c:v>43908</c:v>
                </c:pt>
                <c:pt idx="23">
                  <c:v>43909</c:v>
                </c:pt>
                <c:pt idx="24">
                  <c:v>43910</c:v>
                </c:pt>
                <c:pt idx="25">
                  <c:v>43911</c:v>
                </c:pt>
                <c:pt idx="26">
                  <c:v>43912</c:v>
                </c:pt>
                <c:pt idx="27">
                  <c:v>43913</c:v>
                </c:pt>
                <c:pt idx="28">
                  <c:v>43914</c:v>
                </c:pt>
                <c:pt idx="29">
                  <c:v>43915</c:v>
                </c:pt>
                <c:pt idx="30">
                  <c:v>43916</c:v>
                </c:pt>
                <c:pt idx="31">
                  <c:v>43917</c:v>
                </c:pt>
                <c:pt idx="32">
                  <c:v>43918</c:v>
                </c:pt>
                <c:pt idx="33">
                  <c:v>43919</c:v>
                </c:pt>
                <c:pt idx="34">
                  <c:v>43920</c:v>
                </c:pt>
                <c:pt idx="35">
                  <c:v>43921</c:v>
                </c:pt>
                <c:pt idx="36">
                  <c:v>43922</c:v>
                </c:pt>
                <c:pt idx="37">
                  <c:v>43923</c:v>
                </c:pt>
                <c:pt idx="38">
                  <c:v>43924</c:v>
                </c:pt>
                <c:pt idx="39">
                  <c:v>43925</c:v>
                </c:pt>
                <c:pt idx="40">
                  <c:v>43926</c:v>
                </c:pt>
                <c:pt idx="41">
                  <c:v>43927</c:v>
                </c:pt>
                <c:pt idx="42">
                  <c:v>43928</c:v>
                </c:pt>
                <c:pt idx="43">
                  <c:v>43929</c:v>
                </c:pt>
                <c:pt idx="44">
                  <c:v>43930</c:v>
                </c:pt>
                <c:pt idx="45">
                  <c:v>43931</c:v>
                </c:pt>
                <c:pt idx="46">
                  <c:v>43932</c:v>
                </c:pt>
                <c:pt idx="47">
                  <c:v>43933</c:v>
                </c:pt>
                <c:pt idx="48">
                  <c:v>43934</c:v>
                </c:pt>
                <c:pt idx="49">
                  <c:v>43935</c:v>
                </c:pt>
                <c:pt idx="50">
                  <c:v>43936</c:v>
                </c:pt>
                <c:pt idx="51">
                  <c:v>43937</c:v>
                </c:pt>
                <c:pt idx="52">
                  <c:v>43938</c:v>
                </c:pt>
                <c:pt idx="53">
                  <c:v>43939</c:v>
                </c:pt>
                <c:pt idx="54">
                  <c:v>43940</c:v>
                </c:pt>
                <c:pt idx="55">
                  <c:v>43941</c:v>
                </c:pt>
                <c:pt idx="56">
                  <c:v>43942</c:v>
                </c:pt>
                <c:pt idx="57">
                  <c:v>43943</c:v>
                </c:pt>
                <c:pt idx="58">
                  <c:v>43944</c:v>
                </c:pt>
                <c:pt idx="59">
                  <c:v>43945</c:v>
                </c:pt>
                <c:pt idx="60">
                  <c:v>43946</c:v>
                </c:pt>
                <c:pt idx="61">
                  <c:v>43947</c:v>
                </c:pt>
                <c:pt idx="62">
                  <c:v>43948</c:v>
                </c:pt>
                <c:pt idx="63">
                  <c:v>43949</c:v>
                </c:pt>
                <c:pt idx="64">
                  <c:v>43950</c:v>
                </c:pt>
                <c:pt idx="65">
                  <c:v>43951</c:v>
                </c:pt>
                <c:pt idx="66">
                  <c:v>43952</c:v>
                </c:pt>
                <c:pt idx="67">
                  <c:v>43953</c:v>
                </c:pt>
                <c:pt idx="68">
                  <c:v>43954</c:v>
                </c:pt>
              </c:numCache>
            </c:numRef>
          </c:xVal>
          <c:yVal>
            <c:numRef>
              <c:f>Tamponi!$K$4:$K$79</c:f>
              <c:numCache>
                <c:formatCode>0.00</c:formatCode>
                <c:ptCount val="76"/>
                <c:pt idx="0">
                  <c:v>2.1632937892533146</c:v>
                </c:pt>
                <c:pt idx="1">
                  <c:v>8.0912863070539416</c:v>
                </c:pt>
                <c:pt idx="2">
                  <c:v>10.300782859497321</c:v>
                </c:pt>
                <c:pt idx="3">
                  <c:v>6.4656343384949739</c:v>
                </c:pt>
                <c:pt idx="4">
                  <c:v>8.0917060013486175</c:v>
                </c:pt>
                <c:pt idx="5">
                  <c:v>22.952149229521492</c:v>
                </c:pt>
                <c:pt idx="6">
                  <c:v>15.419296663660957</c:v>
                </c:pt>
                <c:pt idx="7">
                  <c:v>18.558343289526086</c:v>
                </c:pt>
                <c:pt idx="8">
                  <c:v>14.745038934940968</c:v>
                </c:pt>
                <c:pt idx="9">
                  <c:v>30.455445544554454</c:v>
                </c:pt>
                <c:pt idx="10">
                  <c:v>19.464598448836629</c:v>
                </c:pt>
                <c:pt idx="11">
                  <c:v>21.86568472733649</c:v>
                </c:pt>
                <c:pt idx="12">
                  <c:v>18.946031746031746</c:v>
                </c:pt>
                <c:pt idx="13">
                  <c:v>46.207251221393676</c:v>
                </c:pt>
                <c:pt idx="14">
                  <c:v>14.087959625090122</c:v>
                </c:pt>
                <c:pt idx="15">
                  <c:v>18.663761801016705</c:v>
                </c:pt>
                <c:pt idx="16">
                  <c:v>20.619117990199893</c:v>
                </c:pt>
                <c:pt idx="17">
                  <c:v>22.192210507972469</c:v>
                </c:pt>
                <c:pt idx="18">
                  <c:v>29.934942646807055</c:v>
                </c:pt>
                <c:pt idx="19">
                  <c:v>22.824082904189712</c:v>
                </c:pt>
                <c:pt idx="20">
                  <c:v>24.749291893133275</c:v>
                </c:pt>
                <c:pt idx="21">
                  <c:v>32.96867695184666</c:v>
                </c:pt>
                <c:pt idx="22">
                  <c:v>24.917081260364842</c:v>
                </c:pt>
                <c:pt idx="23">
                  <c:v>30.877233696913436</c:v>
                </c:pt>
                <c:pt idx="24">
                  <c:v>24.828902069766478</c:v>
                </c:pt>
                <c:pt idx="25">
                  <c:v>24.897478736330498</c:v>
                </c:pt>
                <c:pt idx="26">
                  <c:v>22.081016679904685</c:v>
                </c:pt>
                <c:pt idx="27">
                  <c:v>28.061643032930974</c:v>
                </c:pt>
                <c:pt idx="28">
                  <c:v>24.418496464458503</c:v>
                </c:pt>
                <c:pt idx="29">
                  <c:v>18.95855318219861</c:v>
                </c:pt>
                <c:pt idx="30">
                  <c:v>16.804588283490375</c:v>
                </c:pt>
                <c:pt idx="31">
                  <c:v>18.047184954117327</c:v>
                </c:pt>
                <c:pt idx="32">
                  <c:v>16.853330324145908</c:v>
                </c:pt>
                <c:pt idx="33">
                  <c:v>21.290401567091088</c:v>
                </c:pt>
                <c:pt idx="34">
                  <c:v>17.360366925286126</c:v>
                </c:pt>
                <c:pt idx="35">
                  <c:v>13.688405552365834</c:v>
                </c:pt>
                <c:pt idx="36">
                  <c:v>13.878972572921203</c:v>
                </c:pt>
                <c:pt idx="37">
                  <c:v>11.725991609937452</c:v>
                </c:pt>
                <c:pt idx="38">
                  <c:v>11.873009296423854</c:v>
                </c:pt>
                <c:pt idx="39">
                  <c:v>12.856187290969901</c:v>
                </c:pt>
                <c:pt idx="40">
                  <c:v>12.606244706019803</c:v>
                </c:pt>
                <c:pt idx="41">
                  <c:v>11.889266955171616</c:v>
                </c:pt>
                <c:pt idx="42">
                  <c:v>9.0143268175481275</c:v>
                </c:pt>
                <c:pt idx="43">
                  <c:v>7.4226006191950464</c:v>
                </c:pt>
                <c:pt idx="44">
                  <c:v>9.0909090909090917</c:v>
                </c:pt>
                <c:pt idx="45">
                  <c:v>7.3857369847649315</c:v>
                </c:pt>
                <c:pt idx="46">
                  <c:v>8.2919677083149317</c:v>
                </c:pt>
                <c:pt idx="47">
                  <c:v>8.7585616438356162</c:v>
                </c:pt>
                <c:pt idx="48">
                  <c:v>8.5873028842225665</c:v>
                </c:pt>
                <c:pt idx="49">
                  <c:v>11.098248627655998</c:v>
                </c:pt>
                <c:pt idx="50">
                  <c:v>6.1008807045636511</c:v>
                </c:pt>
                <c:pt idx="51">
                  <c:v>6.2066591255594359</c:v>
                </c:pt>
                <c:pt idx="52">
                  <c:v>5.316185982801918</c:v>
                </c:pt>
                <c:pt idx="53">
                  <c:v>5.6557310652085864</c:v>
                </c:pt>
                <c:pt idx="54">
                  <c:v>6.0089137808629802</c:v>
                </c:pt>
                <c:pt idx="55">
                  <c:v>5.4383723452980739</c:v>
                </c:pt>
                <c:pt idx="56">
                  <c:v>5.2353911675555382</c:v>
                </c:pt>
                <c:pt idx="57">
                  <c:v>5.340644363797721</c:v>
                </c:pt>
                <c:pt idx="58">
                  <c:v>3.9695160370848215</c:v>
                </c:pt>
                <c:pt idx="59">
                  <c:v>4.8377023716111269</c:v>
                </c:pt>
                <c:pt idx="60">
                  <c:v>3.6046920641717772</c:v>
                </c:pt>
                <c:pt idx="61">
                  <c:v>4.6558217805913937</c:v>
                </c:pt>
                <c:pt idx="62">
                  <c:v>5.4338655751023337</c:v>
                </c:pt>
                <c:pt idx="63">
                  <c:v>3.6509987428411788</c:v>
                </c:pt>
                <c:pt idx="64">
                  <c:v>3.2682093784761932</c:v>
                </c:pt>
                <c:pt idx="65">
                  <c:v>2.7346032488021503</c:v>
                </c:pt>
                <c:pt idx="66">
                  <c:v>2.6479624838292368</c:v>
                </c:pt>
                <c:pt idx="67">
                  <c:v>3.4288601746914025</c:v>
                </c:pt>
                <c:pt idx="68">
                  <c:v>3.0911316345832871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53A-486A-951A-74576815E4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8280360"/>
        <c:axId val="688275112"/>
      </c:scatterChart>
      <c:dateAx>
        <c:axId val="688254120"/>
        <c:scaling>
          <c:orientation val="minMax"/>
          <c:max val="4395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8269208"/>
        <c:crosses val="autoZero"/>
        <c:auto val="1"/>
        <c:lblOffset val="100"/>
        <c:baseTimeUnit val="days"/>
      </c:dateAx>
      <c:valAx>
        <c:axId val="688269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8254120"/>
        <c:crosses val="autoZero"/>
        <c:crossBetween val="between"/>
      </c:valAx>
      <c:valAx>
        <c:axId val="688275112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8280360"/>
        <c:crosses val="max"/>
        <c:crossBetween val="midCat"/>
      </c:valAx>
      <c:valAx>
        <c:axId val="688280360"/>
        <c:scaling>
          <c:orientation val="minMax"/>
          <c:max val="43954"/>
          <c:min val="43886"/>
        </c:scaling>
        <c:delete val="0"/>
        <c:axPos val="t"/>
        <c:numFmt formatCode="d/m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8275112"/>
        <c:crosses val="max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Nuovi positivi e stima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3829248984219503"/>
          <c:y val="0.13362887258911454"/>
          <c:w val="0.66674179314542203"/>
          <c:h val="0.74861535395135137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'Analisi-nuovi-pos (2)'!$C$1</c:f>
              <c:strCache>
                <c:ptCount val="1"/>
                <c:pt idx="0">
                  <c:v>nuovi positivi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'Analisi-nuovi-pos (2)'!$B$3:$B$74</c:f>
              <c:numCache>
                <c:formatCode>0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'Analisi-nuovi-pos (2)'!$C$3:$C$74</c:f>
              <c:numCache>
                <c:formatCode>0</c:formatCode>
                <c:ptCount val="72"/>
                <c:pt idx="0">
                  <c:v>229</c:v>
                </c:pt>
                <c:pt idx="1">
                  <c:v>322</c:v>
                </c:pt>
                <c:pt idx="2">
                  <c:v>400</c:v>
                </c:pt>
                <c:pt idx="3">
                  <c:v>650</c:v>
                </c:pt>
                <c:pt idx="4">
                  <c:v>888</c:v>
                </c:pt>
                <c:pt idx="5">
                  <c:v>1128</c:v>
                </c:pt>
                <c:pt idx="6">
                  <c:v>1694</c:v>
                </c:pt>
                <c:pt idx="7">
                  <c:v>2036</c:v>
                </c:pt>
                <c:pt idx="8">
                  <c:v>2502</c:v>
                </c:pt>
                <c:pt idx="9">
                  <c:v>3089</c:v>
                </c:pt>
                <c:pt idx="10">
                  <c:v>3858</c:v>
                </c:pt>
                <c:pt idx="11">
                  <c:v>4636</c:v>
                </c:pt>
                <c:pt idx="12">
                  <c:v>5883</c:v>
                </c:pt>
                <c:pt idx="13">
                  <c:v>7375</c:v>
                </c:pt>
                <c:pt idx="14">
                  <c:v>9172</c:v>
                </c:pt>
                <c:pt idx="15">
                  <c:v>10149</c:v>
                </c:pt>
                <c:pt idx="16">
                  <c:v>12462</c:v>
                </c:pt>
                <c:pt idx="17">
                  <c:v>15113</c:v>
                </c:pt>
                <c:pt idx="18">
                  <c:v>17660</c:v>
                </c:pt>
                <c:pt idx="19">
                  <c:v>21157</c:v>
                </c:pt>
                <c:pt idx="20">
                  <c:v>24747</c:v>
                </c:pt>
                <c:pt idx="21">
                  <c:v>27980</c:v>
                </c:pt>
                <c:pt idx="22">
                  <c:v>31506</c:v>
                </c:pt>
                <c:pt idx="23">
                  <c:v>35713</c:v>
                </c:pt>
                <c:pt idx="24">
                  <c:v>41035</c:v>
                </c:pt>
                <c:pt idx="25">
                  <c:v>47021</c:v>
                </c:pt>
                <c:pt idx="26">
                  <c:v>53578</c:v>
                </c:pt>
                <c:pt idx="27">
                  <c:v>59138</c:v>
                </c:pt>
                <c:pt idx="28">
                  <c:v>63927</c:v>
                </c:pt>
                <c:pt idx="29">
                  <c:v>69176</c:v>
                </c:pt>
                <c:pt idx="30">
                  <c:v>74386</c:v>
                </c:pt>
                <c:pt idx="31">
                  <c:v>80539</c:v>
                </c:pt>
                <c:pt idx="32">
                  <c:v>86498</c:v>
                </c:pt>
                <c:pt idx="33">
                  <c:v>92472</c:v>
                </c:pt>
                <c:pt idx="34">
                  <c:v>97689</c:v>
                </c:pt>
                <c:pt idx="35">
                  <c:v>101739</c:v>
                </c:pt>
                <c:pt idx="36">
                  <c:v>105792</c:v>
                </c:pt>
                <c:pt idx="37">
                  <c:v>110574</c:v>
                </c:pt>
                <c:pt idx="38">
                  <c:v>115242</c:v>
                </c:pt>
                <c:pt idx="39">
                  <c:v>119827</c:v>
                </c:pt>
                <c:pt idx="40">
                  <c:v>124632</c:v>
                </c:pt>
                <c:pt idx="41">
                  <c:v>128948</c:v>
                </c:pt>
                <c:pt idx="42">
                  <c:v>132547</c:v>
                </c:pt>
                <c:pt idx="43">
                  <c:v>135586</c:v>
                </c:pt>
                <c:pt idx="44">
                  <c:v>139422</c:v>
                </c:pt>
                <c:pt idx="45">
                  <c:v>143626</c:v>
                </c:pt>
                <c:pt idx="46">
                  <c:v>147577</c:v>
                </c:pt>
                <c:pt idx="47">
                  <c:v>152271</c:v>
                </c:pt>
                <c:pt idx="48">
                  <c:v>156363</c:v>
                </c:pt>
                <c:pt idx="49">
                  <c:v>159516</c:v>
                </c:pt>
                <c:pt idx="50">
                  <c:v>162488</c:v>
                </c:pt>
                <c:pt idx="51">
                  <c:v>165155</c:v>
                </c:pt>
                <c:pt idx="52">
                  <c:v>168941</c:v>
                </c:pt>
                <c:pt idx="53">
                  <c:v>172434</c:v>
                </c:pt>
                <c:pt idx="54">
                  <c:v>175925</c:v>
                </c:pt>
                <c:pt idx="55">
                  <c:v>178972</c:v>
                </c:pt>
                <c:pt idx="56">
                  <c:v>181228</c:v>
                </c:pt>
                <c:pt idx="57">
                  <c:v>183957</c:v>
                </c:pt>
                <c:pt idx="58">
                  <c:v>187327</c:v>
                </c:pt>
                <c:pt idx="59">
                  <c:v>189973</c:v>
                </c:pt>
                <c:pt idx="60">
                  <c:v>192994</c:v>
                </c:pt>
                <c:pt idx="61">
                  <c:v>195351</c:v>
                </c:pt>
                <c:pt idx="62">
                  <c:v>197675</c:v>
                </c:pt>
                <c:pt idx="63">
                  <c:v>199414</c:v>
                </c:pt>
                <c:pt idx="64">
                  <c:v>201505</c:v>
                </c:pt>
                <c:pt idx="65">
                  <c:v>203591</c:v>
                </c:pt>
                <c:pt idx="66">
                  <c:v>205463</c:v>
                </c:pt>
                <c:pt idx="67">
                  <c:v>207428</c:v>
                </c:pt>
                <c:pt idx="68">
                  <c:v>209328</c:v>
                </c:pt>
                <c:pt idx="69">
                  <c:v>210717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D1-41CA-8EC0-ABCB44C9C1F4}"/>
            </c:ext>
          </c:extLst>
        </c:ser>
        <c:ser>
          <c:idx val="1"/>
          <c:order val="1"/>
          <c:tx>
            <c:strRef>
              <c:f>'Analisi-nuovi-pos (2)'!$E$1</c:f>
              <c:strCache>
                <c:ptCount val="1"/>
                <c:pt idx="0">
                  <c:v>stima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xVal>
            <c:numRef>
              <c:f>'Analisi-nuovi-pos (2)'!$B$3:$B$96</c:f>
              <c:numCache>
                <c:formatCode>0</c:formatCode>
                <c:ptCount val="9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</c:numCache>
            </c:numRef>
          </c:xVal>
          <c:yVal>
            <c:numRef>
              <c:f>'Analisi-nuovi-pos (2)'!$E$3:$E$97</c:f>
              <c:numCache>
                <c:formatCode>0</c:formatCode>
                <c:ptCount val="95"/>
                <c:pt idx="0">
                  <c:v>0</c:v>
                </c:pt>
                <c:pt idx="1">
                  <c:v>0.45307480074419615</c:v>
                </c:pt>
                <c:pt idx="2">
                  <c:v>3.4230947595736234</c:v>
                </c:pt>
                <c:pt idx="3">
                  <c:v>14.227135552699572</c:v>
                </c:pt>
                <c:pt idx="4">
                  <c:v>42.689399693987212</c:v>
                </c:pt>
                <c:pt idx="5">
                  <c:v>103.82706349884859</c:v>
                </c:pt>
                <c:pt idx="6">
                  <c:v>217.89824820353124</c:v>
                </c:pt>
                <c:pt idx="7">
                  <c:v>409.88393481459968</c:v>
                </c:pt>
                <c:pt idx="8">
                  <c:v>708.53538503933942</c:v>
                </c:pt>
                <c:pt idx="9">
                  <c:v>1145.1369069180714</c:v>
                </c:pt>
                <c:pt idx="10">
                  <c:v>1752.1273250696286</c:v>
                </c:pt>
                <c:pt idx="11">
                  <c:v>2561.7036593811417</c:v>
                </c:pt>
                <c:pt idx="12">
                  <c:v>3604.5048059928122</c:v>
                </c:pt>
                <c:pt idx="13">
                  <c:v>4908.4462268849675</c:v>
                </c:pt>
                <c:pt idx="14">
                  <c:v>6497.7516401316816</c:v>
                </c:pt>
                <c:pt idx="15">
                  <c:v>8392.2059916696835</c:v>
                </c:pt>
                <c:pt idx="16">
                  <c:v>10606.636229601212</c:v>
                </c:pt>
                <c:pt idx="17">
                  <c:v>13150.61267653323</c:v>
                </c:pt>
                <c:pt idx="18">
                  <c:v>16028.353845199696</c:v>
                </c:pt>
                <c:pt idx="19">
                  <c:v>19238.810921525168</c:v>
                </c:pt>
                <c:pt idx="20">
                  <c:v>22775.904318934976</c:v>
                </c:pt>
                <c:pt idx="21">
                  <c:v>26628.883145612526</c:v>
                </c:pt>
                <c:pt idx="22">
                  <c:v>30782.778608267508</c:v>
                </c:pt>
                <c:pt idx="23">
                  <c:v>35218.923839730487</c:v>
                </c:pt>
                <c:pt idx="24">
                  <c:v>39915.51498491149</c:v>
                </c:pt>
                <c:pt idx="25">
                  <c:v>44848.191278720544</c:v>
                </c:pt>
                <c:pt idx="26">
                  <c:v>49990.615033416689</c:v>
                </c:pt>
                <c:pt idx="27">
                  <c:v>55315.035713766832</c:v>
                </c:pt>
                <c:pt idx="28">
                  <c:v>60792.825460881031</c:v>
                </c:pt>
                <c:pt idx="29">
                  <c:v>66394.976418847495</c:v>
                </c:pt>
                <c:pt idx="30">
                  <c:v>72092.552948628334</c:v>
                </c:pt>
                <c:pt idx="31">
                  <c:v>77857.09423740377</c:v>
                </c:pt>
                <c:pt idx="32">
                  <c:v>83660.964908556678</c:v>
                </c:pt>
                <c:pt idx="33">
                  <c:v>89477.653005623215</c:v>
                </c:pt>
                <c:pt idx="34">
                  <c:v>95282.016173832933</c:v>
                </c:pt>
                <c:pt idx="35">
                  <c:v>101050.47801555481</c:v>
                </c:pt>
                <c:pt idx="36">
                  <c:v>106761.17747724686</c:v>
                </c:pt>
                <c:pt idx="37">
                  <c:v>112394.0747649565</c:v>
                </c:pt>
                <c:pt idx="38">
                  <c:v>117931.01771400963</c:v>
                </c:pt>
                <c:pt idx="39">
                  <c:v>123355.77278712978</c:v>
                </c:pt>
                <c:pt idx="40">
                  <c:v>128654.02497352344</c:v>
                </c:pt>
                <c:pt idx="41">
                  <c:v>133813.35083719774</c:v>
                </c:pt>
                <c:pt idx="42">
                  <c:v>138823.16884127405</c:v>
                </c:pt>
                <c:pt idx="43">
                  <c:v>143674.67087898275</c:v>
                </c:pt>
                <c:pt idx="44">
                  <c:v>148360.73869125717</c:v>
                </c:pt>
                <c:pt idx="45">
                  <c:v>152875.84856252625</c:v>
                </c:pt>
                <c:pt idx="46">
                  <c:v>157215.96737494136</c:v>
                </c:pt>
                <c:pt idx="47">
                  <c:v>161378.44277889849</c:v>
                </c:pt>
                <c:pt idx="48">
                  <c:v>165361.88991412453</c:v>
                </c:pt>
                <c:pt idx="49">
                  <c:v>169166.07679854264</c:v>
                </c:pt>
                <c:pt idx="50">
                  <c:v>172791.81019759687</c:v>
                </c:pt>
                <c:pt idx="51">
                  <c:v>176240.82349912281</c:v>
                </c:pt>
                <c:pt idx="52">
                  <c:v>179515.6678512964</c:v>
                </c:pt>
                <c:pt idx="53">
                  <c:v>182619.60757566051</c:v>
                </c:pt>
                <c:pt idx="54">
                  <c:v>185556.52064477332</c:v>
                </c:pt>
                <c:pt idx="55">
                  <c:v>188330.8048149558</c:v>
                </c:pt>
                <c:pt idx="56">
                  <c:v>190947.28982865042</c:v>
                </c:pt>
                <c:pt idx="57">
                  <c:v>193411.15594729249</c:v>
                </c:pt>
                <c:pt idx="58">
                  <c:v>195727.85894325361</c:v>
                </c:pt>
                <c:pt idx="59">
                  <c:v>197903.06156700719</c:v>
                </c:pt>
                <c:pt idx="60">
                  <c:v>199942.57141169568</c:v>
                </c:pt>
                <c:pt idx="61">
                  <c:v>201852.28502016107</c:v>
                </c:pt>
                <c:pt idx="62">
                  <c:v>203638.13801760887</c:v>
                </c:pt>
                <c:pt idx="63">
                  <c:v>205306.06100479374</c:v>
                </c:pt>
                <c:pt idx="64">
                  <c:v>206861.94091036578</c:v>
                </c:pt>
                <c:pt idx="65">
                  <c:v>208311.58747529032</c:v>
                </c:pt>
                <c:pt idx="66">
                  <c:v>209660.70452562574</c:v>
                </c:pt>
                <c:pt idx="67">
                  <c:v>210914.86568108961</c:v>
                </c:pt>
                <c:pt idx="68">
                  <c:v>212079.4941445388</c:v>
                </c:pt>
                <c:pt idx="69">
                  <c:v>213159.84622062842</c:v>
                </c:pt>
                <c:pt idx="70">
                  <c:v>214160.99821949046</c:v>
                </c:pt>
                <c:pt idx="71">
                  <c:v>215087.83641239742</c:v>
                </c:pt>
                <c:pt idx="72">
                  <c:v>215945.04972025621</c:v>
                </c:pt>
                <c:pt idx="73">
                  <c:v>216737.12483172337</c:v>
                </c:pt>
                <c:pt idx="74">
                  <c:v>217468.34346514504</c:v>
                </c:pt>
                <c:pt idx="75">
                  <c:v>218142.78150689171</c:v>
                </c:pt>
                <c:pt idx="76">
                  <c:v>218764.30977754187</c:v>
                </c:pt>
                <c:pt idx="77">
                  <c:v>219336.59619640771</c:v>
                </c:pt>
                <c:pt idx="78">
                  <c:v>219863.10913378882</c:v>
                </c:pt>
                <c:pt idx="79">
                  <c:v>220347.1217588438</c:v>
                </c:pt>
                <c:pt idx="80">
                  <c:v>220791.71720889027</c:v>
                </c:pt>
                <c:pt idx="81">
                  <c:v>221199.79442313313</c:v>
                </c:pt>
                <c:pt idx="82">
                  <c:v>221574.07450016687</c:v>
                </c:pt>
                <c:pt idx="83">
                  <c:v>221917.10745402196</c:v>
                </c:pt>
                <c:pt idx="84">
                  <c:v>222231.27925797825</c:v>
                </c:pt>
                <c:pt idx="85">
                  <c:v>222518.81907882018</c:v>
                </c:pt>
                <c:pt idx="86">
                  <c:v>222781.80661665546</c:v>
                </c:pt>
                <c:pt idx="87">
                  <c:v>223022.17947686554</c:v>
                </c:pt>
                <c:pt idx="88">
                  <c:v>223241.74051122516</c:v>
                </c:pt>
                <c:pt idx="89">
                  <c:v>223442.165074752</c:v>
                </c:pt>
                <c:pt idx="90">
                  <c:v>223625.00815346136</c:v>
                </c:pt>
                <c:pt idx="91">
                  <c:v>223791.71132595371</c:v>
                </c:pt>
                <c:pt idx="92">
                  <c:v>223943.60952870079</c:v>
                </c:pt>
                <c:pt idx="93">
                  <c:v>224081.93760106948</c:v>
                </c:pt>
                <c:pt idx="94">
                  <c:v>224207.83659158752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D1-41CA-8EC0-ABCB44C9C1F4}"/>
            </c:ext>
          </c:extLst>
        </c:ser>
        <c:ser>
          <c:idx val="2"/>
          <c:order val="2"/>
          <c:tx>
            <c:strRef>
              <c:f>'Analisi-nuovi-pos (2)'!$F$1</c:f>
              <c:strCache>
                <c:ptCount val="1"/>
                <c:pt idx="0">
                  <c:v>10xstima'</c:v>
                </c:pt>
              </c:strCache>
            </c:strRef>
          </c:tx>
          <c:spPr>
            <a:ln w="19046" cap="rnd">
              <a:solidFill>
                <a:srgbClr val="A5A5A5"/>
              </a:solidFill>
              <a:prstDash val="solid"/>
              <a:round/>
            </a:ln>
          </c:spPr>
          <c:xVal>
            <c:numRef>
              <c:f>'Analisi-nuovi-pos (2)'!$B$3:$B$85</c:f>
              <c:numCache>
                <c:formatCode>0</c:formatCode>
                <c:ptCount val="8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</c:numCache>
            </c:numRef>
          </c:xVal>
          <c:yVal>
            <c:numRef>
              <c:f>'Analisi-nuovi-pos (2)'!$F$3:$F$85</c:f>
              <c:numCache>
                <c:formatCode>0</c:formatCode>
                <c:ptCount val="83"/>
                <c:pt idx="1">
                  <c:v>4.5307480074419617</c:v>
                </c:pt>
                <c:pt idx="2">
                  <c:v>29.700199588294272</c:v>
                </c:pt>
                <c:pt idx="3">
                  <c:v>108.04040793125949</c:v>
                </c:pt>
                <c:pt idx="4">
                  <c:v>284.62264141287642</c:v>
                </c:pt>
                <c:pt idx="5">
                  <c:v>611.37663804861381</c:v>
                </c:pt>
                <c:pt idx="6">
                  <c:v>1140.7118470468265</c:v>
                </c:pt>
                <c:pt idx="7">
                  <c:v>1919.8568661106845</c:v>
                </c:pt>
                <c:pt idx="8">
                  <c:v>2986.5145022473971</c:v>
                </c:pt>
                <c:pt idx="9">
                  <c:v>4366.01521878732</c:v>
                </c:pt>
                <c:pt idx="10">
                  <c:v>6069.9041815155715</c:v>
                </c:pt>
                <c:pt idx="11">
                  <c:v>8095.7633431151316</c:v>
                </c:pt>
                <c:pt idx="12">
                  <c:v>10428.011466116704</c:v>
                </c:pt>
                <c:pt idx="13">
                  <c:v>13039.414208921553</c:v>
                </c:pt>
                <c:pt idx="14">
                  <c:v>15893.054132467141</c:v>
                </c:pt>
                <c:pt idx="15">
                  <c:v>18944.543515380021</c:v>
                </c:pt>
                <c:pt idx="16">
                  <c:v>22144.302379315286</c:v>
                </c:pt>
                <c:pt idx="17">
                  <c:v>25439.76446932018</c:v>
                </c:pt>
                <c:pt idx="18">
                  <c:v>28777.411686664655</c:v>
                </c:pt>
                <c:pt idx="19">
                  <c:v>32104.570763254724</c:v>
                </c:pt>
                <c:pt idx="20">
                  <c:v>35370.933974098079</c:v>
                </c:pt>
                <c:pt idx="21">
                  <c:v>38529.788266775504</c:v>
                </c:pt>
                <c:pt idx="22">
                  <c:v>41538.954626549821</c:v>
                </c:pt>
                <c:pt idx="23">
                  <c:v>44361.452314629787</c:v>
                </c:pt>
                <c:pt idx="24">
                  <c:v>46965.911451810025</c:v>
                </c:pt>
                <c:pt idx="25">
                  <c:v>49326.762938090542</c:v>
                </c:pt>
                <c:pt idx="26">
                  <c:v>51424.237546961449</c:v>
                </c:pt>
                <c:pt idx="27">
                  <c:v>53244.206803501438</c:v>
                </c:pt>
                <c:pt idx="28">
                  <c:v>54777.897471141987</c:v>
                </c:pt>
                <c:pt idx="29">
                  <c:v>56021.509579664635</c:v>
                </c:pt>
                <c:pt idx="30">
                  <c:v>56975.765297808393</c:v>
                </c:pt>
                <c:pt idx="31">
                  <c:v>57645.412887754355</c:v>
                </c:pt>
                <c:pt idx="32">
                  <c:v>58038.706711529085</c:v>
                </c:pt>
                <c:pt idx="33">
                  <c:v>58166.88097066537</c:v>
                </c:pt>
                <c:pt idx="34">
                  <c:v>58043.631682097184</c:v>
                </c:pt>
                <c:pt idx="35">
                  <c:v>57684.618417218735</c:v>
                </c:pt>
                <c:pt idx="36">
                  <c:v>57106.994616920565</c:v>
                </c:pt>
                <c:pt idx="37">
                  <c:v>56328.972877096385</c:v>
                </c:pt>
                <c:pt idx="38">
                  <c:v>55369.429490531329</c:v>
                </c:pt>
                <c:pt idx="39">
                  <c:v>54247.550731201482</c:v>
                </c:pt>
                <c:pt idx="40">
                  <c:v>52982.521863936563</c:v>
                </c:pt>
                <c:pt idx="41">
                  <c:v>51593.258636742976</c:v>
                </c:pt>
                <c:pt idx="42">
                  <c:v>50098.180040763109</c:v>
                </c:pt>
                <c:pt idx="43">
                  <c:v>48515.020377087058</c:v>
                </c:pt>
                <c:pt idx="44">
                  <c:v>46860.678122744139</c:v>
                </c:pt>
                <c:pt idx="45">
                  <c:v>45151.098712690873</c:v>
                </c:pt>
                <c:pt idx="46">
                  <c:v>43401.188124151086</c:v>
                </c:pt>
                <c:pt idx="47">
                  <c:v>41624.754039571271</c:v>
                </c:pt>
                <c:pt idx="48">
                  <c:v>39834.471352260443</c:v>
                </c:pt>
                <c:pt idx="49">
                  <c:v>38041.868844181008</c:v>
                </c:pt>
                <c:pt idx="50">
                  <c:v>36257.333990542393</c:v>
                </c:pt>
                <c:pt idx="51">
                  <c:v>34490.133015259344</c:v>
                </c:pt>
                <c:pt idx="52">
                  <c:v>32748.443521735899</c:v>
                </c:pt>
                <c:pt idx="53">
                  <c:v>31039.397243641142</c:v>
                </c:pt>
                <c:pt idx="54">
                  <c:v>29369.130691128084</c:v>
                </c:pt>
                <c:pt idx="55">
                  <c:v>27742.8417018248</c:v>
                </c:pt>
                <c:pt idx="56">
                  <c:v>26164.850136946188</c:v>
                </c:pt>
                <c:pt idx="57">
                  <c:v>24638.66118642065</c:v>
                </c:pt>
                <c:pt idx="58">
                  <c:v>23167.029959611245</c:v>
                </c:pt>
                <c:pt idx="59">
                  <c:v>21752.026237535756</c:v>
                </c:pt>
                <c:pt idx="60">
                  <c:v>20395.098446884949</c:v>
                </c:pt>
                <c:pt idx="61">
                  <c:v>19097.136084653903</c:v>
                </c:pt>
                <c:pt idx="62">
                  <c:v>17858.529974478006</c:v>
                </c:pt>
                <c:pt idx="63">
                  <c:v>16679.229871848656</c:v>
                </c:pt>
                <c:pt idx="64">
                  <c:v>15558.799055720447</c:v>
                </c:pt>
                <c:pt idx="65">
                  <c:v>14496.465649245365</c:v>
                </c:pt>
                <c:pt idx="66">
                  <c:v>13491.170503354224</c:v>
                </c:pt>
                <c:pt idx="67">
                  <c:v>12541.611554638657</c:v>
                </c:pt>
                <c:pt idx="68">
                  <c:v>11646.284634491894</c:v>
                </c:pt>
                <c:pt idx="69">
                  <c:v>10803.520760896208</c:v>
                </c:pt>
                <c:pt idx="70">
                  <c:v>10011.519988620421</c:v>
                </c:pt>
                <c:pt idx="71">
                  <c:v>9268.3819290695828</c:v>
                </c:pt>
                <c:pt idx="72">
                  <c:v>8572.13307858794</c:v>
                </c:pt>
                <c:pt idx="73">
                  <c:v>7920.7511146715842</c:v>
                </c:pt>
                <c:pt idx="74">
                  <c:v>7312.1863342166762</c:v>
                </c:pt>
                <c:pt idx="75">
                  <c:v>6744.3804174667457</c:v>
                </c:pt>
                <c:pt idx="76">
                  <c:v>6215.2827065016027</c:v>
                </c:pt>
                <c:pt idx="77">
                  <c:v>5722.8641886584228</c:v>
                </c:pt>
                <c:pt idx="78">
                  <c:v>5265.1293738110689</c:v>
                </c:pt>
                <c:pt idx="79">
                  <c:v>4840.1262505498016</c:v>
                </c:pt>
                <c:pt idx="80">
                  <c:v>4445.9545004647225</c:v>
                </c:pt>
                <c:pt idx="81">
                  <c:v>4080.7721424286137</c:v>
                </c:pt>
                <c:pt idx="82">
                  <c:v>3742.8007703373441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DD1-41CA-8EC0-ABCB44C9C1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5200"/>
        <c:axId val="448856512"/>
      </c:scatterChart>
      <c:valAx>
        <c:axId val="44885651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5200"/>
        <c:crossesAt val="0"/>
        <c:crossBetween val="midCat"/>
      </c:valAx>
      <c:valAx>
        <c:axId val="448855200"/>
        <c:scaling>
          <c:orientation val="minMax"/>
          <c:max val="80"/>
        </c:scaling>
        <c:delete val="0"/>
        <c:axPos val="b"/>
        <c:majorGridlines/>
        <c:numFmt formatCode="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651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1835547197894254"/>
          <c:y val="0.39763307365659789"/>
          <c:w val="0.18164452802105732"/>
          <c:h val="0.21257074414369773"/>
        </c:manualLayout>
      </c:layout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'Analisi-nuovi-pos (2)'!$H$1</c:f>
              <c:strCache>
                <c:ptCount val="1"/>
                <c:pt idx="0">
                  <c:v>err stima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'Analisi-nuovi-pos (2)'!$B$3:$B$117</c:f>
              <c:numCache>
                <c:formatCode>0</c:formatCode>
                <c:ptCount val="1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</c:numCache>
            </c:numRef>
          </c:xVal>
          <c:yVal>
            <c:numRef>
              <c:f>'Analisi-nuovi-pos (2)'!$H$3:$H$117</c:f>
              <c:numCache>
                <c:formatCode>0</c:formatCode>
                <c:ptCount val="115"/>
                <c:pt idx="0">
                  <c:v>229</c:v>
                </c:pt>
                <c:pt idx="1">
                  <c:v>321.54692519925578</c:v>
                </c:pt>
                <c:pt idx="2">
                  <c:v>396.57690524042636</c:v>
                </c:pt>
                <c:pt idx="3">
                  <c:v>635.77286444730044</c:v>
                </c:pt>
                <c:pt idx="4">
                  <c:v>845.31060030601282</c:v>
                </c:pt>
                <c:pt idx="5">
                  <c:v>1024.1729365011515</c:v>
                </c:pt>
                <c:pt idx="6">
                  <c:v>1476.1017517964688</c:v>
                </c:pt>
                <c:pt idx="7">
                  <c:v>1626.1160651854002</c:v>
                </c:pt>
                <c:pt idx="8">
                  <c:v>1793.4646149606606</c:v>
                </c:pt>
                <c:pt idx="9">
                  <c:v>1943.8630930819286</c:v>
                </c:pt>
                <c:pt idx="10">
                  <c:v>2105.8726749303714</c:v>
                </c:pt>
                <c:pt idx="11">
                  <c:v>2074.2963406188583</c:v>
                </c:pt>
                <c:pt idx="12">
                  <c:v>2278.4951940071878</c:v>
                </c:pt>
                <c:pt idx="13">
                  <c:v>2466.5537731150325</c:v>
                </c:pt>
                <c:pt idx="14">
                  <c:v>2674.2483598683184</c:v>
                </c:pt>
                <c:pt idx="15">
                  <c:v>1756.7940083303165</c:v>
                </c:pt>
                <c:pt idx="16">
                  <c:v>1855.3637703987879</c:v>
                </c:pt>
                <c:pt idx="17">
                  <c:v>1962.3873234667699</c:v>
                </c:pt>
                <c:pt idx="18">
                  <c:v>1631.6461548003044</c:v>
                </c:pt>
                <c:pt idx="19">
                  <c:v>1918.1890784748321</c:v>
                </c:pt>
                <c:pt idx="20">
                  <c:v>1971.0956810650241</c:v>
                </c:pt>
                <c:pt idx="21">
                  <c:v>1351.1168543874737</c:v>
                </c:pt>
                <c:pt idx="22">
                  <c:v>723.22139173249161</c:v>
                </c:pt>
                <c:pt idx="23">
                  <c:v>494.07616026951291</c:v>
                </c:pt>
                <c:pt idx="24">
                  <c:v>1119.4850150885104</c:v>
                </c:pt>
                <c:pt idx="25">
                  <c:v>2172.8087212794562</c:v>
                </c:pt>
                <c:pt idx="26">
                  <c:v>3587.3849665833113</c:v>
                </c:pt>
                <c:pt idx="27">
                  <c:v>3822.9642862331675</c:v>
                </c:pt>
                <c:pt idx="28">
                  <c:v>3134.1745391189688</c:v>
                </c:pt>
                <c:pt idx="29">
                  <c:v>2781.0235811525054</c:v>
                </c:pt>
                <c:pt idx="30">
                  <c:v>2293.447051371666</c:v>
                </c:pt>
                <c:pt idx="31">
                  <c:v>2681.9057625962305</c:v>
                </c:pt>
                <c:pt idx="32">
                  <c:v>2837.035091443322</c:v>
                </c:pt>
                <c:pt idx="33">
                  <c:v>2994.346994376785</c:v>
                </c:pt>
                <c:pt idx="34">
                  <c:v>2406.9838261670666</c:v>
                </c:pt>
                <c:pt idx="35">
                  <c:v>688.52198444519308</c:v>
                </c:pt>
                <c:pt idx="36">
                  <c:v>-969.17747724686342</c:v>
                </c:pt>
                <c:pt idx="37">
                  <c:v>-1820.0747649565019</c:v>
                </c:pt>
                <c:pt idx="38">
                  <c:v>-2689.0177140096348</c:v>
                </c:pt>
                <c:pt idx="39">
                  <c:v>-3528.772787129783</c:v>
                </c:pt>
                <c:pt idx="40">
                  <c:v>-4022.0249735234393</c:v>
                </c:pt>
                <c:pt idx="41">
                  <c:v>-4865.3508371977368</c:v>
                </c:pt>
                <c:pt idx="42">
                  <c:v>-6276.1688412740477</c:v>
                </c:pt>
                <c:pt idx="43">
                  <c:v>-8088.6708789827535</c:v>
                </c:pt>
                <c:pt idx="44">
                  <c:v>-8938.7386912571674</c:v>
                </c:pt>
                <c:pt idx="45">
                  <c:v>-9249.8485625262547</c:v>
                </c:pt>
                <c:pt idx="46">
                  <c:v>-9638.9673749413632</c:v>
                </c:pt>
                <c:pt idx="47">
                  <c:v>-9107.4427788984904</c:v>
                </c:pt>
                <c:pt idx="48">
                  <c:v>-8998.8899141245347</c:v>
                </c:pt>
                <c:pt idx="49">
                  <c:v>-9650.0767985426355</c:v>
                </c:pt>
                <c:pt idx="50">
                  <c:v>-10303.810197596875</c:v>
                </c:pt>
                <c:pt idx="51">
                  <c:v>-11085.823499122809</c:v>
                </c:pt>
                <c:pt idx="52">
                  <c:v>-10574.667851296399</c:v>
                </c:pt>
                <c:pt idx="53">
                  <c:v>-10185.607575660513</c:v>
                </c:pt>
                <c:pt idx="54">
                  <c:v>-9631.5206447733217</c:v>
                </c:pt>
                <c:pt idx="55">
                  <c:v>-9358.8048149558017</c:v>
                </c:pt>
                <c:pt idx="56">
                  <c:v>-9719.2898286504205</c:v>
                </c:pt>
                <c:pt idx="57">
                  <c:v>-9454.1559472924855</c:v>
                </c:pt>
                <c:pt idx="58">
                  <c:v>-8400.8589432536101</c:v>
                </c:pt>
                <c:pt idx="59">
                  <c:v>-7930.0615670071857</c:v>
                </c:pt>
                <c:pt idx="60">
                  <c:v>-6948.5714116956806</c:v>
                </c:pt>
                <c:pt idx="61">
                  <c:v>-6501.2850201610709</c:v>
                </c:pt>
                <c:pt idx="62">
                  <c:v>-5963.1380176088715</c:v>
                </c:pt>
                <c:pt idx="63">
                  <c:v>-5892.0610047937371</c:v>
                </c:pt>
                <c:pt idx="64">
                  <c:v>-5356.9409103657817</c:v>
                </c:pt>
                <c:pt idx="65">
                  <c:v>-4720.5874752903183</c:v>
                </c:pt>
                <c:pt idx="66">
                  <c:v>-4197.7045256257406</c:v>
                </c:pt>
                <c:pt idx="67">
                  <c:v>-3486.8656810896064</c:v>
                </c:pt>
                <c:pt idx="68">
                  <c:v>-2751.4941445387958</c:v>
                </c:pt>
                <c:pt idx="69">
                  <c:v>-2442.8462206284166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5C-42ED-9307-09597CBDE3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750192"/>
        <c:axId val="519748880"/>
      </c:scatterChart>
      <c:valAx>
        <c:axId val="51975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48880"/>
        <c:crosses val="autoZero"/>
        <c:crossBetween val="midCat"/>
      </c:valAx>
      <c:valAx>
        <c:axId val="51974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50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Variazioni nuovi positivi</a:t>
            </a:r>
          </a:p>
        </c:rich>
      </c:tx>
      <c:layout>
        <c:manualLayout>
          <c:xMode val="edge"/>
          <c:yMode val="edge"/>
          <c:x val="0.3126041119860018"/>
          <c:y val="5.0925925925925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'Analisi-nuovi-pos (2)'!$D$1</c:f>
              <c:strCache>
                <c:ptCount val="1"/>
                <c:pt idx="0">
                  <c:v>attualmente_n_positivi'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'Analisi-nuovi-pos (2)'!$B$3:$B$149</c:f>
              <c:numCache>
                <c:formatCode>0</c:formatCode>
                <c:ptCount val="1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</c:numCache>
            </c:numRef>
          </c:xVal>
          <c:yVal>
            <c:numRef>
              <c:f>'Analisi-nuovi-pos (2)'!$D$3:$D$149</c:f>
              <c:numCache>
                <c:formatCode>General</c:formatCode>
                <c:ptCount val="147"/>
                <c:pt idx="1">
                  <c:v>93</c:v>
                </c:pt>
                <c:pt idx="2">
                  <c:v>78</c:v>
                </c:pt>
                <c:pt idx="3">
                  <c:v>250</c:v>
                </c:pt>
                <c:pt idx="4">
                  <c:v>238</c:v>
                </c:pt>
                <c:pt idx="5">
                  <c:v>240</c:v>
                </c:pt>
                <c:pt idx="6">
                  <c:v>566</c:v>
                </c:pt>
                <c:pt idx="7">
                  <c:v>342</c:v>
                </c:pt>
                <c:pt idx="8">
                  <c:v>466</c:v>
                </c:pt>
                <c:pt idx="9">
                  <c:v>587</c:v>
                </c:pt>
                <c:pt idx="10">
                  <c:v>769</c:v>
                </c:pt>
                <c:pt idx="11">
                  <c:v>778</c:v>
                </c:pt>
                <c:pt idx="12">
                  <c:v>1247</c:v>
                </c:pt>
                <c:pt idx="13">
                  <c:v>1492</c:v>
                </c:pt>
                <c:pt idx="14">
                  <c:v>1797</c:v>
                </c:pt>
                <c:pt idx="15">
                  <c:v>977</c:v>
                </c:pt>
                <c:pt idx="16">
                  <c:v>2313</c:v>
                </c:pt>
                <c:pt idx="17">
                  <c:v>2651</c:v>
                </c:pt>
                <c:pt idx="18">
                  <c:v>2547</c:v>
                </c:pt>
                <c:pt idx="19">
                  <c:v>3497</c:v>
                </c:pt>
                <c:pt idx="20">
                  <c:v>3590</c:v>
                </c:pt>
                <c:pt idx="21">
                  <c:v>3233</c:v>
                </c:pt>
                <c:pt idx="22">
                  <c:v>3526</c:v>
                </c:pt>
                <c:pt idx="23">
                  <c:v>4207</c:v>
                </c:pt>
                <c:pt idx="24">
                  <c:v>5322</c:v>
                </c:pt>
                <c:pt idx="25">
                  <c:v>5986</c:v>
                </c:pt>
                <c:pt idx="26">
                  <c:v>6557</c:v>
                </c:pt>
                <c:pt idx="27">
                  <c:v>5560</c:v>
                </c:pt>
                <c:pt idx="28">
                  <c:v>4789</c:v>
                </c:pt>
                <c:pt idx="29">
                  <c:v>5249</c:v>
                </c:pt>
                <c:pt idx="30">
                  <c:v>5210</c:v>
                </c:pt>
                <c:pt idx="31">
                  <c:v>6153</c:v>
                </c:pt>
                <c:pt idx="32">
                  <c:v>5959</c:v>
                </c:pt>
                <c:pt idx="33">
                  <c:v>5974</c:v>
                </c:pt>
                <c:pt idx="34">
                  <c:v>5217</c:v>
                </c:pt>
                <c:pt idx="35">
                  <c:v>4050</c:v>
                </c:pt>
                <c:pt idx="36">
                  <c:v>4053</c:v>
                </c:pt>
                <c:pt idx="37">
                  <c:v>4782</c:v>
                </c:pt>
                <c:pt idx="38">
                  <c:v>4668</c:v>
                </c:pt>
                <c:pt idx="39">
                  <c:v>4585</c:v>
                </c:pt>
                <c:pt idx="40">
                  <c:v>4805</c:v>
                </c:pt>
                <c:pt idx="41">
                  <c:v>4316</c:v>
                </c:pt>
                <c:pt idx="42">
                  <c:v>3599</c:v>
                </c:pt>
                <c:pt idx="43">
                  <c:v>3039</c:v>
                </c:pt>
                <c:pt idx="44">
                  <c:v>3836</c:v>
                </c:pt>
                <c:pt idx="45">
                  <c:v>4204</c:v>
                </c:pt>
                <c:pt idx="46">
                  <c:v>3951</c:v>
                </c:pt>
                <c:pt idx="47">
                  <c:v>4694</c:v>
                </c:pt>
                <c:pt idx="48">
                  <c:v>4092</c:v>
                </c:pt>
                <c:pt idx="49">
                  <c:v>3153</c:v>
                </c:pt>
                <c:pt idx="50">
                  <c:v>2972</c:v>
                </c:pt>
                <c:pt idx="51">
                  <c:v>2667</c:v>
                </c:pt>
                <c:pt idx="52">
                  <c:v>3786</c:v>
                </c:pt>
                <c:pt idx="53">
                  <c:v>3493</c:v>
                </c:pt>
                <c:pt idx="54">
                  <c:v>3491</c:v>
                </c:pt>
                <c:pt idx="55">
                  <c:v>3047</c:v>
                </c:pt>
                <c:pt idx="56">
                  <c:v>2256</c:v>
                </c:pt>
                <c:pt idx="57">
                  <c:v>2729</c:v>
                </c:pt>
                <c:pt idx="58">
                  <c:v>3370</c:v>
                </c:pt>
                <c:pt idx="59">
                  <c:v>2646</c:v>
                </c:pt>
                <c:pt idx="60">
                  <c:v>3021</c:v>
                </c:pt>
                <c:pt idx="61">
                  <c:v>2357</c:v>
                </c:pt>
                <c:pt idx="62">
                  <c:v>2324</c:v>
                </c:pt>
                <c:pt idx="63">
                  <c:v>1739</c:v>
                </c:pt>
                <c:pt idx="64">
                  <c:v>2091</c:v>
                </c:pt>
                <c:pt idx="65">
                  <c:v>2086</c:v>
                </c:pt>
                <c:pt idx="66">
                  <c:v>1872</c:v>
                </c:pt>
                <c:pt idx="67">
                  <c:v>1965</c:v>
                </c:pt>
                <c:pt idx="68">
                  <c:v>1900</c:v>
                </c:pt>
                <c:pt idx="69">
                  <c:v>1389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FE-4C4C-A660-7E1C63BEECD6}"/>
            </c:ext>
          </c:extLst>
        </c:ser>
        <c:ser>
          <c:idx val="1"/>
          <c:order val="1"/>
          <c:tx>
            <c:strRef>
              <c:f>'Analisi-nuovi-pos (2)'!$G$1</c:f>
              <c:strCache>
                <c:ptCount val="1"/>
                <c:pt idx="0">
                  <c:v>stima'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'Analisi-nuovi-pos (2)'!$B$3:$B$149</c:f>
              <c:numCache>
                <c:formatCode>0</c:formatCode>
                <c:ptCount val="1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</c:numCache>
            </c:numRef>
          </c:xVal>
          <c:yVal>
            <c:numRef>
              <c:f>'Analisi-nuovi-pos (2)'!$G$3:$G$149</c:f>
              <c:numCache>
                <c:formatCode>0</c:formatCode>
                <c:ptCount val="147"/>
                <c:pt idx="1">
                  <c:v>0.45307480074419615</c:v>
                </c:pt>
                <c:pt idx="2">
                  <c:v>2.9700199588294272</c:v>
                </c:pt>
                <c:pt idx="3">
                  <c:v>10.804040793125949</c:v>
                </c:pt>
                <c:pt idx="4">
                  <c:v>28.46226414128764</c:v>
                </c:pt>
                <c:pt idx="5">
                  <c:v>61.137663804861369</c:v>
                </c:pt>
                <c:pt idx="6">
                  <c:v>114.07118470468266</c:v>
                </c:pt>
                <c:pt idx="7">
                  <c:v>191.98568661106842</c:v>
                </c:pt>
                <c:pt idx="8">
                  <c:v>298.65145022473973</c:v>
                </c:pt>
                <c:pt idx="9">
                  <c:v>436.60152187873194</c:v>
                </c:pt>
                <c:pt idx="10">
                  <c:v>606.99041815155726</c:v>
                </c:pt>
                <c:pt idx="11">
                  <c:v>809.57633431151305</c:v>
                </c:pt>
                <c:pt idx="12">
                  <c:v>1042.8011466116702</c:v>
                </c:pt>
                <c:pt idx="13">
                  <c:v>1303.9414208921553</c:v>
                </c:pt>
                <c:pt idx="14">
                  <c:v>1589.3054132467141</c:v>
                </c:pt>
                <c:pt idx="15">
                  <c:v>1894.4543515380026</c:v>
                </c:pt>
                <c:pt idx="16">
                  <c:v>2214.4302379315286</c:v>
                </c:pt>
                <c:pt idx="17">
                  <c:v>2543.976446932018</c:v>
                </c:pt>
                <c:pt idx="18">
                  <c:v>2877.7411686664655</c:v>
                </c:pt>
                <c:pt idx="19">
                  <c:v>3210.457076325471</c:v>
                </c:pt>
                <c:pt idx="20">
                  <c:v>3537.0933974098098</c:v>
                </c:pt>
                <c:pt idx="21">
                  <c:v>3852.9788266775504</c:v>
                </c:pt>
                <c:pt idx="22">
                  <c:v>4153.8954626549812</c:v>
                </c:pt>
                <c:pt idx="23">
                  <c:v>4436.1452314629823</c:v>
                </c:pt>
                <c:pt idx="24">
                  <c:v>4696.5911451810043</c:v>
                </c:pt>
                <c:pt idx="25">
                  <c:v>4932.6762938090524</c:v>
                </c:pt>
                <c:pt idx="26">
                  <c:v>5142.4237546961485</c:v>
                </c:pt>
                <c:pt idx="27">
                  <c:v>5324.4206803501447</c:v>
                </c:pt>
                <c:pt idx="28">
                  <c:v>5477.7897471141987</c:v>
                </c:pt>
                <c:pt idx="29">
                  <c:v>5602.1509579664626</c:v>
                </c:pt>
                <c:pt idx="30">
                  <c:v>5697.5765297808348</c:v>
                </c:pt>
                <c:pt idx="31">
                  <c:v>5764.5412887754319</c:v>
                </c:pt>
                <c:pt idx="32">
                  <c:v>5803.8706711529039</c:v>
                </c:pt>
                <c:pt idx="33">
                  <c:v>5816.6880970665397</c:v>
                </c:pt>
                <c:pt idx="34">
                  <c:v>5804.3631682097193</c:v>
                </c:pt>
                <c:pt idx="35">
                  <c:v>5768.4618417218662</c:v>
                </c:pt>
                <c:pt idx="36">
                  <c:v>5710.699461692052</c:v>
                </c:pt>
                <c:pt idx="37">
                  <c:v>5632.8972877096439</c:v>
                </c:pt>
                <c:pt idx="38">
                  <c:v>5536.942949053132</c:v>
                </c:pt>
                <c:pt idx="39">
                  <c:v>5424.7550731201536</c:v>
                </c:pt>
                <c:pt idx="40">
                  <c:v>5298.2521863936581</c:v>
                </c:pt>
                <c:pt idx="41">
                  <c:v>5159.3258636742858</c:v>
                </c:pt>
                <c:pt idx="42">
                  <c:v>5009.8180040763018</c:v>
                </c:pt>
                <c:pt idx="43">
                  <c:v>4851.5020377087176</c:v>
                </c:pt>
                <c:pt idx="44">
                  <c:v>4686.0678122744021</c:v>
                </c:pt>
                <c:pt idx="45">
                  <c:v>4515.1098712690891</c:v>
                </c:pt>
                <c:pt idx="46">
                  <c:v>4340.1188124151013</c:v>
                </c:pt>
                <c:pt idx="47">
                  <c:v>4162.4754039571317</c:v>
                </c:pt>
                <c:pt idx="48">
                  <c:v>3983.4471352260407</c:v>
                </c:pt>
                <c:pt idx="49">
                  <c:v>3804.1868844180958</c:v>
                </c:pt>
                <c:pt idx="50">
                  <c:v>3625.7333990542306</c:v>
                </c:pt>
                <c:pt idx="51">
                  <c:v>3449.0133015259198</c:v>
                </c:pt>
                <c:pt idx="52">
                  <c:v>3274.844352173594</c:v>
                </c:pt>
                <c:pt idx="53">
                  <c:v>3103.9397243641265</c:v>
                </c:pt>
                <c:pt idx="54">
                  <c:v>2936.9130691127975</c:v>
                </c:pt>
                <c:pt idx="55">
                  <c:v>2774.2841701824882</c:v>
                </c:pt>
                <c:pt idx="56">
                  <c:v>2616.4850136946293</c:v>
                </c:pt>
                <c:pt idx="57">
                  <c:v>2463.8661186420641</c:v>
                </c:pt>
                <c:pt idx="58">
                  <c:v>2316.7029959611195</c:v>
                </c:pt>
                <c:pt idx="59">
                  <c:v>2175.2026237535752</c:v>
                </c:pt>
                <c:pt idx="60">
                  <c:v>2039.5098446884831</c:v>
                </c:pt>
                <c:pt idx="61">
                  <c:v>1909.7136084653928</c:v>
                </c:pt>
                <c:pt idx="62">
                  <c:v>1785.8529974478026</c:v>
                </c:pt>
                <c:pt idx="63">
                  <c:v>1667.9229871848622</c:v>
                </c:pt>
                <c:pt idx="64">
                  <c:v>1555.8799055720481</c:v>
                </c:pt>
                <c:pt idx="65">
                  <c:v>1449.6465649245238</c:v>
                </c:pt>
                <c:pt idx="66">
                  <c:v>1349.1170503354356</c:v>
                </c:pt>
                <c:pt idx="67">
                  <c:v>1254.161155463861</c:v>
                </c:pt>
                <c:pt idx="68">
                  <c:v>1164.6284634491976</c:v>
                </c:pt>
                <c:pt idx="69">
                  <c:v>1080.3520760896256</c:v>
                </c:pt>
                <c:pt idx="70">
                  <c:v>1001.1519988620305</c:v>
                </c:pt>
                <c:pt idx="71">
                  <c:v>926.83819290695089</c:v>
                </c:pt>
                <c:pt idx="72">
                  <c:v>857.21330785880491</c:v>
                </c:pt>
                <c:pt idx="73">
                  <c:v>792.07511146716479</c:v>
                </c:pt>
                <c:pt idx="74">
                  <c:v>731.21863342166512</c:v>
                </c:pt>
                <c:pt idx="75">
                  <c:v>674.43804174666582</c:v>
                </c:pt>
                <c:pt idx="76">
                  <c:v>621.52827065016595</c:v>
                </c:pt>
                <c:pt idx="77">
                  <c:v>572.28641886583125</c:v>
                </c:pt>
                <c:pt idx="78">
                  <c:v>526.51293738110371</c:v>
                </c:pt>
                <c:pt idx="79">
                  <c:v>484.01262505498102</c:v>
                </c:pt>
                <c:pt idx="80">
                  <c:v>444.59545004647947</c:v>
                </c:pt>
                <c:pt idx="81">
                  <c:v>408.07721424287331</c:v>
                </c:pt>
                <c:pt idx="82">
                  <c:v>374.28007703371986</c:v>
                </c:pt>
                <c:pt idx="83">
                  <c:v>343.03295385509529</c:v>
                </c:pt>
                <c:pt idx="84">
                  <c:v>314.17180395629379</c:v>
                </c:pt>
                <c:pt idx="85">
                  <c:v>287.53982084192842</c:v>
                </c:pt>
                <c:pt idx="86">
                  <c:v>262.98753783529355</c:v>
                </c:pt>
                <c:pt idx="87">
                  <c:v>240.37286021006102</c:v>
                </c:pt>
                <c:pt idx="88">
                  <c:v>219.56103435962319</c:v>
                </c:pt>
                <c:pt idx="89">
                  <c:v>200.4245635268463</c:v>
                </c:pt>
                <c:pt idx="90">
                  <c:v>182.84307870934182</c:v>
                </c:pt>
                <c:pt idx="91">
                  <c:v>166.70317249236564</c:v>
                </c:pt>
                <c:pt idx="92">
                  <c:v>151.89820274708234</c:v>
                </c:pt>
                <c:pt idx="93">
                  <c:v>138.3280723686814</c:v>
                </c:pt>
                <c:pt idx="94">
                  <c:v>125.89899051802897</c:v>
                </c:pt>
                <c:pt idx="95">
                  <c:v>114.52322017246208</c:v>
                </c:pt>
                <c:pt idx="96">
                  <c:v>104.11881618543521</c:v>
                </c:pt>
                <c:pt idx="97">
                  <c:v>94.60935749984904</c:v>
                </c:pt>
                <c:pt idx="98">
                  <c:v>85.923676654312246</c:v>
                </c:pt>
                <c:pt idx="99">
                  <c:v>77.995589263244966</c:v>
                </c:pt>
                <c:pt idx="100">
                  <c:v>70.76362573823566</c:v>
                </c:pt>
                <c:pt idx="101">
                  <c:v>64.170767146875932</c:v>
                </c:pt>
                <c:pt idx="102">
                  <c:v>58.164186773734919</c:v>
                </c:pt>
                <c:pt idx="103">
                  <c:v>52.694998653455301</c:v>
                </c:pt>
                <c:pt idx="104">
                  <c:v>47.718014085431456</c:v>
                </c:pt>
                <c:pt idx="105">
                  <c:v>43.191506910460426</c:v>
                </c:pt>
                <c:pt idx="106">
                  <c:v>39.076988129496712</c:v>
                </c:pt>
                <c:pt idx="107">
                  <c:v>35.338990270664219</c:v>
                </c:pt>
                <c:pt idx="108">
                  <c:v>31.94486176054237</c:v>
                </c:pt>
                <c:pt idx="109">
                  <c:v>28.864571427155521</c:v>
                </c:pt>
                <c:pt idx="110">
                  <c:v>26.070523152873843</c:v>
                </c:pt>
                <c:pt idx="111">
                  <c:v>23.53738060356573</c:v>
                </c:pt>
                <c:pt idx="112">
                  <c:v>21.241901883919912</c:v>
                </c:pt>
                <c:pt idx="113">
                  <c:v>19.162783906151294</c:v>
                </c:pt>
                <c:pt idx="114">
                  <c:v>17.280516208697001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FE-4C4C-A660-7E1C63BEEC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2421440"/>
        <c:axId val="732434560"/>
      </c:scatterChart>
      <c:valAx>
        <c:axId val="732421440"/>
        <c:scaling>
          <c:orientation val="minMax"/>
          <c:max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2434560"/>
        <c:crosses val="autoZero"/>
        <c:crossBetween val="midCat"/>
      </c:valAx>
      <c:valAx>
        <c:axId val="73243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2421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'Analisi-nuovi-pos (2)'!$I$1</c:f>
              <c:strCache>
                <c:ptCount val="1"/>
                <c:pt idx="0">
                  <c:v>err stima'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'Analisi-nuovi-pos (2)'!$B$3:$B$149</c:f>
              <c:numCache>
                <c:formatCode>0</c:formatCode>
                <c:ptCount val="1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</c:numCache>
            </c:numRef>
          </c:xVal>
          <c:yVal>
            <c:numRef>
              <c:f>'Analisi-nuovi-pos (2)'!$I$3:$I$149</c:f>
              <c:numCache>
                <c:formatCode>0</c:formatCode>
                <c:ptCount val="147"/>
                <c:pt idx="1">
                  <c:v>92.546925199255782</c:v>
                </c:pt>
                <c:pt idx="2">
                  <c:v>75.029980041170575</c:v>
                </c:pt>
                <c:pt idx="3">
                  <c:v>239.19595920687408</c:v>
                </c:pt>
                <c:pt idx="4">
                  <c:v>209.53773585871238</c:v>
                </c:pt>
                <c:pt idx="5">
                  <c:v>178.86233619513871</c:v>
                </c:pt>
                <c:pt idx="6">
                  <c:v>451.92881529531724</c:v>
                </c:pt>
                <c:pt idx="7">
                  <c:v>150.01431338893144</c:v>
                </c:pt>
                <c:pt idx="8">
                  <c:v>167.34854977526038</c:v>
                </c:pt>
                <c:pt idx="9">
                  <c:v>150.398478121268</c:v>
                </c:pt>
                <c:pt idx="10">
                  <c:v>162.00958184844285</c:v>
                </c:pt>
                <c:pt idx="11">
                  <c:v>-31.576334311513165</c:v>
                </c:pt>
                <c:pt idx="12">
                  <c:v>204.19885338832955</c:v>
                </c:pt>
                <c:pt idx="13">
                  <c:v>188.05857910784471</c:v>
                </c:pt>
                <c:pt idx="14">
                  <c:v>207.69458675328588</c:v>
                </c:pt>
                <c:pt idx="15">
                  <c:v>-917.4543515380019</c:v>
                </c:pt>
                <c:pt idx="16">
                  <c:v>98.569762068471391</c:v>
                </c:pt>
                <c:pt idx="17">
                  <c:v>107.02355306798199</c:v>
                </c:pt>
                <c:pt idx="18">
                  <c:v>-330.74116866646546</c:v>
                </c:pt>
                <c:pt idx="19">
                  <c:v>286.54292367452763</c:v>
                </c:pt>
                <c:pt idx="20">
                  <c:v>52.906602590192051</c:v>
                </c:pt>
                <c:pt idx="21">
                  <c:v>-619.97882667755039</c:v>
                </c:pt>
                <c:pt idx="22">
                  <c:v>-627.89546265498211</c:v>
                </c:pt>
                <c:pt idx="23">
                  <c:v>-229.1452314629787</c:v>
                </c:pt>
                <c:pt idx="24">
                  <c:v>625.4088548189975</c:v>
                </c:pt>
                <c:pt idx="25">
                  <c:v>1053.3237061909458</c:v>
                </c:pt>
                <c:pt idx="26">
                  <c:v>1414.5762453038551</c:v>
                </c:pt>
                <c:pt idx="27">
                  <c:v>235.57931964985619</c:v>
                </c:pt>
                <c:pt idx="28">
                  <c:v>-688.78974711419869</c:v>
                </c:pt>
                <c:pt idx="29">
                  <c:v>-353.15095796646347</c:v>
                </c:pt>
                <c:pt idx="30">
                  <c:v>-487.57652978083934</c:v>
                </c:pt>
                <c:pt idx="31">
                  <c:v>388.45871122456447</c:v>
                </c:pt>
                <c:pt idx="32">
                  <c:v>155.12932884709153</c:v>
                </c:pt>
                <c:pt idx="33">
                  <c:v>157.31190293346299</c:v>
                </c:pt>
                <c:pt idx="34">
                  <c:v>-587.36316820971842</c:v>
                </c:pt>
                <c:pt idx="35">
                  <c:v>-1718.4618417218735</c:v>
                </c:pt>
                <c:pt idx="36">
                  <c:v>-1657.6994616920565</c:v>
                </c:pt>
                <c:pt idx="37">
                  <c:v>-850.89728770963848</c:v>
                </c:pt>
                <c:pt idx="38">
                  <c:v>-868.94294905313291</c:v>
                </c:pt>
                <c:pt idx="39">
                  <c:v>-839.75507312014815</c:v>
                </c:pt>
                <c:pt idx="40">
                  <c:v>-493.2521863936563</c:v>
                </c:pt>
                <c:pt idx="41">
                  <c:v>-843.32586367429758</c:v>
                </c:pt>
                <c:pt idx="42">
                  <c:v>-1410.8180040763109</c:v>
                </c:pt>
                <c:pt idx="43">
                  <c:v>-1812.5020377087058</c:v>
                </c:pt>
                <c:pt idx="44">
                  <c:v>-850.06781227441388</c:v>
                </c:pt>
                <c:pt idx="45">
                  <c:v>-311.10987126908731</c:v>
                </c:pt>
                <c:pt idx="46">
                  <c:v>-389.11881241510855</c:v>
                </c:pt>
                <c:pt idx="47">
                  <c:v>531.52459604287287</c:v>
                </c:pt>
                <c:pt idx="48">
                  <c:v>108.55286477395566</c:v>
                </c:pt>
                <c:pt idx="49">
                  <c:v>-651.18688441810082</c:v>
                </c:pt>
                <c:pt idx="50">
                  <c:v>-653.73339905423927</c:v>
                </c:pt>
                <c:pt idx="51">
                  <c:v>-782.01330152593437</c:v>
                </c:pt>
                <c:pt idx="52">
                  <c:v>511.15564782641013</c:v>
                </c:pt>
                <c:pt idx="53">
                  <c:v>389.06027563588577</c:v>
                </c:pt>
                <c:pt idx="54">
                  <c:v>554.08693088719156</c:v>
                </c:pt>
                <c:pt idx="55">
                  <c:v>272.71582981751999</c:v>
                </c:pt>
                <c:pt idx="56">
                  <c:v>-360.48501369461883</c:v>
                </c:pt>
                <c:pt idx="57">
                  <c:v>265.13388135793502</c:v>
                </c:pt>
                <c:pt idx="58">
                  <c:v>1053.2970040388755</c:v>
                </c:pt>
                <c:pt idx="59">
                  <c:v>470.79737624642439</c:v>
                </c:pt>
                <c:pt idx="60">
                  <c:v>981.49015531150508</c:v>
                </c:pt>
                <c:pt idx="61">
                  <c:v>447.28639153460972</c:v>
                </c:pt>
                <c:pt idx="62">
                  <c:v>538.14700255219941</c:v>
                </c:pt>
                <c:pt idx="63">
                  <c:v>71.077012815134367</c:v>
                </c:pt>
                <c:pt idx="64">
                  <c:v>535.12009442795534</c:v>
                </c:pt>
                <c:pt idx="65">
                  <c:v>636.35343507546349</c:v>
                </c:pt>
                <c:pt idx="66">
                  <c:v>522.88294966457761</c:v>
                </c:pt>
                <c:pt idx="67">
                  <c:v>710.83884453613427</c:v>
                </c:pt>
                <c:pt idx="68">
                  <c:v>735.37153655081056</c:v>
                </c:pt>
                <c:pt idx="69">
                  <c:v>308.64792391037918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F1-442F-BDB7-BAD1BE0327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2391920"/>
        <c:axId val="732392576"/>
      </c:scatterChart>
      <c:valAx>
        <c:axId val="732391920"/>
        <c:scaling>
          <c:orientation val="minMax"/>
          <c:max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2392576"/>
        <c:crosses val="autoZero"/>
        <c:crossBetween val="midCat"/>
      </c:valAx>
      <c:valAx>
        <c:axId val="73239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2391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Deceduti e loro stima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3933154779283355"/>
          <c:y val="0.1351349140847479"/>
          <c:w val="0.65869790656520455"/>
          <c:h val="0.7701917571918242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'Analisi-dead (2)'!$C$1</c:f>
              <c:strCache>
                <c:ptCount val="1"/>
                <c:pt idx="0">
                  <c:v>deceduti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'Analisi-dead (2)'!$A$7:$A$80</c:f>
              <c:numCache>
                <c:formatCode>d/m;@</c:formatCode>
                <c:ptCount val="74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</c:numCache>
            </c:numRef>
          </c:xVal>
          <c:yVal>
            <c:numRef>
              <c:f>'Analisi-dead (2)'!$C$7:$C$80</c:f>
              <c:numCache>
                <c:formatCode>General</c:formatCode>
                <c:ptCount val="74"/>
                <c:pt idx="0">
                  <c:v>7</c:v>
                </c:pt>
                <c:pt idx="1">
                  <c:v>10</c:v>
                </c:pt>
                <c:pt idx="2">
                  <c:v>12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34</c:v>
                </c:pt>
                <c:pt idx="7">
                  <c:v>52</c:v>
                </c:pt>
                <c:pt idx="8">
                  <c:v>79</c:v>
                </c:pt>
                <c:pt idx="9">
                  <c:v>107</c:v>
                </c:pt>
                <c:pt idx="10">
                  <c:v>148</c:v>
                </c:pt>
                <c:pt idx="11">
                  <c:v>197</c:v>
                </c:pt>
                <c:pt idx="12">
                  <c:v>233</c:v>
                </c:pt>
                <c:pt idx="13">
                  <c:v>366</c:v>
                </c:pt>
                <c:pt idx="14">
                  <c:v>463</c:v>
                </c:pt>
                <c:pt idx="15">
                  <c:v>631</c:v>
                </c:pt>
                <c:pt idx="16">
                  <c:v>827</c:v>
                </c:pt>
                <c:pt idx="17">
                  <c:v>1016</c:v>
                </c:pt>
                <c:pt idx="18">
                  <c:v>1266</c:v>
                </c:pt>
                <c:pt idx="19">
                  <c:v>1441</c:v>
                </c:pt>
                <c:pt idx="20">
                  <c:v>1809</c:v>
                </c:pt>
                <c:pt idx="21">
                  <c:v>2158</c:v>
                </c:pt>
                <c:pt idx="22">
                  <c:v>2503</c:v>
                </c:pt>
                <c:pt idx="23">
                  <c:v>2978</c:v>
                </c:pt>
                <c:pt idx="24">
                  <c:v>3405</c:v>
                </c:pt>
                <c:pt idx="25">
                  <c:v>4032</c:v>
                </c:pt>
                <c:pt idx="26">
                  <c:v>4825</c:v>
                </c:pt>
                <c:pt idx="27">
                  <c:v>5476</c:v>
                </c:pt>
                <c:pt idx="28">
                  <c:v>6077</c:v>
                </c:pt>
                <c:pt idx="29">
                  <c:v>6820</c:v>
                </c:pt>
                <c:pt idx="30">
                  <c:v>7503</c:v>
                </c:pt>
                <c:pt idx="31">
                  <c:v>8165</c:v>
                </c:pt>
                <c:pt idx="32">
                  <c:v>9134</c:v>
                </c:pt>
                <c:pt idx="33">
                  <c:v>10023</c:v>
                </c:pt>
                <c:pt idx="34">
                  <c:v>10779</c:v>
                </c:pt>
                <c:pt idx="35">
                  <c:v>11591</c:v>
                </c:pt>
                <c:pt idx="36">
                  <c:v>12428</c:v>
                </c:pt>
                <c:pt idx="37">
                  <c:v>13155</c:v>
                </c:pt>
                <c:pt idx="38">
                  <c:v>13915</c:v>
                </c:pt>
                <c:pt idx="39">
                  <c:v>14681</c:v>
                </c:pt>
                <c:pt idx="40">
                  <c:v>15362</c:v>
                </c:pt>
                <c:pt idx="41">
                  <c:v>15887</c:v>
                </c:pt>
                <c:pt idx="42">
                  <c:v>16523</c:v>
                </c:pt>
                <c:pt idx="43">
                  <c:v>17127</c:v>
                </c:pt>
                <c:pt idx="44">
                  <c:v>17669</c:v>
                </c:pt>
                <c:pt idx="45">
                  <c:v>18279</c:v>
                </c:pt>
                <c:pt idx="46">
                  <c:v>18849</c:v>
                </c:pt>
                <c:pt idx="47">
                  <c:v>19468</c:v>
                </c:pt>
                <c:pt idx="48">
                  <c:v>19899</c:v>
                </c:pt>
                <c:pt idx="49">
                  <c:v>20465</c:v>
                </c:pt>
                <c:pt idx="50">
                  <c:v>21067</c:v>
                </c:pt>
                <c:pt idx="51">
                  <c:v>21645</c:v>
                </c:pt>
                <c:pt idx="52">
                  <c:v>22170</c:v>
                </c:pt>
                <c:pt idx="53">
                  <c:v>22745</c:v>
                </c:pt>
                <c:pt idx="54">
                  <c:v>23227</c:v>
                </c:pt>
                <c:pt idx="55">
                  <c:v>23660</c:v>
                </c:pt>
                <c:pt idx="56">
                  <c:v>24114</c:v>
                </c:pt>
                <c:pt idx="57">
                  <c:v>24648</c:v>
                </c:pt>
                <c:pt idx="58">
                  <c:v>25085</c:v>
                </c:pt>
                <c:pt idx="59">
                  <c:v>25549</c:v>
                </c:pt>
                <c:pt idx="60">
                  <c:v>25969</c:v>
                </c:pt>
                <c:pt idx="61">
                  <c:v>26384</c:v>
                </c:pt>
                <c:pt idx="62">
                  <c:v>26644</c:v>
                </c:pt>
                <c:pt idx="63">
                  <c:v>26977</c:v>
                </c:pt>
                <c:pt idx="64">
                  <c:v>27359</c:v>
                </c:pt>
                <c:pt idx="65">
                  <c:v>27682</c:v>
                </c:pt>
                <c:pt idx="66">
                  <c:v>27967</c:v>
                </c:pt>
                <c:pt idx="67">
                  <c:v>28236</c:v>
                </c:pt>
                <c:pt idx="68">
                  <c:v>28710</c:v>
                </c:pt>
                <c:pt idx="69">
                  <c:v>28884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54-4B52-AE5C-C6BE6D2C95FE}"/>
            </c:ext>
          </c:extLst>
        </c:ser>
        <c:ser>
          <c:idx val="2"/>
          <c:order val="1"/>
          <c:tx>
            <c:strRef>
              <c:f>'Analisi-dead (2)'!$F$1</c:f>
              <c:strCache>
                <c:ptCount val="1"/>
                <c:pt idx="0">
                  <c:v>stima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xVal>
            <c:numRef>
              <c:f>'Analisi-dead (2)'!$A$7:$A$96</c:f>
              <c:numCache>
                <c:formatCode>d/m;@</c:formatCode>
                <c:ptCount val="90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</c:numCache>
            </c:numRef>
          </c:xVal>
          <c:yVal>
            <c:numRef>
              <c:f>'Analisi-dead (2)'!$F$7:$F$96</c:f>
              <c:numCache>
                <c:formatCode>0</c:formatCode>
                <c:ptCount val="90"/>
                <c:pt idx="0">
                  <c:v>1.3429345260459004E-7</c:v>
                </c:pt>
                <c:pt idx="1">
                  <c:v>6.7481834159396726E-7</c:v>
                </c:pt>
                <c:pt idx="2">
                  <c:v>0.40685530785388307</c:v>
                </c:pt>
                <c:pt idx="3">
                  <c:v>1.4171720714844387</c:v>
                </c:pt>
                <c:pt idx="4">
                  <c:v>3.5888326793802627</c:v>
                </c:pt>
                <c:pt idx="5">
                  <c:v>7.7695458884369639</c:v>
                </c:pt>
                <c:pt idx="6">
                  <c:v>15.147629564025578</c:v>
                </c:pt>
                <c:pt idx="7">
                  <c:v>27.283841114548892</c:v>
                </c:pt>
                <c:pt idx="8">
                  <c:v>46.120064410403252</c:v>
                </c:pt>
                <c:pt idx="9">
                  <c:v>73.963276771422414</c:v>
                </c:pt>
                <c:pt idx="10">
                  <c:v>113.44561723207551</c:v>
                </c:pt>
                <c:pt idx="11">
                  <c:v>167.46333340190745</c:v>
                </c:pt>
                <c:pt idx="12">
                  <c:v>239.09879266766836</c:v>
                </c:pt>
                <c:pt idx="13">
                  <c:v>331.53058753998209</c:v>
                </c:pt>
                <c:pt idx="14">
                  <c:v>447.93708935611954</c:v>
                </c:pt>
                <c:pt idx="15">
                  <c:v>591.39869095741051</c:v>
                </c:pt>
                <c:pt idx="16">
                  <c:v>764.80352640091019</c:v>
                </c:pt>
                <c:pt idx="17">
                  <c:v>970.76076626829649</c:v>
                </c:pt>
                <c:pt idx="18">
                  <c:v>1211.5247559653819</c:v>
                </c:pt>
                <c:pt idx="19">
                  <c:v>1488.9323741663343</c:v>
                </c:pt>
                <c:pt idx="20">
                  <c:v>1804.3551062910083</c:v>
                </c:pt>
                <c:pt idx="21">
                  <c:v>2158.6665043872054</c:v>
                </c:pt>
                <c:pt idx="22">
                  <c:v>2552.2249753128167</c:v>
                </c:pt>
                <c:pt idx="23">
                  <c:v>2984.8712251860002</c:v>
                </c:pt>
                <c:pt idx="24">
                  <c:v>3455.9391996125323</c:v>
                </c:pt>
                <c:pt idx="25">
                  <c:v>3964.2789968835123</c:v>
                </c:pt>
                <c:pt idx="26">
                  <c:v>4508.289988887509</c:v>
                </c:pt>
                <c:pt idx="27">
                  <c:v>5085.9622507631066</c:v>
                </c:pt>
                <c:pt idx="28">
                  <c:v>5694.9243611476422</c:v>
                </c:pt>
                <c:pt idx="29">
                  <c:v>6332.4956745269083</c:v>
                </c:pt>
                <c:pt idx="30">
                  <c:v>6995.741269571161</c:v>
                </c:pt>
                <c:pt idx="31">
                  <c:v>7681.5279269029288</c:v>
                </c:pt>
                <c:pt idx="32">
                  <c:v>8386.5796720967246</c:v>
                </c:pt>
                <c:pt idx="33">
                  <c:v>9107.5316220508321</c:v>
                </c:pt>
                <c:pt idx="34">
                  <c:v>9840.9810841883191</c:v>
                </c:pt>
                <c:pt idx="35">
                  <c:v>10583.535069110985</c:v>
                </c:pt>
                <c:pt idx="36">
                  <c:v>11331.853581069994</c:v>
                </c:pt>
                <c:pt idx="37">
                  <c:v>12082.688241398182</c:v>
                </c:pt>
                <c:pt idx="38">
                  <c:v>12832.915973922092</c:v>
                </c:pt>
                <c:pt idx="39">
                  <c:v>13579.567635779884</c:v>
                </c:pt>
                <c:pt idx="40">
                  <c:v>14319.851610644433</c:v>
                </c:pt>
                <c:pt idx="41">
                  <c:v>15051.172493701011</c:v>
                </c:pt>
                <c:pt idx="42">
                  <c:v>15771.145089251588</c:v>
                </c:pt>
                <c:pt idx="43">
                  <c:v>16477.60401351047</c:v>
                </c:pt>
                <c:pt idx="44">
                  <c:v>17168.609248454304</c:v>
                </c:pt>
                <c:pt idx="45">
                  <c:v>17842.44802922471</c:v>
                </c:pt>
                <c:pt idx="46">
                  <c:v>18497.633469460015</c:v>
                </c:pt>
                <c:pt idx="47">
                  <c:v>19132.900338035055</c:v>
                </c:pt>
                <c:pt idx="48">
                  <c:v>19747.19839899064</c:v>
                </c:pt>
                <c:pt idx="49">
                  <c:v>20339.683715847194</c:v>
                </c:pt>
                <c:pt idx="50">
                  <c:v>20909.708303816707</c:v>
                </c:pt>
                <c:pt idx="51">
                  <c:v>21456.808490307107</c:v>
                </c:pt>
                <c:pt idx="52">
                  <c:v>21980.692317041474</c:v>
                </c:pt>
                <c:pt idx="53">
                  <c:v>22481.226287405691</c:v>
                </c:pt>
                <c:pt idx="54">
                  <c:v>22958.421731428767</c:v>
                </c:pt>
                <c:pt idx="55">
                  <c:v>23412.421029053614</c:v>
                </c:pt>
                <c:pt idx="56">
                  <c:v>23843.483900870073</c:v>
                </c:pt>
                <c:pt idx="57">
                  <c:v>24251.973944900292</c:v>
                </c:pt>
                <c:pt idx="58">
                  <c:v>24638.345568851608</c:v>
                </c:pt>
                <c:pt idx="59">
                  <c:v>25003.131439860867</c:v>
                </c:pt>
                <c:pt idx="60">
                  <c:v>25346.930548412205</c:v>
                </c:pt>
                <c:pt idx="61">
                  <c:v>25670.396959987866</c:v>
                </c:pt>
                <c:pt idx="62">
                  <c:v>25974.229307197245</c:v>
                </c:pt>
                <c:pt idx="63">
                  <c:v>26259.161056644243</c:v>
                </c:pt>
                <c:pt idx="64">
                  <c:v>26525.95156860349</c:v>
                </c:pt>
                <c:pt idx="65">
                  <c:v>26775.377953605057</c:v>
                </c:pt>
                <c:pt idx="66">
                  <c:v>27008.22771816458</c:v>
                </c:pt>
                <c:pt idx="67">
                  <c:v>27225.292182007026</c:v>
                </c:pt>
                <c:pt idx="68">
                  <c:v>27427.360641066847</c:v>
                </c:pt>
                <c:pt idx="69">
                  <c:v>27615.215244144198</c:v>
                </c:pt>
                <c:pt idx="70">
                  <c:v>27789.626546191383</c:v>
                </c:pt>
                <c:pt idx="71">
                  <c:v>27951.349697630656</c:v>
                </c:pt>
                <c:pt idx="72">
                  <c:v>28101.121226702533</c:v>
                </c:pt>
                <c:pt idx="73">
                  <c:v>28239.656370458095</c:v>
                </c:pt>
                <c:pt idx="74">
                  <c:v>28367.646909492556</c:v>
                </c:pt>
                <c:pt idx="75">
                  <c:v>28485.759461734211</c:v>
                </c:pt>
                <c:pt idx="76">
                  <c:v>28594.634191426718</c:v>
                </c:pt>
                <c:pt idx="77">
                  <c:v>28694.883890759036</c:v>
                </c:pt>
                <c:pt idx="78">
                  <c:v>28787.093393303217</c:v>
                </c:pt>
                <c:pt idx="79">
                  <c:v>28871.819280423675</c:v>
                </c:pt>
                <c:pt idx="80">
                  <c:v>28949.589844042126</c:v>
                </c:pt>
                <c:pt idx="81">
                  <c:v>29020.905271509666</c:v>
                </c:pt>
                <c:pt idx="82">
                  <c:v>29086.238020791076</c:v>
                </c:pt>
                <c:pt idx="83">
                  <c:v>29146.033356655462</c:v>
                </c:pt>
                <c:pt idx="84">
                  <c:v>29200.710021048744</c:v>
                </c:pt>
                <c:pt idx="85">
                  <c:v>29250.661013262245</c:v>
                </c:pt>
                <c:pt idx="86">
                  <c:v>29296.25445787959</c:v>
                </c:pt>
                <c:pt idx="87">
                  <c:v>29337.834540758886</c:v>
                </c:pt>
                <c:pt idx="88">
                  <c:v>29375.72249547203</c:v>
                </c:pt>
                <c:pt idx="89">
                  <c:v>29410.217624665918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54-4B52-AE5C-C6BE6D2C95FE}"/>
            </c:ext>
          </c:extLst>
        </c:ser>
        <c:ser>
          <c:idx val="3"/>
          <c:order val="2"/>
          <c:tx>
            <c:strRef>
              <c:f>'Analisi-dead (2)'!$G$1</c:f>
              <c:strCache>
                <c:ptCount val="1"/>
                <c:pt idx="0">
                  <c:v>10xstima'</c:v>
                </c:pt>
              </c:strCache>
            </c:strRef>
          </c:tx>
          <c:spPr>
            <a:ln w="28803" cap="rnd">
              <a:solidFill>
                <a:schemeClr val="accent3">
                  <a:lumMod val="40000"/>
                  <a:lumOff val="60000"/>
                </a:schemeClr>
              </a:solidFill>
              <a:prstDash val="solid"/>
              <a:round/>
            </a:ln>
          </c:spPr>
          <c:marker>
            <c:symbol val="x"/>
            <c:size val="7"/>
            <c:spPr>
              <a:ln>
                <a:solidFill>
                  <a:schemeClr val="accent3">
                    <a:lumMod val="40000"/>
                    <a:lumOff val="60000"/>
                  </a:schemeClr>
                </a:solidFill>
              </a:ln>
            </c:spPr>
          </c:marker>
          <c:xVal>
            <c:numRef>
              <c:f>'Analisi-dead (2)'!$A$7:$A$71</c:f>
              <c:numCache>
                <c:formatCode>d/m;@</c:formatCode>
                <c:ptCount val="6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</c:numCache>
            </c:numRef>
          </c:xVal>
          <c:yVal>
            <c:numRef>
              <c:f>'Analisi-dead (2)'!$G$7:$G$71</c:f>
              <c:numCache>
                <c:formatCode>0</c:formatCode>
                <c:ptCount val="65"/>
                <c:pt idx="1">
                  <c:v>5.4052488898937732E-6</c:v>
                </c:pt>
                <c:pt idx="2">
                  <c:v>4.0685463303554146</c:v>
                </c:pt>
                <c:pt idx="3">
                  <c:v>10.103167636305557</c:v>
                </c:pt>
                <c:pt idx="4">
                  <c:v>21.71660607895824</c:v>
                </c:pt>
                <c:pt idx="5">
                  <c:v>41.807132090567016</c:v>
                </c:pt>
                <c:pt idx="6">
                  <c:v>73.780836755886142</c:v>
                </c:pt>
                <c:pt idx="7">
                  <c:v>121.36211550523313</c:v>
                </c:pt>
                <c:pt idx="8">
                  <c:v>188.36223295854359</c:v>
                </c:pt>
                <c:pt idx="9">
                  <c:v>278.43212361019164</c:v>
                </c:pt>
                <c:pt idx="10">
                  <c:v>394.82340460653091</c:v>
                </c:pt>
                <c:pt idx="11">
                  <c:v>540.17716169831942</c:v>
                </c:pt>
                <c:pt idx="12">
                  <c:v>716.35459265760915</c:v>
                </c:pt>
                <c:pt idx="13">
                  <c:v>924.31794872313731</c:v>
                </c:pt>
                <c:pt idx="14">
                  <c:v>1164.0650181613746</c:v>
                </c:pt>
                <c:pt idx="15">
                  <c:v>1434.6160160129098</c:v>
                </c:pt>
                <c:pt idx="16">
                  <c:v>1734.0483544349968</c:v>
                </c:pt>
                <c:pt idx="17">
                  <c:v>2059.5723986738631</c:v>
                </c:pt>
                <c:pt idx="18">
                  <c:v>2407.6398969708544</c:v>
                </c:pt>
                <c:pt idx="19">
                  <c:v>2774.0761820095236</c:v>
                </c:pt>
                <c:pt idx="20">
                  <c:v>3154.2273212467398</c:v>
                </c:pt>
                <c:pt idx="21">
                  <c:v>3543.1139809619708</c:v>
                </c:pt>
                <c:pt idx="22">
                  <c:v>3935.5847092561135</c:v>
                </c:pt>
                <c:pt idx="23">
                  <c:v>4326.4624987318348</c:v>
                </c:pt>
                <c:pt idx="24">
                  <c:v>4710.6797442653215</c:v>
                </c:pt>
                <c:pt idx="25">
                  <c:v>5083.3979727097994</c:v>
                </c:pt>
                <c:pt idx="26">
                  <c:v>5440.1099200399676</c:v>
                </c:pt>
                <c:pt idx="27">
                  <c:v>5776.7226187559754</c:v>
                </c:pt>
                <c:pt idx="28">
                  <c:v>6089.6211038453566</c:v>
                </c:pt>
                <c:pt idx="29">
                  <c:v>6375.7131337926603</c:v>
                </c:pt>
                <c:pt idx="30">
                  <c:v>6632.455950442527</c:v>
                </c:pt>
                <c:pt idx="31">
                  <c:v>6857.8665733176786</c:v>
                </c:pt>
                <c:pt idx="32">
                  <c:v>7050.517451937958</c:v>
                </c:pt>
                <c:pt idx="33">
                  <c:v>7209.5194995410748</c:v>
                </c:pt>
                <c:pt idx="34">
                  <c:v>7334.4946213748699</c:v>
                </c:pt>
                <c:pt idx="35">
                  <c:v>7425.5398492266613</c:v>
                </c:pt>
                <c:pt idx="36">
                  <c:v>7483.185119590089</c:v>
                </c:pt>
                <c:pt idx="37">
                  <c:v>7508.3466032818797</c:v>
                </c:pt>
                <c:pt idx="38">
                  <c:v>7502.2773252391016</c:v>
                </c:pt>
                <c:pt idx="39">
                  <c:v>7466.5166185779162</c:v>
                </c:pt>
                <c:pt idx="40">
                  <c:v>7402.8397486454924</c:v>
                </c:pt>
                <c:pt idx="41">
                  <c:v>7313.2088305657817</c:v>
                </c:pt>
                <c:pt idx="42">
                  <c:v>7199.7259555057644</c:v>
                </c:pt>
                <c:pt idx="43">
                  <c:v>7064.5892425888269</c:v>
                </c:pt>
                <c:pt idx="44">
                  <c:v>6910.0523494383378</c:v>
                </c:pt>
                <c:pt idx="45">
                  <c:v>6738.3878077040572</c:v>
                </c:pt>
                <c:pt idx="46">
                  <c:v>6551.8544023530558</c:v>
                </c:pt>
                <c:pt idx="47">
                  <c:v>6352.6686857503955</c:v>
                </c:pt>
                <c:pt idx="48">
                  <c:v>6142.9806095558524</c:v>
                </c:pt>
                <c:pt idx="49">
                  <c:v>5924.8531685655325</c:v>
                </c:pt>
                <c:pt idx="50">
                  <c:v>5700.2458796951396</c:v>
                </c:pt>
                <c:pt idx="51">
                  <c:v>5471.0018649039921</c:v>
                </c:pt>
                <c:pt idx="52">
                  <c:v>5238.8382673436718</c:v>
                </c:pt>
                <c:pt idx="53">
                  <c:v>5005.3397036421666</c:v>
                </c:pt>
                <c:pt idx="54">
                  <c:v>4771.9544402307656</c:v>
                </c:pt>
                <c:pt idx="55">
                  <c:v>4539.992976248468</c:v>
                </c:pt>
                <c:pt idx="56">
                  <c:v>4310.6287181645894</c:v>
                </c:pt>
                <c:pt idx="57">
                  <c:v>4084.90044030219</c:v>
                </c:pt>
                <c:pt idx="58">
                  <c:v>3863.71623951316</c:v>
                </c:pt>
                <c:pt idx="59">
                  <c:v>3647.858710092587</c:v>
                </c:pt>
                <c:pt idx="60">
                  <c:v>3437.9910855133858</c:v>
                </c:pt>
                <c:pt idx="61">
                  <c:v>3234.6641157566046</c:v>
                </c:pt>
                <c:pt idx="62">
                  <c:v>3038.323472093798</c:v>
                </c:pt>
                <c:pt idx="63">
                  <c:v>2849.3174944699786</c:v>
                </c:pt>
                <c:pt idx="64">
                  <c:v>2667.9051195924694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054-4B52-AE5C-C6BE6D2C95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0608"/>
        <c:axId val="448849296"/>
      </c:scatterChart>
      <c:valAx>
        <c:axId val="44884929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0608"/>
        <c:crossesAt val="0"/>
        <c:crossBetween val="midCat"/>
      </c:valAx>
      <c:valAx>
        <c:axId val="448850608"/>
        <c:scaling>
          <c:orientation val="minMax"/>
        </c:scaling>
        <c:delete val="0"/>
        <c:axPos val="b"/>
        <c:majorGridlines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4929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totale_casi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Casi_totali!$B$1</c:f>
              <c:strCache>
                <c:ptCount val="1"/>
                <c:pt idx="0">
                  <c:v>totale_casi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Casi_totali!$A$3:$A$77</c:f>
              <c:numCache>
                <c:formatCode>d/m;@</c:formatCode>
                <c:ptCount val="7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</c:numCache>
            </c:numRef>
          </c:xVal>
          <c:yVal>
            <c:numRef>
              <c:f>Casi_totali!$B$3:$B$77</c:f>
              <c:numCache>
                <c:formatCode>General</c:formatCode>
                <c:ptCount val="75"/>
                <c:pt idx="0">
                  <c:v>229</c:v>
                </c:pt>
                <c:pt idx="1">
                  <c:v>322</c:v>
                </c:pt>
                <c:pt idx="2">
                  <c:v>400</c:v>
                </c:pt>
                <c:pt idx="3">
                  <c:v>650</c:v>
                </c:pt>
                <c:pt idx="4">
                  <c:v>888</c:v>
                </c:pt>
                <c:pt idx="5">
                  <c:v>1128</c:v>
                </c:pt>
                <c:pt idx="6">
                  <c:v>1694</c:v>
                </c:pt>
                <c:pt idx="7">
                  <c:v>2036</c:v>
                </c:pt>
                <c:pt idx="8">
                  <c:v>2502</c:v>
                </c:pt>
                <c:pt idx="9">
                  <c:v>3089</c:v>
                </c:pt>
                <c:pt idx="10">
                  <c:v>3858</c:v>
                </c:pt>
                <c:pt idx="11">
                  <c:v>4636</c:v>
                </c:pt>
                <c:pt idx="12">
                  <c:v>5883</c:v>
                </c:pt>
                <c:pt idx="13">
                  <c:v>7375</c:v>
                </c:pt>
                <c:pt idx="14">
                  <c:v>9172</c:v>
                </c:pt>
                <c:pt idx="15">
                  <c:v>10149</c:v>
                </c:pt>
                <c:pt idx="16">
                  <c:v>12462</c:v>
                </c:pt>
                <c:pt idx="17">
                  <c:v>15113</c:v>
                </c:pt>
                <c:pt idx="18">
                  <c:v>17660</c:v>
                </c:pt>
                <c:pt idx="19">
                  <c:v>21157</c:v>
                </c:pt>
                <c:pt idx="20">
                  <c:v>24747</c:v>
                </c:pt>
                <c:pt idx="21">
                  <c:v>27980</c:v>
                </c:pt>
                <c:pt idx="22">
                  <c:v>31506</c:v>
                </c:pt>
                <c:pt idx="23">
                  <c:v>35713</c:v>
                </c:pt>
                <c:pt idx="24">
                  <c:v>41035</c:v>
                </c:pt>
                <c:pt idx="25">
                  <c:v>47021</c:v>
                </c:pt>
                <c:pt idx="26">
                  <c:v>53578</c:v>
                </c:pt>
                <c:pt idx="27">
                  <c:v>59138</c:v>
                </c:pt>
                <c:pt idx="28">
                  <c:v>63927</c:v>
                </c:pt>
                <c:pt idx="29">
                  <c:v>69176</c:v>
                </c:pt>
                <c:pt idx="30">
                  <c:v>74386</c:v>
                </c:pt>
                <c:pt idx="31">
                  <c:v>80539</c:v>
                </c:pt>
                <c:pt idx="32">
                  <c:v>86498</c:v>
                </c:pt>
                <c:pt idx="33">
                  <c:v>92472</c:v>
                </c:pt>
                <c:pt idx="34">
                  <c:v>97689</c:v>
                </c:pt>
                <c:pt idx="35">
                  <c:v>101739</c:v>
                </c:pt>
                <c:pt idx="36">
                  <c:v>105792</c:v>
                </c:pt>
                <c:pt idx="37">
                  <c:v>110574</c:v>
                </c:pt>
                <c:pt idx="38">
                  <c:v>115242</c:v>
                </c:pt>
                <c:pt idx="39">
                  <c:v>119827</c:v>
                </c:pt>
                <c:pt idx="40">
                  <c:v>124632</c:v>
                </c:pt>
                <c:pt idx="41">
                  <c:v>128948</c:v>
                </c:pt>
                <c:pt idx="42">
                  <c:v>132547</c:v>
                </c:pt>
                <c:pt idx="43">
                  <c:v>135586</c:v>
                </c:pt>
                <c:pt idx="44">
                  <c:v>139422</c:v>
                </c:pt>
                <c:pt idx="45">
                  <c:v>143626</c:v>
                </c:pt>
                <c:pt idx="46">
                  <c:v>147577</c:v>
                </c:pt>
                <c:pt idx="47">
                  <c:v>152271</c:v>
                </c:pt>
                <c:pt idx="48">
                  <c:v>156363</c:v>
                </c:pt>
                <c:pt idx="49">
                  <c:v>159516</c:v>
                </c:pt>
                <c:pt idx="50">
                  <c:v>162488</c:v>
                </c:pt>
                <c:pt idx="51">
                  <c:v>165155</c:v>
                </c:pt>
                <c:pt idx="52">
                  <c:v>168941</c:v>
                </c:pt>
                <c:pt idx="53">
                  <c:v>172434</c:v>
                </c:pt>
                <c:pt idx="54">
                  <c:v>175925</c:v>
                </c:pt>
                <c:pt idx="55">
                  <c:v>178972</c:v>
                </c:pt>
                <c:pt idx="56">
                  <c:v>181228</c:v>
                </c:pt>
                <c:pt idx="57">
                  <c:v>183957</c:v>
                </c:pt>
                <c:pt idx="58">
                  <c:v>187327</c:v>
                </c:pt>
                <c:pt idx="59">
                  <c:v>189973</c:v>
                </c:pt>
                <c:pt idx="60">
                  <c:v>192994</c:v>
                </c:pt>
                <c:pt idx="61">
                  <c:v>195351</c:v>
                </c:pt>
                <c:pt idx="62">
                  <c:v>197675</c:v>
                </c:pt>
                <c:pt idx="63">
                  <c:v>199414</c:v>
                </c:pt>
                <c:pt idx="64">
                  <c:v>201505</c:v>
                </c:pt>
                <c:pt idx="65">
                  <c:v>203591</c:v>
                </c:pt>
                <c:pt idx="66">
                  <c:v>205463</c:v>
                </c:pt>
                <c:pt idx="67">
                  <c:v>207428</c:v>
                </c:pt>
                <c:pt idx="68">
                  <c:v>209328</c:v>
                </c:pt>
                <c:pt idx="69">
                  <c:v>210717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2A-4160-AA11-CA6D41F420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19376"/>
        <c:axId val="449319048"/>
      </c:scatterChart>
      <c:valAx>
        <c:axId val="449319048"/>
        <c:scaling>
          <c:logBase val="10"/>
          <c:orientation val="minMax"/>
          <c:min val="100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9319376"/>
        <c:crosses val="autoZero"/>
        <c:crossBetween val="midCat"/>
      </c:valAx>
      <c:valAx>
        <c:axId val="449319376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9319048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9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 (2)'!$I$1</c:f>
              <c:strCache>
                <c:ptCount val="1"/>
                <c:pt idx="0">
                  <c:v>err stima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 (2)'!$B$7:$B$91</c:f>
              <c:numCache>
                <c:formatCode>0</c:formatCode>
                <c:ptCount val="85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43</c:v>
                </c:pt>
                <c:pt idx="40">
                  <c:v>44</c:v>
                </c:pt>
                <c:pt idx="41">
                  <c:v>45</c:v>
                </c:pt>
                <c:pt idx="42">
                  <c:v>46</c:v>
                </c:pt>
                <c:pt idx="43">
                  <c:v>47</c:v>
                </c:pt>
                <c:pt idx="44">
                  <c:v>48</c:v>
                </c:pt>
                <c:pt idx="45">
                  <c:v>49</c:v>
                </c:pt>
                <c:pt idx="46">
                  <c:v>50</c:v>
                </c:pt>
                <c:pt idx="47">
                  <c:v>51</c:v>
                </c:pt>
                <c:pt idx="48">
                  <c:v>52</c:v>
                </c:pt>
                <c:pt idx="49">
                  <c:v>53</c:v>
                </c:pt>
                <c:pt idx="50">
                  <c:v>54</c:v>
                </c:pt>
                <c:pt idx="51">
                  <c:v>55</c:v>
                </c:pt>
                <c:pt idx="52">
                  <c:v>56</c:v>
                </c:pt>
                <c:pt idx="53">
                  <c:v>57</c:v>
                </c:pt>
                <c:pt idx="54">
                  <c:v>58</c:v>
                </c:pt>
                <c:pt idx="55">
                  <c:v>59</c:v>
                </c:pt>
                <c:pt idx="56">
                  <c:v>60</c:v>
                </c:pt>
                <c:pt idx="57">
                  <c:v>61</c:v>
                </c:pt>
                <c:pt idx="58">
                  <c:v>62</c:v>
                </c:pt>
                <c:pt idx="59">
                  <c:v>63</c:v>
                </c:pt>
                <c:pt idx="60">
                  <c:v>64</c:v>
                </c:pt>
                <c:pt idx="61">
                  <c:v>65</c:v>
                </c:pt>
                <c:pt idx="62">
                  <c:v>66</c:v>
                </c:pt>
                <c:pt idx="63">
                  <c:v>67</c:v>
                </c:pt>
                <c:pt idx="64">
                  <c:v>68</c:v>
                </c:pt>
                <c:pt idx="65">
                  <c:v>69</c:v>
                </c:pt>
                <c:pt idx="66">
                  <c:v>70</c:v>
                </c:pt>
                <c:pt idx="67">
                  <c:v>71</c:v>
                </c:pt>
                <c:pt idx="68">
                  <c:v>72</c:v>
                </c:pt>
                <c:pt idx="69">
                  <c:v>73</c:v>
                </c:pt>
                <c:pt idx="70">
                  <c:v>74</c:v>
                </c:pt>
                <c:pt idx="71">
                  <c:v>75</c:v>
                </c:pt>
                <c:pt idx="72">
                  <c:v>76</c:v>
                </c:pt>
                <c:pt idx="73">
                  <c:v>77</c:v>
                </c:pt>
                <c:pt idx="74">
                  <c:v>78</c:v>
                </c:pt>
                <c:pt idx="75">
                  <c:v>79</c:v>
                </c:pt>
                <c:pt idx="76">
                  <c:v>80</c:v>
                </c:pt>
                <c:pt idx="77">
                  <c:v>81</c:v>
                </c:pt>
                <c:pt idx="78">
                  <c:v>82</c:v>
                </c:pt>
                <c:pt idx="79">
                  <c:v>83</c:v>
                </c:pt>
                <c:pt idx="80">
                  <c:v>84</c:v>
                </c:pt>
                <c:pt idx="81">
                  <c:v>85</c:v>
                </c:pt>
                <c:pt idx="82">
                  <c:v>86</c:v>
                </c:pt>
                <c:pt idx="83">
                  <c:v>87</c:v>
                </c:pt>
                <c:pt idx="84">
                  <c:v>88</c:v>
                </c:pt>
              </c:numCache>
            </c:numRef>
          </c:xVal>
          <c:yVal>
            <c:numRef>
              <c:f>'Analisi-dead (2)'!$I$7:$I$91</c:f>
              <c:numCache>
                <c:formatCode>0</c:formatCode>
                <c:ptCount val="85"/>
                <c:pt idx="0">
                  <c:v>6.9999998657065472</c:v>
                </c:pt>
                <c:pt idx="1">
                  <c:v>9.9999993251816583</c:v>
                </c:pt>
                <c:pt idx="2">
                  <c:v>11.593144692146117</c:v>
                </c:pt>
                <c:pt idx="3">
                  <c:v>15.582827928515561</c:v>
                </c:pt>
                <c:pt idx="4">
                  <c:v>17.411167320619736</c:v>
                </c:pt>
                <c:pt idx="5">
                  <c:v>21.230454111563034</c:v>
                </c:pt>
                <c:pt idx="6">
                  <c:v>18.852370435974422</c:v>
                </c:pt>
                <c:pt idx="7">
                  <c:v>24.716158885451108</c:v>
                </c:pt>
                <c:pt idx="8">
                  <c:v>32.879935589596748</c:v>
                </c:pt>
                <c:pt idx="9">
                  <c:v>33.036723228577586</c:v>
                </c:pt>
                <c:pt idx="10">
                  <c:v>34.554382767924494</c:v>
                </c:pt>
                <c:pt idx="11">
                  <c:v>29.536666598092552</c:v>
                </c:pt>
                <c:pt idx="12">
                  <c:v>-6.0987926676683628</c:v>
                </c:pt>
                <c:pt idx="13">
                  <c:v>34.469412460017907</c:v>
                </c:pt>
                <c:pt idx="14">
                  <c:v>15.062910643880457</c:v>
                </c:pt>
                <c:pt idx="15">
                  <c:v>39.601309042589492</c:v>
                </c:pt>
                <c:pt idx="16">
                  <c:v>62.196473599089813</c:v>
                </c:pt>
                <c:pt idx="17">
                  <c:v>45.239233731703507</c:v>
                </c:pt>
                <c:pt idx="18">
                  <c:v>54.475244034618072</c:v>
                </c:pt>
                <c:pt idx="19">
                  <c:v>-47.932374166334284</c:v>
                </c:pt>
                <c:pt idx="20">
                  <c:v>4.6448937089917308</c:v>
                </c:pt>
                <c:pt idx="21">
                  <c:v>-0.66650438720535021</c:v>
                </c:pt>
                <c:pt idx="22">
                  <c:v>-49.224975312816696</c:v>
                </c:pt>
                <c:pt idx="23">
                  <c:v>-6.8712251860001743</c:v>
                </c:pt>
                <c:pt idx="24">
                  <c:v>-50.93919961253232</c:v>
                </c:pt>
                <c:pt idx="25">
                  <c:v>67.721003116487736</c:v>
                </c:pt>
                <c:pt idx="26">
                  <c:v>316.71001111249097</c:v>
                </c:pt>
                <c:pt idx="27">
                  <c:v>390.03774923689343</c:v>
                </c:pt>
                <c:pt idx="28">
                  <c:v>382.07563885235777</c:v>
                </c:pt>
                <c:pt idx="29">
                  <c:v>487.50432547309174</c:v>
                </c:pt>
                <c:pt idx="30">
                  <c:v>507.25873042883904</c:v>
                </c:pt>
                <c:pt idx="31">
                  <c:v>483.47207309707119</c:v>
                </c:pt>
                <c:pt idx="32">
                  <c:v>747.42032790327539</c:v>
                </c:pt>
                <c:pt idx="33">
                  <c:v>915.46837794916792</c:v>
                </c:pt>
                <c:pt idx="34">
                  <c:v>938.01891581168093</c:v>
                </c:pt>
                <c:pt idx="35">
                  <c:v>1007.4649308890148</c:v>
                </c:pt>
                <c:pt idx="36">
                  <c:v>1096.1464189300059</c:v>
                </c:pt>
                <c:pt idx="37">
                  <c:v>1072.3117586018179</c:v>
                </c:pt>
                <c:pt idx="38">
                  <c:v>1082.0840260779078</c:v>
                </c:pt>
                <c:pt idx="39">
                  <c:v>1101.4323642201161</c:v>
                </c:pt>
                <c:pt idx="40">
                  <c:v>1042.1483893555669</c:v>
                </c:pt>
                <c:pt idx="41">
                  <c:v>835.82750629898874</c:v>
                </c:pt>
                <c:pt idx="42">
                  <c:v>751.85491074841229</c:v>
                </c:pt>
                <c:pt idx="43">
                  <c:v>649.39598648952961</c:v>
                </c:pt>
                <c:pt idx="44">
                  <c:v>500.39075154569582</c:v>
                </c:pt>
                <c:pt idx="45">
                  <c:v>436.5519707752901</c:v>
                </c:pt>
                <c:pt idx="46">
                  <c:v>351.36653053998452</c:v>
                </c:pt>
                <c:pt idx="47">
                  <c:v>335.09966196494497</c:v>
                </c:pt>
                <c:pt idx="48">
                  <c:v>151.80160100935973</c:v>
                </c:pt>
                <c:pt idx="49">
                  <c:v>125.31628415280647</c:v>
                </c:pt>
                <c:pt idx="50">
                  <c:v>157.29169618329252</c:v>
                </c:pt>
                <c:pt idx="51">
                  <c:v>188.19150969289331</c:v>
                </c:pt>
                <c:pt idx="52">
                  <c:v>189.30768295852613</c:v>
                </c:pt>
                <c:pt idx="53">
                  <c:v>263.77371259430947</c:v>
                </c:pt>
                <c:pt idx="54">
                  <c:v>268.57826857123291</c:v>
                </c:pt>
                <c:pt idx="55">
                  <c:v>247.57897094638611</c:v>
                </c:pt>
                <c:pt idx="56">
                  <c:v>270.51609912992717</c:v>
                </c:pt>
                <c:pt idx="57">
                  <c:v>396.02605509970817</c:v>
                </c:pt>
                <c:pt idx="58">
                  <c:v>446.65443114839218</c:v>
                </c:pt>
                <c:pt idx="59">
                  <c:v>545.86856013913348</c:v>
                </c:pt>
                <c:pt idx="60">
                  <c:v>622.0694515877949</c:v>
                </c:pt>
                <c:pt idx="61">
                  <c:v>713.60304001213444</c:v>
                </c:pt>
                <c:pt idx="62">
                  <c:v>669.77069280275464</c:v>
                </c:pt>
                <c:pt idx="63">
                  <c:v>717.83894335575678</c:v>
                </c:pt>
                <c:pt idx="64">
                  <c:v>833.04843139650984</c:v>
                </c:pt>
                <c:pt idx="65">
                  <c:v>906.62204639494303</c:v>
                </c:pt>
                <c:pt idx="66">
                  <c:v>958.77228183541956</c:v>
                </c:pt>
                <c:pt idx="67">
                  <c:v>1010.707817992974</c:v>
                </c:pt>
                <c:pt idx="68">
                  <c:v>1282.6393589331528</c:v>
                </c:pt>
                <c:pt idx="69">
                  <c:v>1268.7847558558024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1E-4B67-A32F-AAA67337BC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6571144"/>
        <c:axId val="686576720"/>
      </c:scatterChart>
      <c:valAx>
        <c:axId val="686571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6576720"/>
        <c:crosses val="autoZero"/>
        <c:crossBetween val="midCat"/>
      </c:valAx>
      <c:valAx>
        <c:axId val="6865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6571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Variazioni morti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 (2)'!$D$1</c:f>
              <c:strCache>
                <c:ptCount val="1"/>
                <c:pt idx="0">
                  <c:v>deceduti'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 (2)'!$B$8:$B$81</c:f>
              <c:numCache>
                <c:formatCode>0</c:formatCode>
                <c:ptCount val="74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</c:numCache>
            </c:numRef>
          </c:xVal>
          <c:yVal>
            <c:numRef>
              <c:f>'Analisi-dead (2)'!$D$8:$D$81</c:f>
              <c:numCache>
                <c:formatCode>General</c:formatCode>
                <c:ptCount val="74"/>
                <c:pt idx="0">
                  <c:v>3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  <c:pt idx="4">
                  <c:v>8</c:v>
                </c:pt>
                <c:pt idx="5">
                  <c:v>5</c:v>
                </c:pt>
                <c:pt idx="6">
                  <c:v>18</c:v>
                </c:pt>
                <c:pt idx="7">
                  <c:v>27</c:v>
                </c:pt>
                <c:pt idx="8">
                  <c:v>28</c:v>
                </c:pt>
                <c:pt idx="9">
                  <c:v>41</c:v>
                </c:pt>
                <c:pt idx="10">
                  <c:v>49</c:v>
                </c:pt>
                <c:pt idx="11">
                  <c:v>36</c:v>
                </c:pt>
                <c:pt idx="12">
                  <c:v>133</c:v>
                </c:pt>
                <c:pt idx="13">
                  <c:v>97</c:v>
                </c:pt>
                <c:pt idx="14">
                  <c:v>168</c:v>
                </c:pt>
                <c:pt idx="15">
                  <c:v>196</c:v>
                </c:pt>
                <c:pt idx="16">
                  <c:v>189</c:v>
                </c:pt>
                <c:pt idx="17">
                  <c:v>250</c:v>
                </c:pt>
                <c:pt idx="18">
                  <c:v>175</c:v>
                </c:pt>
                <c:pt idx="19">
                  <c:v>368</c:v>
                </c:pt>
                <c:pt idx="20">
                  <c:v>349</c:v>
                </c:pt>
                <c:pt idx="21">
                  <c:v>345</c:v>
                </c:pt>
                <c:pt idx="22">
                  <c:v>475</c:v>
                </c:pt>
                <c:pt idx="23">
                  <c:v>427</c:v>
                </c:pt>
                <c:pt idx="24">
                  <c:v>627</c:v>
                </c:pt>
                <c:pt idx="25">
                  <c:v>793</c:v>
                </c:pt>
                <c:pt idx="26">
                  <c:v>651</c:v>
                </c:pt>
                <c:pt idx="27">
                  <c:v>601</c:v>
                </c:pt>
                <c:pt idx="28">
                  <c:v>743</c:v>
                </c:pt>
                <c:pt idx="29">
                  <c:v>683</c:v>
                </c:pt>
                <c:pt idx="30">
                  <c:v>662</c:v>
                </c:pt>
                <c:pt idx="31">
                  <c:v>969</c:v>
                </c:pt>
                <c:pt idx="32">
                  <c:v>889</c:v>
                </c:pt>
                <c:pt idx="33">
                  <c:v>756</c:v>
                </c:pt>
                <c:pt idx="34">
                  <c:v>812</c:v>
                </c:pt>
                <c:pt idx="35">
                  <c:v>837</c:v>
                </c:pt>
                <c:pt idx="36">
                  <c:v>727</c:v>
                </c:pt>
                <c:pt idx="37">
                  <c:v>760</c:v>
                </c:pt>
                <c:pt idx="38">
                  <c:v>766</c:v>
                </c:pt>
                <c:pt idx="39">
                  <c:v>681</c:v>
                </c:pt>
                <c:pt idx="40">
                  <c:v>525</c:v>
                </c:pt>
                <c:pt idx="41">
                  <c:v>636</c:v>
                </c:pt>
                <c:pt idx="42">
                  <c:v>604</c:v>
                </c:pt>
                <c:pt idx="43">
                  <c:v>542</c:v>
                </c:pt>
                <c:pt idx="44">
                  <c:v>610</c:v>
                </c:pt>
                <c:pt idx="45">
                  <c:v>570</c:v>
                </c:pt>
                <c:pt idx="46">
                  <c:v>619</c:v>
                </c:pt>
                <c:pt idx="47">
                  <c:v>431</c:v>
                </c:pt>
                <c:pt idx="48">
                  <c:v>566</c:v>
                </c:pt>
                <c:pt idx="49">
                  <c:v>602</c:v>
                </c:pt>
                <c:pt idx="50">
                  <c:v>578</c:v>
                </c:pt>
                <c:pt idx="51">
                  <c:v>525</c:v>
                </c:pt>
                <c:pt idx="52">
                  <c:v>575</c:v>
                </c:pt>
                <c:pt idx="53">
                  <c:v>482</c:v>
                </c:pt>
                <c:pt idx="54">
                  <c:v>433</c:v>
                </c:pt>
                <c:pt idx="55">
                  <c:v>454</c:v>
                </c:pt>
                <c:pt idx="56">
                  <c:v>534</c:v>
                </c:pt>
                <c:pt idx="57">
                  <c:v>437</c:v>
                </c:pt>
                <c:pt idx="58">
                  <c:v>464</c:v>
                </c:pt>
                <c:pt idx="59">
                  <c:v>420</c:v>
                </c:pt>
                <c:pt idx="60">
                  <c:v>415</c:v>
                </c:pt>
                <c:pt idx="61">
                  <c:v>260</c:v>
                </c:pt>
                <c:pt idx="62">
                  <c:v>333</c:v>
                </c:pt>
                <c:pt idx="63">
                  <c:v>382</c:v>
                </c:pt>
                <c:pt idx="64">
                  <c:v>323</c:v>
                </c:pt>
                <c:pt idx="65">
                  <c:v>285</c:v>
                </c:pt>
                <c:pt idx="66">
                  <c:v>269</c:v>
                </c:pt>
                <c:pt idx="67">
                  <c:v>474</c:v>
                </c:pt>
                <c:pt idx="68">
                  <c:v>174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43-4EF1-B785-5BB2F757BE9C}"/>
            </c:ext>
          </c:extLst>
        </c:ser>
        <c:ser>
          <c:idx val="1"/>
          <c:order val="1"/>
          <c:tx>
            <c:strRef>
              <c:f>'Analisi-dead (2)'!$H$1</c:f>
              <c:strCache>
                <c:ptCount val="1"/>
                <c:pt idx="0">
                  <c:v>stima'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'Analisi-dead (2)'!$B$8:$B$96</c:f>
              <c:numCache>
                <c:formatCode>0</c:formatCode>
                <c:ptCount val="8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</c:numCache>
            </c:numRef>
          </c:xVal>
          <c:yVal>
            <c:numRef>
              <c:f>'Analisi-dead (2)'!$H$8:$H$96</c:f>
              <c:numCache>
                <c:formatCode>0</c:formatCode>
                <c:ptCount val="89"/>
                <c:pt idx="0">
                  <c:v>5.4052488898937717E-7</c:v>
                </c:pt>
                <c:pt idx="1">
                  <c:v>0.40685463303554148</c:v>
                </c:pt>
                <c:pt idx="2">
                  <c:v>1.0103167636305557</c:v>
                </c:pt>
                <c:pt idx="3">
                  <c:v>2.171660607895824</c:v>
                </c:pt>
                <c:pt idx="4">
                  <c:v>4.1807132090567007</c:v>
                </c:pt>
                <c:pt idx="5">
                  <c:v>7.3780836755886137</c:v>
                </c:pt>
                <c:pt idx="6">
                  <c:v>12.136211550523315</c:v>
                </c:pt>
                <c:pt idx="7">
                  <c:v>18.83622329585436</c:v>
                </c:pt>
                <c:pt idx="8">
                  <c:v>27.84321236101917</c:v>
                </c:pt>
                <c:pt idx="9">
                  <c:v>39.482340460653091</c:v>
                </c:pt>
                <c:pt idx="10">
                  <c:v>54.017716169831957</c:v>
                </c:pt>
                <c:pt idx="11">
                  <c:v>71.635459265760929</c:v>
                </c:pt>
                <c:pt idx="12">
                  <c:v>92.431794872313716</c:v>
                </c:pt>
                <c:pt idx="13">
                  <c:v>116.40650181613744</c:v>
                </c:pt>
                <c:pt idx="14">
                  <c:v>143.46160160129091</c:v>
                </c:pt>
                <c:pt idx="15">
                  <c:v>173.40483544349965</c:v>
                </c:pt>
                <c:pt idx="16">
                  <c:v>205.95723986738636</c:v>
                </c:pt>
                <c:pt idx="17">
                  <c:v>240.76398969708544</c:v>
                </c:pt>
                <c:pt idx="18">
                  <c:v>277.40761820095224</c:v>
                </c:pt>
                <c:pt idx="19">
                  <c:v>315.42273212467398</c:v>
                </c:pt>
                <c:pt idx="20">
                  <c:v>354.31139809619714</c:v>
                </c:pt>
                <c:pt idx="21">
                  <c:v>393.55847092561135</c:v>
                </c:pt>
                <c:pt idx="22">
                  <c:v>432.64624987318354</c:v>
                </c:pt>
                <c:pt idx="23">
                  <c:v>471.06797442653209</c:v>
                </c:pt>
                <c:pt idx="24">
                  <c:v>508.33979727097989</c:v>
                </c:pt>
                <c:pt idx="25">
                  <c:v>544.01099200399699</c:v>
                </c:pt>
                <c:pt idx="26">
                  <c:v>577.67226187559743</c:v>
                </c:pt>
                <c:pt idx="27">
                  <c:v>608.96211038453578</c:v>
                </c:pt>
                <c:pt idx="28">
                  <c:v>637.57131337926569</c:v>
                </c:pt>
                <c:pt idx="29">
                  <c:v>663.2455950442527</c:v>
                </c:pt>
                <c:pt idx="30">
                  <c:v>685.78665733176774</c:v>
                </c:pt>
                <c:pt idx="31">
                  <c:v>705.05174519379568</c:v>
                </c:pt>
                <c:pt idx="32">
                  <c:v>720.95194995410725</c:v>
                </c:pt>
                <c:pt idx="33">
                  <c:v>733.44946213748779</c:v>
                </c:pt>
                <c:pt idx="34">
                  <c:v>742.55398492266636</c:v>
                </c:pt>
                <c:pt idx="35">
                  <c:v>748.3185119590097</c:v>
                </c:pt>
                <c:pt idx="36">
                  <c:v>750.83466032818751</c:v>
                </c:pt>
                <c:pt idx="37">
                  <c:v>750.22773252390925</c:v>
                </c:pt>
                <c:pt idx="38">
                  <c:v>746.65166185779162</c:v>
                </c:pt>
                <c:pt idx="39">
                  <c:v>740.28397486454844</c:v>
                </c:pt>
                <c:pt idx="40">
                  <c:v>731.32088305657783</c:v>
                </c:pt>
                <c:pt idx="41">
                  <c:v>719.97259555057565</c:v>
                </c:pt>
                <c:pt idx="42">
                  <c:v>706.45892425888121</c:v>
                </c:pt>
                <c:pt idx="43">
                  <c:v>691.00523494383492</c:v>
                </c:pt>
                <c:pt idx="44">
                  <c:v>673.83878077040447</c:v>
                </c:pt>
                <c:pt idx="45">
                  <c:v>655.1854402353074</c:v>
                </c:pt>
                <c:pt idx="46">
                  <c:v>635.2668685750383</c:v>
                </c:pt>
                <c:pt idx="47">
                  <c:v>614.29806095558581</c:v>
                </c:pt>
                <c:pt idx="48">
                  <c:v>592.485316856552</c:v>
                </c:pt>
                <c:pt idx="49">
                  <c:v>570.02458796951237</c:v>
                </c:pt>
                <c:pt idx="50">
                  <c:v>547.10018649039978</c:v>
                </c:pt>
                <c:pt idx="51">
                  <c:v>523.88382673436729</c:v>
                </c:pt>
                <c:pt idx="52">
                  <c:v>500.53397036421569</c:v>
                </c:pt>
                <c:pt idx="53">
                  <c:v>477.19544402307804</c:v>
                </c:pt>
                <c:pt idx="54">
                  <c:v>453.99929762484845</c:v>
                </c:pt>
                <c:pt idx="55">
                  <c:v>431.06287181646036</c:v>
                </c:pt>
                <c:pt idx="56">
                  <c:v>408.4900440302182</c:v>
                </c:pt>
                <c:pt idx="57">
                  <c:v>386.37162395131566</c:v>
                </c:pt>
                <c:pt idx="58">
                  <c:v>364.78587100925876</c:v>
                </c:pt>
                <c:pt idx="59">
                  <c:v>343.79910855133835</c:v>
                </c:pt>
                <c:pt idx="60">
                  <c:v>323.46641157566211</c:v>
                </c:pt>
                <c:pt idx="61">
                  <c:v>303.83234720938157</c:v>
                </c:pt>
                <c:pt idx="62">
                  <c:v>284.9317494469978</c:v>
                </c:pt>
                <c:pt idx="63">
                  <c:v>266.79051195924615</c:v>
                </c:pt>
                <c:pt idx="64">
                  <c:v>249.42638500156727</c:v>
                </c:pt>
                <c:pt idx="65">
                  <c:v>232.84976455952179</c:v>
                </c:pt>
                <c:pt idx="66">
                  <c:v>217.06446384244543</c:v>
                </c:pt>
                <c:pt idx="67">
                  <c:v>202.06845905982118</c:v>
                </c:pt>
                <c:pt idx="68">
                  <c:v>187.85460307735039</c:v>
                </c:pt>
                <c:pt idx="69">
                  <c:v>174.41130204718633</c:v>
                </c:pt>
                <c:pt idx="70">
                  <c:v>161.72315143927253</c:v>
                </c:pt>
                <c:pt idx="71">
                  <c:v>149.77152907187613</c:v>
                </c:pt>
                <c:pt idx="72">
                  <c:v>138.53514375556026</c:v>
                </c:pt>
                <c:pt idx="73">
                  <c:v>127.99053903446034</c:v>
                </c:pt>
                <c:pt idx="74">
                  <c:v>118.11255224165615</c:v>
                </c:pt>
                <c:pt idx="75">
                  <c:v>108.87472969250618</c:v>
                </c:pt>
                <c:pt idx="76">
                  <c:v>100.24969933231937</c:v>
                </c:pt>
                <c:pt idx="77">
                  <c:v>92.209502544182257</c:v>
                </c:pt>
                <c:pt idx="78">
                  <c:v>84.725887120456335</c:v>
                </c:pt>
                <c:pt idx="79">
                  <c:v>77.770563618451149</c:v>
                </c:pt>
                <c:pt idx="80">
                  <c:v>71.315427467539166</c:v>
                </c:pt>
                <c:pt idx="81">
                  <c:v>65.332749281407828</c:v>
                </c:pt>
                <c:pt idx="82">
                  <c:v>59.79533586438717</c:v>
                </c:pt>
                <c:pt idx="83">
                  <c:v>54.676664393282486</c:v>
                </c:pt>
                <c:pt idx="84">
                  <c:v>49.950992213499575</c:v>
                </c:pt>
                <c:pt idx="85">
                  <c:v>45.59344461734463</c:v>
                </c:pt>
                <c:pt idx="86">
                  <c:v>41.580082879294729</c:v>
                </c:pt>
                <c:pt idx="87">
                  <c:v>37.887954713143806</c:v>
                </c:pt>
                <c:pt idx="88">
                  <c:v>34.495129193890243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43-4EF1-B785-5BB2F757BE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5606744"/>
        <c:axId val="685611008"/>
      </c:scatterChart>
      <c:valAx>
        <c:axId val="685606744"/>
        <c:scaling>
          <c:orientation val="minMax"/>
          <c:max val="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5611008"/>
        <c:crosses val="autoZero"/>
        <c:crossBetween val="midCat"/>
      </c:valAx>
      <c:valAx>
        <c:axId val="685611008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5606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 variazione stima</a:t>
            </a:r>
            <a:r>
              <a:rPr lang="en-US" baseline="0"/>
              <a:t> morti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 (2)'!$J$1</c:f>
              <c:strCache>
                <c:ptCount val="1"/>
                <c:pt idx="0">
                  <c:v>err stima'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 (2)'!$A$8:$A$86</c:f>
              <c:numCache>
                <c:formatCode>d/m;@</c:formatCode>
                <c:ptCount val="79"/>
                <c:pt idx="0">
                  <c:v>43886</c:v>
                </c:pt>
                <c:pt idx="1">
                  <c:v>43887</c:v>
                </c:pt>
                <c:pt idx="2">
                  <c:v>43888</c:v>
                </c:pt>
                <c:pt idx="3">
                  <c:v>43889</c:v>
                </c:pt>
                <c:pt idx="4">
                  <c:v>43890</c:v>
                </c:pt>
                <c:pt idx="5">
                  <c:v>43891</c:v>
                </c:pt>
                <c:pt idx="6">
                  <c:v>43892</c:v>
                </c:pt>
                <c:pt idx="7">
                  <c:v>43893</c:v>
                </c:pt>
                <c:pt idx="8">
                  <c:v>43894</c:v>
                </c:pt>
                <c:pt idx="9">
                  <c:v>43895</c:v>
                </c:pt>
                <c:pt idx="10">
                  <c:v>43896</c:v>
                </c:pt>
                <c:pt idx="11">
                  <c:v>43897</c:v>
                </c:pt>
                <c:pt idx="12">
                  <c:v>43898</c:v>
                </c:pt>
                <c:pt idx="13">
                  <c:v>43899</c:v>
                </c:pt>
                <c:pt idx="14">
                  <c:v>43900</c:v>
                </c:pt>
                <c:pt idx="15">
                  <c:v>43901</c:v>
                </c:pt>
                <c:pt idx="16">
                  <c:v>43902</c:v>
                </c:pt>
                <c:pt idx="17">
                  <c:v>43903</c:v>
                </c:pt>
                <c:pt idx="18">
                  <c:v>43904</c:v>
                </c:pt>
                <c:pt idx="19">
                  <c:v>43905</c:v>
                </c:pt>
                <c:pt idx="20">
                  <c:v>43906</c:v>
                </c:pt>
                <c:pt idx="21">
                  <c:v>43907</c:v>
                </c:pt>
                <c:pt idx="22">
                  <c:v>43908</c:v>
                </c:pt>
                <c:pt idx="23">
                  <c:v>43909</c:v>
                </c:pt>
                <c:pt idx="24">
                  <c:v>43910</c:v>
                </c:pt>
                <c:pt idx="25">
                  <c:v>43911</c:v>
                </c:pt>
                <c:pt idx="26">
                  <c:v>43912</c:v>
                </c:pt>
                <c:pt idx="27">
                  <c:v>43913</c:v>
                </c:pt>
                <c:pt idx="28">
                  <c:v>43914</c:v>
                </c:pt>
                <c:pt idx="29">
                  <c:v>43915</c:v>
                </c:pt>
                <c:pt idx="30">
                  <c:v>43916</c:v>
                </c:pt>
                <c:pt idx="31">
                  <c:v>43917</c:v>
                </c:pt>
                <c:pt idx="32">
                  <c:v>43918</c:v>
                </c:pt>
                <c:pt idx="33">
                  <c:v>43919</c:v>
                </c:pt>
                <c:pt idx="34">
                  <c:v>43920</c:v>
                </c:pt>
                <c:pt idx="35">
                  <c:v>43921</c:v>
                </c:pt>
                <c:pt idx="36">
                  <c:v>43922</c:v>
                </c:pt>
                <c:pt idx="37">
                  <c:v>43923</c:v>
                </c:pt>
                <c:pt idx="38">
                  <c:v>43924</c:v>
                </c:pt>
                <c:pt idx="39">
                  <c:v>43925</c:v>
                </c:pt>
                <c:pt idx="40">
                  <c:v>43926</c:v>
                </c:pt>
                <c:pt idx="41">
                  <c:v>43927</c:v>
                </c:pt>
                <c:pt idx="42">
                  <c:v>43928</c:v>
                </c:pt>
                <c:pt idx="43">
                  <c:v>43929</c:v>
                </c:pt>
                <c:pt idx="44">
                  <c:v>43930</c:v>
                </c:pt>
                <c:pt idx="45">
                  <c:v>43931</c:v>
                </c:pt>
                <c:pt idx="46">
                  <c:v>43932</c:v>
                </c:pt>
                <c:pt idx="47">
                  <c:v>43933</c:v>
                </c:pt>
                <c:pt idx="48">
                  <c:v>43934</c:v>
                </c:pt>
                <c:pt idx="49">
                  <c:v>43935</c:v>
                </c:pt>
                <c:pt idx="50">
                  <c:v>43936</c:v>
                </c:pt>
                <c:pt idx="51">
                  <c:v>43937</c:v>
                </c:pt>
                <c:pt idx="52">
                  <c:v>43938</c:v>
                </c:pt>
                <c:pt idx="53">
                  <c:v>43939</c:v>
                </c:pt>
                <c:pt idx="54">
                  <c:v>43940</c:v>
                </c:pt>
                <c:pt idx="55">
                  <c:v>43941</c:v>
                </c:pt>
                <c:pt idx="56">
                  <c:v>43942</c:v>
                </c:pt>
                <c:pt idx="57">
                  <c:v>43943</c:v>
                </c:pt>
                <c:pt idx="58">
                  <c:v>43944</c:v>
                </c:pt>
                <c:pt idx="59">
                  <c:v>43945</c:v>
                </c:pt>
                <c:pt idx="60">
                  <c:v>43946</c:v>
                </c:pt>
                <c:pt idx="61">
                  <c:v>43947</c:v>
                </c:pt>
                <c:pt idx="62">
                  <c:v>43948</c:v>
                </c:pt>
                <c:pt idx="63">
                  <c:v>43949</c:v>
                </c:pt>
                <c:pt idx="64">
                  <c:v>43950</c:v>
                </c:pt>
                <c:pt idx="65">
                  <c:v>43951</c:v>
                </c:pt>
                <c:pt idx="66">
                  <c:v>43952</c:v>
                </c:pt>
                <c:pt idx="67">
                  <c:v>43953</c:v>
                </c:pt>
                <c:pt idx="68">
                  <c:v>43954</c:v>
                </c:pt>
                <c:pt idx="69">
                  <c:v>43955</c:v>
                </c:pt>
                <c:pt idx="70">
                  <c:v>43956</c:v>
                </c:pt>
                <c:pt idx="71">
                  <c:v>43957</c:v>
                </c:pt>
                <c:pt idx="72">
                  <c:v>43958</c:v>
                </c:pt>
                <c:pt idx="73">
                  <c:v>43959</c:v>
                </c:pt>
                <c:pt idx="74">
                  <c:v>43960</c:v>
                </c:pt>
                <c:pt idx="75">
                  <c:v>43961</c:v>
                </c:pt>
                <c:pt idx="76">
                  <c:v>43962</c:v>
                </c:pt>
                <c:pt idx="77">
                  <c:v>43963</c:v>
                </c:pt>
                <c:pt idx="78">
                  <c:v>43964</c:v>
                </c:pt>
              </c:numCache>
            </c:numRef>
          </c:xVal>
          <c:yVal>
            <c:numRef>
              <c:f>'Analisi-dead (2)'!$J$8:$J$86</c:f>
              <c:numCache>
                <c:formatCode>0</c:formatCode>
                <c:ptCount val="79"/>
                <c:pt idx="0">
                  <c:v>2.9999994594751112</c:v>
                </c:pt>
                <c:pt idx="1">
                  <c:v>1.5931453669644586</c:v>
                </c:pt>
                <c:pt idx="2">
                  <c:v>3.9896832363694443</c:v>
                </c:pt>
                <c:pt idx="3">
                  <c:v>1.828339392104176</c:v>
                </c:pt>
                <c:pt idx="4">
                  <c:v>3.8192867909432993</c:v>
                </c:pt>
                <c:pt idx="5">
                  <c:v>-2.3780836755886137</c:v>
                </c:pt>
                <c:pt idx="6">
                  <c:v>5.8637884494766848</c:v>
                </c:pt>
                <c:pt idx="7">
                  <c:v>8.1637767041456399</c:v>
                </c:pt>
                <c:pt idx="8">
                  <c:v>0.15678763898083048</c:v>
                </c:pt>
                <c:pt idx="9">
                  <c:v>1.5176595393469086</c:v>
                </c:pt>
                <c:pt idx="10">
                  <c:v>-5.0177161698319566</c:v>
                </c:pt>
                <c:pt idx="11">
                  <c:v>-35.635459265760929</c:v>
                </c:pt>
                <c:pt idx="12">
                  <c:v>40.568205127686284</c:v>
                </c:pt>
                <c:pt idx="13">
                  <c:v>-19.406501816137435</c:v>
                </c:pt>
                <c:pt idx="14">
                  <c:v>24.538398398709091</c:v>
                </c:pt>
                <c:pt idx="15">
                  <c:v>22.59516455650035</c:v>
                </c:pt>
                <c:pt idx="16">
                  <c:v>-16.957239867386363</c:v>
                </c:pt>
                <c:pt idx="17">
                  <c:v>9.2360103029145648</c:v>
                </c:pt>
                <c:pt idx="18">
                  <c:v>-102.40761820095224</c:v>
                </c:pt>
                <c:pt idx="19">
                  <c:v>52.577267875326015</c:v>
                </c:pt>
                <c:pt idx="20">
                  <c:v>-5.3113980961971379</c:v>
                </c:pt>
                <c:pt idx="21">
                  <c:v>-48.558470925611346</c:v>
                </c:pt>
                <c:pt idx="22">
                  <c:v>42.353750126816465</c:v>
                </c:pt>
                <c:pt idx="23">
                  <c:v>-44.067974426532089</c:v>
                </c:pt>
                <c:pt idx="24">
                  <c:v>118.66020272902011</c:v>
                </c:pt>
                <c:pt idx="25">
                  <c:v>248.98900799600301</c:v>
                </c:pt>
                <c:pt idx="26">
                  <c:v>73.327738124402572</c:v>
                </c:pt>
                <c:pt idx="27">
                  <c:v>-7.9621103845357766</c:v>
                </c:pt>
                <c:pt idx="28">
                  <c:v>105.42868662073431</c:v>
                </c:pt>
                <c:pt idx="29">
                  <c:v>19.754404955747304</c:v>
                </c:pt>
                <c:pt idx="30">
                  <c:v>-23.786657331767742</c:v>
                </c:pt>
                <c:pt idx="31">
                  <c:v>263.94825480620432</c:v>
                </c:pt>
                <c:pt idx="32">
                  <c:v>168.04805004589275</c:v>
                </c:pt>
                <c:pt idx="33">
                  <c:v>22.550537862512215</c:v>
                </c:pt>
                <c:pt idx="34">
                  <c:v>69.446015077333641</c:v>
                </c:pt>
                <c:pt idx="35">
                  <c:v>88.681488040990303</c:v>
                </c:pt>
                <c:pt idx="36">
                  <c:v>-23.83466032818751</c:v>
                </c:pt>
                <c:pt idx="37">
                  <c:v>9.7722674760907466</c:v>
                </c:pt>
                <c:pt idx="38">
                  <c:v>19.348338142208377</c:v>
                </c:pt>
                <c:pt idx="39">
                  <c:v>-59.283974864548441</c:v>
                </c:pt>
                <c:pt idx="40">
                  <c:v>-206.32088305657783</c:v>
                </c:pt>
                <c:pt idx="41">
                  <c:v>-83.972595550575647</c:v>
                </c:pt>
                <c:pt idx="42">
                  <c:v>-102.45892425888121</c:v>
                </c:pt>
                <c:pt idx="43">
                  <c:v>-149.00523494383492</c:v>
                </c:pt>
                <c:pt idx="44">
                  <c:v>-63.838780770404469</c:v>
                </c:pt>
                <c:pt idx="45">
                  <c:v>-85.185440235307397</c:v>
                </c:pt>
                <c:pt idx="46">
                  <c:v>-16.266868575038302</c:v>
                </c:pt>
                <c:pt idx="47">
                  <c:v>-183.29806095558581</c:v>
                </c:pt>
                <c:pt idx="48">
                  <c:v>-26.485316856552004</c:v>
                </c:pt>
                <c:pt idx="49">
                  <c:v>31.975412030487632</c:v>
                </c:pt>
                <c:pt idx="50">
                  <c:v>30.899813509600222</c:v>
                </c:pt>
                <c:pt idx="51">
                  <c:v>1.1161732656327104</c:v>
                </c:pt>
                <c:pt idx="52">
                  <c:v>74.466029635784309</c:v>
                </c:pt>
                <c:pt idx="53">
                  <c:v>4.8045559769219608</c:v>
                </c:pt>
                <c:pt idx="54">
                  <c:v>-20.999297624848452</c:v>
                </c:pt>
                <c:pt idx="55">
                  <c:v>22.937128183539642</c:v>
                </c:pt>
                <c:pt idx="56">
                  <c:v>125.5099559697818</c:v>
                </c:pt>
                <c:pt idx="57">
                  <c:v>50.628376048684345</c:v>
                </c:pt>
                <c:pt idx="58">
                  <c:v>99.214128990741244</c:v>
                </c:pt>
                <c:pt idx="59">
                  <c:v>76.20089144866165</c:v>
                </c:pt>
                <c:pt idx="60">
                  <c:v>91.533588424337893</c:v>
                </c:pt>
                <c:pt idx="61">
                  <c:v>-43.832347209381567</c:v>
                </c:pt>
                <c:pt idx="62">
                  <c:v>48.068250553002201</c:v>
                </c:pt>
                <c:pt idx="63">
                  <c:v>115.20948804075385</c:v>
                </c:pt>
                <c:pt idx="64">
                  <c:v>73.573614998432731</c:v>
                </c:pt>
                <c:pt idx="65">
                  <c:v>52.150235440478212</c:v>
                </c:pt>
                <c:pt idx="66">
                  <c:v>51.935536157554566</c:v>
                </c:pt>
                <c:pt idx="67">
                  <c:v>271.93154094017882</c:v>
                </c:pt>
                <c:pt idx="68">
                  <c:v>-13.85460307735039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6C-432B-BB53-355454463A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3736624"/>
        <c:axId val="713740232"/>
      </c:scatterChart>
      <c:valAx>
        <c:axId val="713736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3740232"/>
        <c:crosses val="autoZero"/>
        <c:crossBetween val="midCat"/>
      </c:valAx>
      <c:valAx>
        <c:axId val="713740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373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Totale casi Vs variazione positivi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dati filtr. 7gg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Bilog!$B$10:$B$69</c:f>
              <c:numCache>
                <c:formatCode>General</c:formatCode>
                <c:ptCount val="60"/>
                <c:pt idx="0">
                  <c:v>2036</c:v>
                </c:pt>
                <c:pt idx="1">
                  <c:v>2502</c:v>
                </c:pt>
                <c:pt idx="2">
                  <c:v>3089</c:v>
                </c:pt>
                <c:pt idx="3">
                  <c:v>3858</c:v>
                </c:pt>
                <c:pt idx="4">
                  <c:v>4636</c:v>
                </c:pt>
                <c:pt idx="5">
                  <c:v>5883</c:v>
                </c:pt>
                <c:pt idx="6">
                  <c:v>7375</c:v>
                </c:pt>
                <c:pt idx="7">
                  <c:v>9172</c:v>
                </c:pt>
                <c:pt idx="8">
                  <c:v>10149</c:v>
                </c:pt>
                <c:pt idx="9">
                  <c:v>12462</c:v>
                </c:pt>
                <c:pt idx="10">
                  <c:v>15113</c:v>
                </c:pt>
                <c:pt idx="11">
                  <c:v>17660</c:v>
                </c:pt>
                <c:pt idx="12">
                  <c:v>21157</c:v>
                </c:pt>
                <c:pt idx="13">
                  <c:v>24747</c:v>
                </c:pt>
                <c:pt idx="14">
                  <c:v>27980</c:v>
                </c:pt>
                <c:pt idx="15">
                  <c:v>31506</c:v>
                </c:pt>
                <c:pt idx="16">
                  <c:v>35713</c:v>
                </c:pt>
                <c:pt idx="17">
                  <c:v>41035</c:v>
                </c:pt>
                <c:pt idx="18">
                  <c:v>47021</c:v>
                </c:pt>
                <c:pt idx="19">
                  <c:v>53578</c:v>
                </c:pt>
                <c:pt idx="20">
                  <c:v>59138</c:v>
                </c:pt>
                <c:pt idx="21">
                  <c:v>63927</c:v>
                </c:pt>
                <c:pt idx="22">
                  <c:v>69176</c:v>
                </c:pt>
                <c:pt idx="23">
                  <c:v>74386</c:v>
                </c:pt>
                <c:pt idx="24">
                  <c:v>80539</c:v>
                </c:pt>
                <c:pt idx="25">
                  <c:v>86498</c:v>
                </c:pt>
                <c:pt idx="26">
                  <c:v>92472</c:v>
                </c:pt>
                <c:pt idx="27">
                  <c:v>97689</c:v>
                </c:pt>
                <c:pt idx="28">
                  <c:v>101739</c:v>
                </c:pt>
                <c:pt idx="29">
                  <c:v>105792</c:v>
                </c:pt>
                <c:pt idx="30">
                  <c:v>110574</c:v>
                </c:pt>
                <c:pt idx="31">
                  <c:v>115242</c:v>
                </c:pt>
                <c:pt idx="32">
                  <c:v>119827</c:v>
                </c:pt>
                <c:pt idx="33">
                  <c:v>124632</c:v>
                </c:pt>
                <c:pt idx="34">
                  <c:v>128948</c:v>
                </c:pt>
                <c:pt idx="35">
                  <c:v>132547</c:v>
                </c:pt>
                <c:pt idx="36">
                  <c:v>135586</c:v>
                </c:pt>
                <c:pt idx="37">
                  <c:v>139422</c:v>
                </c:pt>
                <c:pt idx="38">
                  <c:v>143626</c:v>
                </c:pt>
                <c:pt idx="39">
                  <c:v>147577</c:v>
                </c:pt>
                <c:pt idx="40">
                  <c:v>152271</c:v>
                </c:pt>
                <c:pt idx="41">
                  <c:v>156363</c:v>
                </c:pt>
                <c:pt idx="42">
                  <c:v>159516</c:v>
                </c:pt>
                <c:pt idx="43">
                  <c:v>162488</c:v>
                </c:pt>
                <c:pt idx="44">
                  <c:v>165155</c:v>
                </c:pt>
                <c:pt idx="45">
                  <c:v>168941</c:v>
                </c:pt>
                <c:pt idx="46">
                  <c:v>172434</c:v>
                </c:pt>
                <c:pt idx="47">
                  <c:v>175925</c:v>
                </c:pt>
                <c:pt idx="48">
                  <c:v>178972</c:v>
                </c:pt>
                <c:pt idx="49">
                  <c:v>181228</c:v>
                </c:pt>
                <c:pt idx="50">
                  <c:v>183957</c:v>
                </c:pt>
                <c:pt idx="51">
                  <c:v>187327</c:v>
                </c:pt>
                <c:pt idx="52">
                  <c:v>189973</c:v>
                </c:pt>
                <c:pt idx="53">
                  <c:v>192994</c:v>
                </c:pt>
                <c:pt idx="54">
                  <c:v>195351</c:v>
                </c:pt>
                <c:pt idx="55">
                  <c:v>197675</c:v>
                </c:pt>
                <c:pt idx="56">
                  <c:v>199414</c:v>
                </c:pt>
                <c:pt idx="57">
                  <c:v>201505</c:v>
                </c:pt>
                <c:pt idx="58">
                  <c:v>203591</c:v>
                </c:pt>
                <c:pt idx="59">
                  <c:v>205463</c:v>
                </c:pt>
              </c:numCache>
            </c:numRef>
          </c:xVal>
          <c:yVal>
            <c:numRef>
              <c:f>Bilog!$D$10:$D$69</c:f>
              <c:numCache>
                <c:formatCode>0</c:formatCode>
                <c:ptCount val="60"/>
                <c:pt idx="0">
                  <c:v>290.85714285714283</c:v>
                </c:pt>
                <c:pt idx="1">
                  <c:v>311.42857142857144</c:v>
                </c:pt>
                <c:pt idx="2">
                  <c:v>384.14285714285717</c:v>
                </c:pt>
                <c:pt idx="3">
                  <c:v>458.28571428571428</c:v>
                </c:pt>
                <c:pt idx="4">
                  <c:v>535.42857142857144</c:v>
                </c:pt>
                <c:pt idx="5">
                  <c:v>679.28571428571433</c:v>
                </c:pt>
                <c:pt idx="6">
                  <c:v>811.57142857142856</c:v>
                </c:pt>
                <c:pt idx="7">
                  <c:v>1019.4285714285714</c:v>
                </c:pt>
                <c:pt idx="8">
                  <c:v>1092.4285714285713</c:v>
                </c:pt>
                <c:pt idx="9">
                  <c:v>1339</c:v>
                </c:pt>
                <c:pt idx="10">
                  <c:v>1607.8571428571429</c:v>
                </c:pt>
                <c:pt idx="11">
                  <c:v>1860.5714285714287</c:v>
                </c:pt>
                <c:pt idx="12">
                  <c:v>2182</c:v>
                </c:pt>
                <c:pt idx="13">
                  <c:v>2481.7142857142858</c:v>
                </c:pt>
                <c:pt idx="14">
                  <c:v>2686.8571428571427</c:v>
                </c:pt>
                <c:pt idx="15">
                  <c:v>3051</c:v>
                </c:pt>
                <c:pt idx="16">
                  <c:v>3321.5714285714284</c:v>
                </c:pt>
                <c:pt idx="17">
                  <c:v>3703.1428571428573</c:v>
                </c:pt>
                <c:pt idx="18">
                  <c:v>4194.4285714285716</c:v>
                </c:pt>
                <c:pt idx="19">
                  <c:v>4631.5714285714284</c:v>
                </c:pt>
                <c:pt idx="20">
                  <c:v>4913</c:v>
                </c:pt>
                <c:pt idx="21">
                  <c:v>5135.2857142857147</c:v>
                </c:pt>
                <c:pt idx="22">
                  <c:v>5381.4285714285716</c:v>
                </c:pt>
                <c:pt idx="23">
                  <c:v>5524.7142857142853</c:v>
                </c:pt>
                <c:pt idx="24">
                  <c:v>5643.4285714285716</c:v>
                </c:pt>
                <c:pt idx="25">
                  <c:v>5639.5714285714284</c:v>
                </c:pt>
                <c:pt idx="26">
                  <c:v>5556.2857142857147</c:v>
                </c:pt>
                <c:pt idx="27">
                  <c:v>5507.2857142857147</c:v>
                </c:pt>
                <c:pt idx="28">
                  <c:v>5401.7142857142853</c:v>
                </c:pt>
                <c:pt idx="29">
                  <c:v>5230.8571428571431</c:v>
                </c:pt>
                <c:pt idx="30">
                  <c:v>5169.7142857142853</c:v>
                </c:pt>
                <c:pt idx="31">
                  <c:v>4957.5714285714284</c:v>
                </c:pt>
                <c:pt idx="32">
                  <c:v>4761.2857142857147</c:v>
                </c:pt>
                <c:pt idx="33">
                  <c:v>4594.2857142857147</c:v>
                </c:pt>
                <c:pt idx="34">
                  <c:v>4465.5714285714284</c:v>
                </c:pt>
                <c:pt idx="35">
                  <c:v>4401.1428571428569</c:v>
                </c:pt>
                <c:pt idx="36">
                  <c:v>4256.2857142857147</c:v>
                </c:pt>
                <c:pt idx="37">
                  <c:v>4121.1428571428569</c:v>
                </c:pt>
                <c:pt idx="38">
                  <c:v>4054.8571428571427</c:v>
                </c:pt>
                <c:pt idx="39">
                  <c:v>3964.2857142857142</c:v>
                </c:pt>
                <c:pt idx="40">
                  <c:v>3948.4285714285716</c:v>
                </c:pt>
                <c:pt idx="41">
                  <c:v>3916.4285714285716</c:v>
                </c:pt>
                <c:pt idx="42">
                  <c:v>3852.7142857142858</c:v>
                </c:pt>
                <c:pt idx="43">
                  <c:v>3843.1428571428573</c:v>
                </c:pt>
                <c:pt idx="44">
                  <c:v>3676.1428571428573</c:v>
                </c:pt>
                <c:pt idx="45">
                  <c:v>3616.4285714285716</c:v>
                </c:pt>
                <c:pt idx="46">
                  <c:v>3551</c:v>
                </c:pt>
                <c:pt idx="47">
                  <c:v>3379.1428571428573</c:v>
                </c:pt>
                <c:pt idx="48">
                  <c:v>3229.8571428571427</c:v>
                </c:pt>
                <c:pt idx="49">
                  <c:v>3101.7142857142858</c:v>
                </c:pt>
                <c:pt idx="50">
                  <c:v>3067</c:v>
                </c:pt>
                <c:pt idx="51">
                  <c:v>3167.4285714285716</c:v>
                </c:pt>
                <c:pt idx="52">
                  <c:v>3004.5714285714284</c:v>
                </c:pt>
                <c:pt idx="53">
                  <c:v>2937.1428571428573</c:v>
                </c:pt>
                <c:pt idx="54">
                  <c:v>2775.1428571428573</c:v>
                </c:pt>
                <c:pt idx="55">
                  <c:v>2671.8571428571427</c:v>
                </c:pt>
                <c:pt idx="56">
                  <c:v>2598</c:v>
                </c:pt>
                <c:pt idx="57">
                  <c:v>2506.8571428571427</c:v>
                </c:pt>
                <c:pt idx="58">
                  <c:v>2323.4285714285716</c:v>
                </c:pt>
                <c:pt idx="59">
                  <c:v>2212.8571428571427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14-47EC-8C31-7B885F2C62A2}"/>
            </c:ext>
          </c:extLst>
        </c:ser>
        <c:ser>
          <c:idx val="2"/>
          <c:order val="1"/>
          <c:tx>
            <c:v>dati filtr. 4gg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Bilog!$B$7:$B$70</c:f>
              <c:numCache>
                <c:formatCode>General</c:formatCode>
                <c:ptCount val="64"/>
                <c:pt idx="0">
                  <c:v>888</c:v>
                </c:pt>
                <c:pt idx="1">
                  <c:v>1128</c:v>
                </c:pt>
                <c:pt idx="2">
                  <c:v>1694</c:v>
                </c:pt>
                <c:pt idx="3">
                  <c:v>2036</c:v>
                </c:pt>
                <c:pt idx="4">
                  <c:v>2502</c:v>
                </c:pt>
                <c:pt idx="5">
                  <c:v>3089</c:v>
                </c:pt>
                <c:pt idx="6">
                  <c:v>3858</c:v>
                </c:pt>
                <c:pt idx="7">
                  <c:v>4636</c:v>
                </c:pt>
                <c:pt idx="8">
                  <c:v>5883</c:v>
                </c:pt>
                <c:pt idx="9">
                  <c:v>7375</c:v>
                </c:pt>
                <c:pt idx="10">
                  <c:v>9172</c:v>
                </c:pt>
                <c:pt idx="11">
                  <c:v>10149</c:v>
                </c:pt>
                <c:pt idx="12">
                  <c:v>12462</c:v>
                </c:pt>
                <c:pt idx="13">
                  <c:v>15113</c:v>
                </c:pt>
                <c:pt idx="14">
                  <c:v>17660</c:v>
                </c:pt>
                <c:pt idx="15">
                  <c:v>21157</c:v>
                </c:pt>
                <c:pt idx="16">
                  <c:v>24747</c:v>
                </c:pt>
                <c:pt idx="17">
                  <c:v>27980</c:v>
                </c:pt>
                <c:pt idx="18">
                  <c:v>31506</c:v>
                </c:pt>
                <c:pt idx="19">
                  <c:v>35713</c:v>
                </c:pt>
                <c:pt idx="20">
                  <c:v>41035</c:v>
                </c:pt>
                <c:pt idx="21">
                  <c:v>47021</c:v>
                </c:pt>
                <c:pt idx="22">
                  <c:v>53578</c:v>
                </c:pt>
                <c:pt idx="23">
                  <c:v>59138</c:v>
                </c:pt>
                <c:pt idx="24">
                  <c:v>63927</c:v>
                </c:pt>
                <c:pt idx="25">
                  <c:v>69176</c:v>
                </c:pt>
                <c:pt idx="26">
                  <c:v>74386</c:v>
                </c:pt>
                <c:pt idx="27">
                  <c:v>80539</c:v>
                </c:pt>
                <c:pt idx="28">
                  <c:v>86498</c:v>
                </c:pt>
                <c:pt idx="29">
                  <c:v>92472</c:v>
                </c:pt>
                <c:pt idx="30">
                  <c:v>97689</c:v>
                </c:pt>
                <c:pt idx="31">
                  <c:v>101739</c:v>
                </c:pt>
                <c:pt idx="32">
                  <c:v>105792</c:v>
                </c:pt>
                <c:pt idx="33">
                  <c:v>110574</c:v>
                </c:pt>
                <c:pt idx="34">
                  <c:v>115242</c:v>
                </c:pt>
                <c:pt idx="35">
                  <c:v>119827</c:v>
                </c:pt>
                <c:pt idx="36">
                  <c:v>124632</c:v>
                </c:pt>
                <c:pt idx="37">
                  <c:v>128948</c:v>
                </c:pt>
                <c:pt idx="38">
                  <c:v>132547</c:v>
                </c:pt>
                <c:pt idx="39">
                  <c:v>135586</c:v>
                </c:pt>
                <c:pt idx="40">
                  <c:v>139422</c:v>
                </c:pt>
                <c:pt idx="41">
                  <c:v>143626</c:v>
                </c:pt>
                <c:pt idx="42">
                  <c:v>147577</c:v>
                </c:pt>
                <c:pt idx="43">
                  <c:v>152271</c:v>
                </c:pt>
                <c:pt idx="44">
                  <c:v>156363</c:v>
                </c:pt>
                <c:pt idx="45">
                  <c:v>159516</c:v>
                </c:pt>
                <c:pt idx="46">
                  <c:v>162488</c:v>
                </c:pt>
                <c:pt idx="47">
                  <c:v>165155</c:v>
                </c:pt>
                <c:pt idx="48">
                  <c:v>168941</c:v>
                </c:pt>
                <c:pt idx="49">
                  <c:v>172434</c:v>
                </c:pt>
                <c:pt idx="50">
                  <c:v>175925</c:v>
                </c:pt>
                <c:pt idx="51">
                  <c:v>178972</c:v>
                </c:pt>
                <c:pt idx="52">
                  <c:v>181228</c:v>
                </c:pt>
                <c:pt idx="53">
                  <c:v>183957</c:v>
                </c:pt>
                <c:pt idx="54">
                  <c:v>187327</c:v>
                </c:pt>
                <c:pt idx="55">
                  <c:v>189973</c:v>
                </c:pt>
                <c:pt idx="56">
                  <c:v>192994</c:v>
                </c:pt>
                <c:pt idx="57">
                  <c:v>195351</c:v>
                </c:pt>
                <c:pt idx="58">
                  <c:v>197675</c:v>
                </c:pt>
                <c:pt idx="59">
                  <c:v>199414</c:v>
                </c:pt>
                <c:pt idx="60">
                  <c:v>201505</c:v>
                </c:pt>
                <c:pt idx="61">
                  <c:v>203591</c:v>
                </c:pt>
                <c:pt idx="62">
                  <c:v>205463</c:v>
                </c:pt>
                <c:pt idx="63">
                  <c:v>207428</c:v>
                </c:pt>
              </c:numCache>
            </c:numRef>
          </c:xVal>
          <c:yVal>
            <c:numRef>
              <c:f>Bilog!$E$7:$E$70</c:f>
              <c:numCache>
                <c:formatCode>0</c:formatCode>
                <c:ptCount val="64"/>
                <c:pt idx="0">
                  <c:v>222</c:v>
                </c:pt>
                <c:pt idx="1">
                  <c:v>201.5</c:v>
                </c:pt>
                <c:pt idx="2">
                  <c:v>323.5</c:v>
                </c:pt>
                <c:pt idx="3">
                  <c:v>346.5</c:v>
                </c:pt>
                <c:pt idx="4">
                  <c:v>403.5</c:v>
                </c:pt>
                <c:pt idx="5">
                  <c:v>490.25</c:v>
                </c:pt>
                <c:pt idx="6">
                  <c:v>541</c:v>
                </c:pt>
                <c:pt idx="7">
                  <c:v>650</c:v>
                </c:pt>
                <c:pt idx="8">
                  <c:v>845.25</c:v>
                </c:pt>
                <c:pt idx="9">
                  <c:v>1071.5</c:v>
                </c:pt>
                <c:pt idx="10">
                  <c:v>1328.5</c:v>
                </c:pt>
                <c:pt idx="11">
                  <c:v>1378.25</c:v>
                </c:pt>
                <c:pt idx="12">
                  <c:v>1644.75</c:v>
                </c:pt>
                <c:pt idx="13">
                  <c:v>1934.5</c:v>
                </c:pt>
                <c:pt idx="14">
                  <c:v>2122</c:v>
                </c:pt>
                <c:pt idx="15">
                  <c:v>2752</c:v>
                </c:pt>
                <c:pt idx="16">
                  <c:v>3071.25</c:v>
                </c:pt>
                <c:pt idx="17">
                  <c:v>3216.75</c:v>
                </c:pt>
                <c:pt idx="18">
                  <c:v>3461.5</c:v>
                </c:pt>
                <c:pt idx="19">
                  <c:v>3639</c:v>
                </c:pt>
                <c:pt idx="20">
                  <c:v>4072</c:v>
                </c:pt>
                <c:pt idx="21">
                  <c:v>4760.25</c:v>
                </c:pt>
                <c:pt idx="22">
                  <c:v>5518</c:v>
                </c:pt>
                <c:pt idx="23">
                  <c:v>5856.25</c:v>
                </c:pt>
                <c:pt idx="24">
                  <c:v>5723</c:v>
                </c:pt>
                <c:pt idx="25">
                  <c:v>5538.75</c:v>
                </c:pt>
                <c:pt idx="26">
                  <c:v>5202</c:v>
                </c:pt>
                <c:pt idx="27">
                  <c:v>5350.25</c:v>
                </c:pt>
                <c:pt idx="28">
                  <c:v>5642.75</c:v>
                </c:pt>
                <c:pt idx="29">
                  <c:v>5824</c:v>
                </c:pt>
                <c:pt idx="30">
                  <c:v>5825.75</c:v>
                </c:pt>
                <c:pt idx="31">
                  <c:v>5300</c:v>
                </c:pt>
                <c:pt idx="32">
                  <c:v>4823.5</c:v>
                </c:pt>
                <c:pt idx="33">
                  <c:v>4525.5</c:v>
                </c:pt>
                <c:pt idx="34">
                  <c:v>4388.25</c:v>
                </c:pt>
                <c:pt idx="35">
                  <c:v>4522</c:v>
                </c:pt>
                <c:pt idx="36">
                  <c:v>4710</c:v>
                </c:pt>
                <c:pt idx="37">
                  <c:v>4593.5</c:v>
                </c:pt>
                <c:pt idx="38">
                  <c:v>4326.25</c:v>
                </c:pt>
                <c:pt idx="39">
                  <c:v>3939.75</c:v>
                </c:pt>
                <c:pt idx="40">
                  <c:v>3697.5</c:v>
                </c:pt>
                <c:pt idx="41">
                  <c:v>3669.5</c:v>
                </c:pt>
                <c:pt idx="42">
                  <c:v>3757.5</c:v>
                </c:pt>
                <c:pt idx="43">
                  <c:v>4171.25</c:v>
                </c:pt>
                <c:pt idx="44">
                  <c:v>4235.25</c:v>
                </c:pt>
                <c:pt idx="45">
                  <c:v>3972.5</c:v>
                </c:pt>
                <c:pt idx="46">
                  <c:v>3727.75</c:v>
                </c:pt>
                <c:pt idx="47">
                  <c:v>3221</c:v>
                </c:pt>
                <c:pt idx="48">
                  <c:v>3144.5</c:v>
                </c:pt>
                <c:pt idx="49">
                  <c:v>3229.5</c:v>
                </c:pt>
                <c:pt idx="50">
                  <c:v>3359.25</c:v>
                </c:pt>
                <c:pt idx="51">
                  <c:v>3454.25</c:v>
                </c:pt>
                <c:pt idx="52">
                  <c:v>3071.75</c:v>
                </c:pt>
                <c:pt idx="53">
                  <c:v>2880.75</c:v>
                </c:pt>
                <c:pt idx="54">
                  <c:v>2850.5</c:v>
                </c:pt>
                <c:pt idx="55">
                  <c:v>2750.25</c:v>
                </c:pt>
                <c:pt idx="56">
                  <c:v>2941.5</c:v>
                </c:pt>
                <c:pt idx="57">
                  <c:v>2848.5</c:v>
                </c:pt>
                <c:pt idx="58">
                  <c:v>2587</c:v>
                </c:pt>
                <c:pt idx="59">
                  <c:v>2360.25</c:v>
                </c:pt>
                <c:pt idx="60">
                  <c:v>2127.75</c:v>
                </c:pt>
                <c:pt idx="61">
                  <c:v>2060</c:v>
                </c:pt>
                <c:pt idx="62">
                  <c:v>1947</c:v>
                </c:pt>
                <c:pt idx="63">
                  <c:v>2003.5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A14-47EC-8C31-7B885F2C62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2577776"/>
        <c:axId val="862571872"/>
      </c:scatterChart>
      <c:valAx>
        <c:axId val="862577776"/>
        <c:scaling>
          <c:logBase val="10"/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62571872"/>
        <c:crosses val="autoZero"/>
        <c:crossBetween val="midCat"/>
      </c:valAx>
      <c:valAx>
        <c:axId val="862571872"/>
        <c:scaling>
          <c:logBase val="10"/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62577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7.7150481189851253E-2"/>
          <c:y val="0.16323120805678892"/>
          <c:w val="0.87129396325459318"/>
          <c:h val="0.80436163240439029"/>
        </c:manualLayout>
      </c:layout>
      <c:scatterChart>
        <c:scatterStyle val="lineMarker"/>
        <c:varyColors val="0"/>
        <c:ser>
          <c:idx val="0"/>
          <c:order val="0"/>
          <c:tx>
            <c:strRef>
              <c:f>R0!$G$1</c:f>
              <c:strCache>
                <c:ptCount val="1"/>
                <c:pt idx="0">
                  <c:v>R0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R0!$B$2:$B$83</c:f>
              <c:numCache>
                <c:formatCode>General</c:formatCode>
                <c:ptCount val="82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</c:numCache>
            </c:numRef>
          </c:xVal>
          <c:yVal>
            <c:numRef>
              <c:f>R0!$G$2:$G$83</c:f>
              <c:numCache>
                <c:formatCode>0.00</c:formatCode>
                <c:ptCount val="82"/>
                <c:pt idx="1">
                  <c:v>28.625</c:v>
                </c:pt>
                <c:pt idx="2">
                  <c:v>29.272727272727273</c:v>
                </c:pt>
                <c:pt idx="3">
                  <c:v>26.666666666666668</c:v>
                </c:pt>
                <c:pt idx="4">
                  <c:v>10.483870967741936</c:v>
                </c:pt>
                <c:pt idx="5">
                  <c:v>13.253731343283581</c:v>
                </c:pt>
                <c:pt idx="6">
                  <c:v>14.278481012658228</c:v>
                </c:pt>
                <c:pt idx="7">
                  <c:v>14.478632478632479</c:v>
                </c:pt>
                <c:pt idx="8">
                  <c:v>10.129353233830846</c:v>
                </c:pt>
                <c:pt idx="9">
                  <c:v>10.468619246861925</c:v>
                </c:pt>
                <c:pt idx="10">
                  <c:v>8.0652741514360322</c:v>
                </c:pt>
                <c:pt idx="11">
                  <c:v>6.8647686832740211</c:v>
                </c:pt>
                <c:pt idx="12">
                  <c:v>6.4388888888888891</c:v>
                </c:pt>
                <c:pt idx="13">
                  <c:v>7.1569343065693429</c:v>
                </c:pt>
                <c:pt idx="14">
                  <c:v>7.4645748987854255</c:v>
                </c:pt>
                <c:pt idx="15">
                  <c:v>7.727042965459141</c:v>
                </c:pt>
                <c:pt idx="16">
                  <c:v>6.2073394495412844</c:v>
                </c:pt>
                <c:pt idx="17">
                  <c:v>6.6570512820512819</c:v>
                </c:pt>
                <c:pt idx="18">
                  <c:v>6.6459982409850484</c:v>
                </c:pt>
                <c:pt idx="19">
                  <c:v>6.5286506469500925</c:v>
                </c:pt>
                <c:pt idx="20">
                  <c:v>6.2098620487232168</c:v>
                </c:pt>
                <c:pt idx="21">
                  <c:v>5.9717664092664089</c:v>
                </c:pt>
                <c:pt idx="22">
                  <c:v>5.7020582840839618</c:v>
                </c:pt>
                <c:pt idx="23">
                  <c:v>5.7872887582659809</c:v>
                </c:pt>
                <c:pt idx="24">
                  <c:v>5.0996715693274313</c:v>
                </c:pt>
                <c:pt idx="25">
                  <c:v>5.2307202039515612</c:v>
                </c:pt>
                <c:pt idx="26">
                  <c:v>5.1327366008077719</c:v>
                </c:pt>
                <c:pt idx="27">
                  <c:v>4.9167660824080022</c:v>
                </c:pt>
                <c:pt idx="28">
                  <c:v>4.7310400000000001</c:v>
                </c:pt>
                <c:pt idx="29">
                  <c:v>4.7321785476349101</c:v>
                </c:pt>
                <c:pt idx="30">
                  <c:v>4.567278489370131</c:v>
                </c:pt>
                <c:pt idx="31">
                  <c:v>4.4106729914023122</c:v>
                </c:pt>
                <c:pt idx="32">
                  <c:v>4.3473496707330241</c:v>
                </c:pt>
                <c:pt idx="33">
                  <c:v>4.3068113921529578</c:v>
                </c:pt>
                <c:pt idx="34">
                  <c:v>4.1269246217699829</c:v>
                </c:pt>
                <c:pt idx="35">
                  <c:v>4.103028266621866</c:v>
                </c:pt>
                <c:pt idx="36">
                  <c:v>3.8815382854526725</c:v>
                </c:pt>
                <c:pt idx="37">
                  <c:v>3.7572184536704905</c:v>
                </c:pt>
                <c:pt idx="38">
                  <c:v>3.6855542963802415</c:v>
                </c:pt>
                <c:pt idx="39">
                  <c:v>3.5797222998788558</c:v>
                </c:pt>
                <c:pt idx="40">
                  <c:v>3.4793983565144169</c:v>
                </c:pt>
                <c:pt idx="41">
                  <c:v>3.4279113262555696</c:v>
                </c:pt>
                <c:pt idx="42">
                  <c:v>3.4201899103495834</c:v>
                </c:pt>
                <c:pt idx="43">
                  <c:v>3.3675558943089432</c:v>
                </c:pt>
                <c:pt idx="44">
                  <c:v>3.265637419012982</c:v>
                </c:pt>
                <c:pt idx="45">
                  <c:v>3.1572010869565217</c:v>
                </c:pt>
                <c:pt idx="46">
                  <c:v>3.0722796209544589</c:v>
                </c:pt>
                <c:pt idx="47">
                  <c:v>2.9932054194385853</c:v>
                </c:pt>
                <c:pt idx="48">
                  <c:v>2.9281758393907928</c:v>
                </c:pt>
                <c:pt idx="49">
                  <c:v>2.8897246350027723</c:v>
                </c:pt>
                <c:pt idx="50">
                  <c:v>2.8535957066189623</c:v>
                </c:pt>
                <c:pt idx="51">
                  <c:v>2.7920339536402219</c:v>
                </c:pt>
                <c:pt idx="52">
                  <c:v>2.7647019435190918</c:v>
                </c:pt>
                <c:pt idx="53">
                  <c:v>2.7102544357814353</c:v>
                </c:pt>
                <c:pt idx="54">
                  <c:v>2.6337060117302054</c:v>
                </c:pt>
                <c:pt idx="55">
                  <c:v>2.5812864982246091</c:v>
                </c:pt>
                <c:pt idx="56">
                  <c:v>2.5308916071554832</c:v>
                </c:pt>
                <c:pt idx="57">
                  <c:v>2.4828814511378114</c:v>
                </c:pt>
                <c:pt idx="58">
                  <c:v>2.4126141013534781</c:v>
                </c:pt>
                <c:pt idx="59">
                  <c:v>2.3525267493846385</c:v>
                </c:pt>
                <c:pt idx="60">
                  <c:v>2.2853894736842104</c:v>
                </c:pt>
                <c:pt idx="61">
                  <c:v>2.2319960216036177</c:v>
                </c:pt>
                <c:pt idx="62">
                  <c:v>2.1825951912763677</c:v>
                </c:pt>
                <c:pt idx="63">
                  <c:v>2.1586838771676931</c:v>
                </c:pt>
                <c:pt idx="64">
                  <c:v>2.130468691573808</c:v>
                </c:pt>
                <c:pt idx="65">
                  <c:v>2.0924714434060228</c:v>
                </c:pt>
                <c:pt idx="66">
                  <c:v>2.0578466452382398</c:v>
                </c:pt>
                <c:pt idx="67">
                  <c:v>1.9772788513357455</c:v>
                </c:pt>
                <c:pt idx="68">
                  <c:v>1.9479551110485045</c:v>
                </c:pt>
                <c:pt idx="69">
                  <c:v>1.9270879363676536</c:v>
                </c:pt>
                <c:pt idx="70">
                  <c:v>1.9062856212343267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37-4318-9289-40E2F4FA3E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0388504"/>
        <c:axId val="700391128"/>
      </c:scatterChart>
      <c:scatterChart>
        <c:scatterStyle val="smoothMarker"/>
        <c:varyColors val="0"/>
        <c:ser>
          <c:idx val="1"/>
          <c:order val="1"/>
          <c:tx>
            <c:v>Stima R(t)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R0!$B$3:$B$94</c:f>
              <c:numCache>
                <c:formatCode>General</c:formatCode>
                <c:ptCount val="9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</c:numCache>
            </c:numRef>
          </c:xVal>
          <c:yVal>
            <c:numRef>
              <c:f>R0!$H$3:$H$94</c:f>
              <c:numCache>
                <c:formatCode>0.00</c:formatCode>
                <c:ptCount val="92"/>
                <c:pt idx="0">
                  <c:v>9.7443252798954809</c:v>
                </c:pt>
                <c:pt idx="1">
                  <c:v>9.495187516041014</c:v>
                </c:pt>
                <c:pt idx="2">
                  <c:v>9.2524195749906433</c:v>
                </c:pt>
                <c:pt idx="3">
                  <c:v>9.0158585964781111</c:v>
                </c:pt>
                <c:pt idx="4">
                  <c:v>8.7853458841624636</c:v>
                </c:pt>
                <c:pt idx="5">
                  <c:v>8.5607267991670017</c:v>
                </c:pt>
                <c:pt idx="6">
                  <c:v>8.3418506563401724</c:v>
                </c:pt>
                <c:pt idx="7">
                  <c:v>8.1285706231688248</c:v>
                </c:pt>
                <c:pt idx="8">
                  <c:v>7.9207436212759745</c:v>
                </c:pt>
                <c:pt idx="9">
                  <c:v>7.718230230437034</c:v>
                </c:pt>
                <c:pt idx="10">
                  <c:v>7.5208945950501116</c:v>
                </c:pt>
                <c:pt idx="11">
                  <c:v>7.3286043329976094</c:v>
                </c:pt>
                <c:pt idx="12">
                  <c:v>7.1412304468380148</c:v>
                </c:pt>
                <c:pt idx="13">
                  <c:v>6.9586472372682975</c:v>
                </c:pt>
                <c:pt idx="14">
                  <c:v>6.7807322187988301</c:v>
                </c:pt>
                <c:pt idx="15">
                  <c:v>6.6073660375843222</c:v>
                </c:pt>
                <c:pt idx="16">
                  <c:v>6.4384323913555743</c:v>
                </c:pt>
                <c:pt idx="17">
                  <c:v>6.2738179513984038</c:v>
                </c:pt>
                <c:pt idx="18">
                  <c:v>6.1134122865273532</c:v>
                </c:pt>
                <c:pt idx="19">
                  <c:v>5.9571077890032118</c:v>
                </c:pt>
                <c:pt idx="20">
                  <c:v>5.8047996023446284</c:v>
                </c:pt>
                <c:pt idx="21">
                  <c:v>5.6563855509853989</c:v>
                </c:pt>
                <c:pt idx="22">
                  <c:v>5.5117660717302543</c:v>
                </c:pt>
                <c:pt idx="23">
                  <c:v>5.3708441469631332</c:v>
                </c:pt>
                <c:pt idx="24">
                  <c:v>5.2335252395631526</c:v>
                </c:pt>
                <c:pt idx="25">
                  <c:v>5.0997172294846287</c:v>
                </c:pt>
                <c:pt idx="26">
                  <c:v>4.9693303519585603</c:v>
                </c:pt>
                <c:pt idx="27">
                  <c:v>4.8422771372741709</c:v>
                </c:pt>
                <c:pt idx="28">
                  <c:v>4.7184723521000613</c:v>
                </c:pt>
                <c:pt idx="29">
                  <c:v>4.5978329423056516</c:v>
                </c:pt>
                <c:pt idx="30">
                  <c:v>4.4802779772445183</c:v>
                </c:pt>
                <c:pt idx="31">
                  <c:v>4.3657285954622749</c:v>
                </c:pt>
                <c:pt idx="32">
                  <c:v>4.2541079517925633</c:v>
                </c:pt>
                <c:pt idx="33">
                  <c:v>4.1453411658056663</c:v>
                </c:pt>
                <c:pt idx="34">
                  <c:v>4.0393552715751548</c:v>
                </c:pt>
                <c:pt idx="35">
                  <c:v>3.9360791687288859</c:v>
                </c:pt>
                <c:pt idx="36">
                  <c:v>3.835443574751487</c:v>
                </c:pt>
                <c:pt idx="37">
                  <c:v>3.7373809785063603</c:v>
                </c:pt>
                <c:pt idx="38">
                  <c:v>3.6418255949460039</c:v>
                </c:pt>
                <c:pt idx="39">
                  <c:v>3.5487133209802741</c:v>
                </c:pt>
                <c:pt idx="40">
                  <c:v>3.4579816924729929</c:v>
                </c:pt>
                <c:pt idx="41">
                  <c:v>3.3695698423380351</c:v>
                </c:pt>
                <c:pt idx="42">
                  <c:v>3.2834184597067937</c:v>
                </c:pt>
                <c:pt idx="43">
                  <c:v>3.199469750139639</c:v>
                </c:pt>
                <c:pt idx="44">
                  <c:v>3.1176673968546558</c:v>
                </c:pt>
                <c:pt idx="45">
                  <c:v>3.0379565229476762</c:v>
                </c:pt>
                <c:pt idx="46">
                  <c:v>2.9602836545782414</c:v>
                </c:pt>
                <c:pt idx="47">
                  <c:v>2.8845966850968141</c:v>
                </c:pt>
                <c:pt idx="48">
                  <c:v>2.810844840089159</c:v>
                </c:pt>
                <c:pt idx="49">
                  <c:v>2.7389786433144558</c:v>
                </c:pt>
                <c:pt idx="50">
                  <c:v>2.668949883514288</c:v>
                </c:pt>
                <c:pt idx="51">
                  <c:v>2.6007115820702369</c:v>
                </c:pt>
                <c:pt idx="52">
                  <c:v>2.5342179614883982</c:v>
                </c:pt>
                <c:pt idx="53">
                  <c:v>2.4694244146896587</c:v>
                </c:pt>
                <c:pt idx="54">
                  <c:v>2.4062874750851546</c:v>
                </c:pt>
                <c:pt idx="55">
                  <c:v>2.3447647874168136</c:v>
                </c:pt>
                <c:pt idx="56">
                  <c:v>2.2848150793434412</c:v>
                </c:pt>
                <c:pt idx="57">
                  <c:v>2.2263981337532686</c:v>
                </c:pt>
                <c:pt idx="58">
                  <c:v>2.1694747617844095</c:v>
                </c:pt>
                <c:pt idx="59">
                  <c:v>2.1140067765351049</c:v>
                </c:pt>
                <c:pt idx="60">
                  <c:v>2.059956967446138</c:v>
                </c:pt>
                <c:pt idx="61">
                  <c:v>2.0072890753382233</c:v>
                </c:pt>
                <c:pt idx="62">
                  <c:v>1.9559677680876273</c:v>
                </c:pt>
                <c:pt idx="63">
                  <c:v>1.9059586169237006</c:v>
                </c:pt>
                <c:pt idx="64">
                  <c:v>1.8572280733324242</c:v>
                </c:pt>
                <c:pt idx="65">
                  <c:v>1.8097434465504716</c:v>
                </c:pt>
                <c:pt idx="66">
                  <c:v>1.7634728816346936</c:v>
                </c:pt>
                <c:pt idx="67">
                  <c:v>1.7183853380923078</c:v>
                </c:pt>
                <c:pt idx="68">
                  <c:v>1.6744505690574616</c:v>
                </c:pt>
                <c:pt idx="69">
                  <c:v>1.6316391010001996</c:v>
                </c:pt>
                <c:pt idx="70">
                  <c:v>1.589922213954218</c:v>
                </c:pt>
                <c:pt idx="71">
                  <c:v>1.5492719222501479</c:v>
                </c:pt>
                <c:pt idx="72">
                  <c:v>1.5096609557414378</c:v>
                </c:pt>
                <c:pt idx="73">
                  <c:v>1.4710627415102469</c:v>
                </c:pt>
                <c:pt idx="74">
                  <c:v>1.4334513860410647</c:v>
                </c:pt>
                <c:pt idx="75">
                  <c:v>1.3968016578501163</c:v>
                </c:pt>
                <c:pt idx="76">
                  <c:v>1.3610889705588805</c:v>
                </c:pt>
                <c:pt idx="77">
                  <c:v>1.3262893664003814</c:v>
                </c:pt>
                <c:pt idx="78">
                  <c:v>1.2923795001471794</c:v>
                </c:pt>
                <c:pt idx="79">
                  <c:v>1.2593366234502845</c:v>
                </c:pt>
                <c:pt idx="80">
                  <c:v>1.2271385695784822</c:v>
                </c:pt>
                <c:pt idx="81">
                  <c:v>1.1957637385478384</c:v>
                </c:pt>
                <c:pt idx="82">
                  <c:v>1.1651910826314031</c:v>
                </c:pt>
                <c:pt idx="83">
                  <c:v>1.135400092239397</c:v>
                </c:pt>
                <c:pt idx="84">
                  <c:v>1.1063707821604016</c:v>
                </c:pt>
                <c:pt idx="85">
                  <c:v>1.0780836781543337</c:v>
                </c:pt>
                <c:pt idx="86">
                  <c:v>1.0505198038881975</c:v>
                </c:pt>
                <c:pt idx="87">
                  <c:v>1.0236606682058604</c:v>
                </c:pt>
                <c:pt idx="88">
                  <c:v>0.99748825272330655</c:v>
                </c:pt>
                <c:pt idx="89">
                  <c:v>0.97198499974104879</c:v>
                </c:pt>
                <c:pt idx="90">
                  <c:v>0.94713380046559037</c:v>
                </c:pt>
                <c:pt idx="91">
                  <c:v>0.92291798353203336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D37-4318-9289-40E2F4FA3E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0388504"/>
        <c:axId val="700391128"/>
      </c:scatterChart>
      <c:valAx>
        <c:axId val="70038850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0391128"/>
        <c:crosses val="autoZero"/>
        <c:crossBetween val="midCat"/>
      </c:valAx>
      <c:valAx>
        <c:axId val="700391128"/>
        <c:scaling>
          <c:logBase val="10"/>
          <c:orientation val="minMax"/>
          <c:max val="1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0388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 calcolato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R0!$B$14:$B$94</c:f>
              <c:numCache>
                <c:formatCode>General</c:formatCode>
                <c:ptCount val="81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  <c:pt idx="11">
                  <c:v>23</c:v>
                </c:pt>
                <c:pt idx="12">
                  <c:v>24</c:v>
                </c:pt>
                <c:pt idx="13">
                  <c:v>25</c:v>
                </c:pt>
                <c:pt idx="14">
                  <c:v>26</c:v>
                </c:pt>
                <c:pt idx="15">
                  <c:v>27</c:v>
                </c:pt>
                <c:pt idx="16">
                  <c:v>28</c:v>
                </c:pt>
                <c:pt idx="17">
                  <c:v>29</c:v>
                </c:pt>
                <c:pt idx="18">
                  <c:v>30</c:v>
                </c:pt>
                <c:pt idx="19">
                  <c:v>31</c:v>
                </c:pt>
                <c:pt idx="20">
                  <c:v>32</c:v>
                </c:pt>
                <c:pt idx="21">
                  <c:v>33</c:v>
                </c:pt>
                <c:pt idx="22">
                  <c:v>34</c:v>
                </c:pt>
                <c:pt idx="23">
                  <c:v>35</c:v>
                </c:pt>
                <c:pt idx="24">
                  <c:v>36</c:v>
                </c:pt>
                <c:pt idx="25">
                  <c:v>37</c:v>
                </c:pt>
                <c:pt idx="26">
                  <c:v>38</c:v>
                </c:pt>
                <c:pt idx="27">
                  <c:v>39</c:v>
                </c:pt>
                <c:pt idx="28">
                  <c:v>40</c:v>
                </c:pt>
                <c:pt idx="29">
                  <c:v>41</c:v>
                </c:pt>
                <c:pt idx="30">
                  <c:v>42</c:v>
                </c:pt>
                <c:pt idx="31">
                  <c:v>43</c:v>
                </c:pt>
                <c:pt idx="32">
                  <c:v>44</c:v>
                </c:pt>
                <c:pt idx="33">
                  <c:v>45</c:v>
                </c:pt>
                <c:pt idx="34">
                  <c:v>46</c:v>
                </c:pt>
                <c:pt idx="35">
                  <c:v>47</c:v>
                </c:pt>
                <c:pt idx="36">
                  <c:v>48</c:v>
                </c:pt>
                <c:pt idx="37">
                  <c:v>49</c:v>
                </c:pt>
                <c:pt idx="38">
                  <c:v>50</c:v>
                </c:pt>
                <c:pt idx="39">
                  <c:v>51</c:v>
                </c:pt>
                <c:pt idx="40">
                  <c:v>52</c:v>
                </c:pt>
                <c:pt idx="41">
                  <c:v>53</c:v>
                </c:pt>
                <c:pt idx="42">
                  <c:v>54</c:v>
                </c:pt>
                <c:pt idx="43">
                  <c:v>55</c:v>
                </c:pt>
                <c:pt idx="44">
                  <c:v>56</c:v>
                </c:pt>
                <c:pt idx="45">
                  <c:v>57</c:v>
                </c:pt>
                <c:pt idx="46">
                  <c:v>58</c:v>
                </c:pt>
                <c:pt idx="47">
                  <c:v>59</c:v>
                </c:pt>
                <c:pt idx="48">
                  <c:v>60</c:v>
                </c:pt>
                <c:pt idx="49">
                  <c:v>61</c:v>
                </c:pt>
                <c:pt idx="50">
                  <c:v>62</c:v>
                </c:pt>
                <c:pt idx="51">
                  <c:v>63</c:v>
                </c:pt>
                <c:pt idx="52">
                  <c:v>64</c:v>
                </c:pt>
                <c:pt idx="53">
                  <c:v>65</c:v>
                </c:pt>
                <c:pt idx="54">
                  <c:v>66</c:v>
                </c:pt>
                <c:pt idx="55">
                  <c:v>67</c:v>
                </c:pt>
                <c:pt idx="56">
                  <c:v>68</c:v>
                </c:pt>
                <c:pt idx="57">
                  <c:v>69</c:v>
                </c:pt>
                <c:pt idx="58">
                  <c:v>70</c:v>
                </c:pt>
                <c:pt idx="59">
                  <c:v>71</c:v>
                </c:pt>
                <c:pt idx="60">
                  <c:v>72</c:v>
                </c:pt>
                <c:pt idx="61">
                  <c:v>73</c:v>
                </c:pt>
                <c:pt idx="62">
                  <c:v>74</c:v>
                </c:pt>
                <c:pt idx="63">
                  <c:v>75</c:v>
                </c:pt>
                <c:pt idx="64">
                  <c:v>76</c:v>
                </c:pt>
                <c:pt idx="65">
                  <c:v>77</c:v>
                </c:pt>
                <c:pt idx="66">
                  <c:v>78</c:v>
                </c:pt>
                <c:pt idx="67">
                  <c:v>79</c:v>
                </c:pt>
                <c:pt idx="68">
                  <c:v>80</c:v>
                </c:pt>
                <c:pt idx="69">
                  <c:v>81</c:v>
                </c:pt>
                <c:pt idx="70">
                  <c:v>82</c:v>
                </c:pt>
                <c:pt idx="71">
                  <c:v>83</c:v>
                </c:pt>
                <c:pt idx="72">
                  <c:v>84</c:v>
                </c:pt>
                <c:pt idx="73">
                  <c:v>85</c:v>
                </c:pt>
                <c:pt idx="74">
                  <c:v>86</c:v>
                </c:pt>
                <c:pt idx="75">
                  <c:v>87</c:v>
                </c:pt>
                <c:pt idx="76">
                  <c:v>88</c:v>
                </c:pt>
                <c:pt idx="77">
                  <c:v>89</c:v>
                </c:pt>
                <c:pt idx="78">
                  <c:v>90</c:v>
                </c:pt>
                <c:pt idx="79">
                  <c:v>91</c:v>
                </c:pt>
                <c:pt idx="80">
                  <c:v>92</c:v>
                </c:pt>
              </c:numCache>
            </c:numRef>
          </c:xVal>
          <c:yVal>
            <c:numRef>
              <c:f>R0!$Z$14:$Z$95</c:f>
              <c:numCache>
                <c:formatCode>0.000</c:formatCode>
                <c:ptCount val="82"/>
                <c:pt idx="0">
                  <c:v>4.0347293156281917E-2</c:v>
                </c:pt>
                <c:pt idx="1">
                  <c:v>2.0154119739181981E-2</c:v>
                </c:pt>
                <c:pt idx="2">
                  <c:v>2.5990292782213872E-2</c:v>
                </c:pt>
                <c:pt idx="3">
                  <c:v>2.4921728240450844E-2</c:v>
                </c:pt>
                <c:pt idx="4">
                  <c:v>5.2619215409913087E-2</c:v>
                </c:pt>
                <c:pt idx="5">
                  <c:v>2.2379603399433429E-2</c:v>
                </c:pt>
                <c:pt idx="6">
                  <c:v>3.1310849754653793E-2</c:v>
                </c:pt>
                <c:pt idx="7">
                  <c:v>2.8819792711467736E-2</c:v>
                </c:pt>
                <c:pt idx="8">
                  <c:v>3.9549295774647886E-2</c:v>
                </c:pt>
                <c:pt idx="9">
                  <c:v>3.5771489588894818E-2</c:v>
                </c:pt>
                <c:pt idx="10">
                  <c:v>3.3068955055692802E-2</c:v>
                </c:pt>
                <c:pt idx="11">
                  <c:v>2.0604711840994553E-2</c:v>
                </c:pt>
                <c:pt idx="12">
                  <c:v>5.430163706025775E-2</c:v>
                </c:pt>
                <c:pt idx="13">
                  <c:v>2.5369087074420007E-2</c:v>
                </c:pt>
                <c:pt idx="14">
                  <c:v>3.4759640781827784E-2</c:v>
                </c:pt>
                <c:pt idx="15">
                  <c:v>4.0673836133174011E-2</c:v>
                </c:pt>
                <c:pt idx="16">
                  <c:v>3.4371113684120248E-2</c:v>
                </c:pt>
                <c:pt idx="17">
                  <c:v>2.0012693879170138E-2</c:v>
                </c:pt>
                <c:pt idx="18">
                  <c:v>3.0297982602258005E-2</c:v>
                </c:pt>
                <c:pt idx="19">
                  <c:v>2.988473774795292E-2</c:v>
                </c:pt>
                <c:pt idx="20">
                  <c:v>2.6784706432522214E-2</c:v>
                </c:pt>
                <c:pt idx="21">
                  <c:v>2.3458909266118589E-2</c:v>
                </c:pt>
                <c:pt idx="22">
                  <c:v>3.3154927567258977E-2</c:v>
                </c:pt>
                <c:pt idx="23">
                  <c:v>1.897671900378993E-2</c:v>
                </c:pt>
                <c:pt idx="24">
                  <c:v>3.1802775129753207E-2</c:v>
                </c:pt>
                <c:pt idx="25">
                  <c:v>2.5066014040059252E-2</c:v>
                </c:pt>
                <c:pt idx="26">
                  <c:v>2.2898773767561931E-2</c:v>
                </c:pt>
                <c:pt idx="27">
                  <c:v>2.6382015436669917E-2</c:v>
                </c:pt>
                <c:pt idx="28">
                  <c:v>2.6303461844755703E-2</c:v>
                </c:pt>
                <c:pt idx="29">
                  <c:v>2.1739130434782608E-2</c:v>
                </c:pt>
                <c:pt idx="30">
                  <c:v>1.4729412796177366E-2</c:v>
                </c:pt>
                <c:pt idx="31">
                  <c:v>1.7792181312844067E-2</c:v>
                </c:pt>
                <c:pt idx="32">
                  <c:v>2.2951725897498592E-2</c:v>
                </c:pt>
                <c:pt idx="33">
                  <c:v>2.7723541391110832E-2</c:v>
                </c:pt>
                <c:pt idx="34">
                  <c:v>2.6724609556447867E-2</c:v>
                </c:pt>
                <c:pt idx="35">
                  <c:v>2.5999002777975639E-2</c:v>
                </c:pt>
                <c:pt idx="36">
                  <c:v>2.6907618506218273E-2</c:v>
                </c:pt>
                <c:pt idx="37">
                  <c:v>2.061553206262897E-2</c:v>
                </c:pt>
                <c:pt idx="38">
                  <c:v>1.7275324274243359E-2</c:v>
                </c:pt>
                <c:pt idx="39">
                  <c:v>2.2024911066151443E-2</c:v>
                </c:pt>
                <c:pt idx="40">
                  <c:v>1.4608510880494792E-2</c:v>
                </c:pt>
                <c:pt idx="41">
                  <c:v>2.4360501655613608E-2</c:v>
                </c:pt>
                <c:pt idx="42">
                  <c:v>2.9337521736691536E-2</c:v>
                </c:pt>
                <c:pt idx="43">
                  <c:v>2.4886101084707388E-2</c:v>
                </c:pt>
                <c:pt idx="44">
                  <c:v>2.365666885282245E-2</c:v>
                </c:pt>
                <c:pt idx="45">
                  <c:v>2.1027929451111912E-2</c:v>
                </c:pt>
                <c:pt idx="46">
                  <c:v>3.0238884401489197E-2</c:v>
                </c:pt>
                <c:pt idx="47">
                  <c:v>3.1383764008950869E-2</c:v>
                </c:pt>
                <c:pt idx="48">
                  <c:v>3.2728736148547467E-2</c:v>
                </c:pt>
                <c:pt idx="49">
                  <c:v>3.1372328142161142E-2</c:v>
                </c:pt>
                <c:pt idx="50">
                  <c:v>2.8692357837255662E-2</c:v>
                </c:pt>
                <c:pt idx="51">
                  <c:v>1.9490495084964608E-2</c:v>
                </c:pt>
                <c:pt idx="52">
                  <c:v>1.9175337623921446E-2</c:v>
                </c:pt>
                <c:pt idx="53">
                  <c:v>2.5654674207499645E-2</c:v>
                </c:pt>
                <c:pt idx="54">
                  <c:v>2.5167929522153319E-2</c:v>
                </c:pt>
                <c:pt idx="55">
                  <c:v>4.9019704384988823E-2</c:v>
                </c:pt>
                <c:pt idx="56">
                  <c:v>2.548963276304449E-2</c:v>
                </c:pt>
                <c:pt idx="57">
                  <c:v>2.1240467111534794E-2</c:v>
                </c:pt>
                <c:pt idx="58">
                  <c:v>1.9105800616895756E-2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08-4068-B461-82FA5103B59C}"/>
            </c:ext>
          </c:extLst>
        </c:ser>
        <c:ser>
          <c:idx val="0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R0!$B$14:$B$75</c:f>
              <c:numCache>
                <c:formatCode>General</c:formatCode>
                <c:ptCount val="62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  <c:pt idx="11">
                  <c:v>23</c:v>
                </c:pt>
                <c:pt idx="12">
                  <c:v>24</c:v>
                </c:pt>
                <c:pt idx="13">
                  <c:v>25</c:v>
                </c:pt>
                <c:pt idx="14">
                  <c:v>26</c:v>
                </c:pt>
                <c:pt idx="15">
                  <c:v>27</c:v>
                </c:pt>
                <c:pt idx="16">
                  <c:v>28</c:v>
                </c:pt>
                <c:pt idx="17">
                  <c:v>29</c:v>
                </c:pt>
                <c:pt idx="18">
                  <c:v>30</c:v>
                </c:pt>
                <c:pt idx="19">
                  <c:v>31</c:v>
                </c:pt>
                <c:pt idx="20">
                  <c:v>32</c:v>
                </c:pt>
                <c:pt idx="21">
                  <c:v>33</c:v>
                </c:pt>
                <c:pt idx="22">
                  <c:v>34</c:v>
                </c:pt>
                <c:pt idx="23">
                  <c:v>35</c:v>
                </c:pt>
                <c:pt idx="24">
                  <c:v>36</c:v>
                </c:pt>
                <c:pt idx="25">
                  <c:v>37</c:v>
                </c:pt>
                <c:pt idx="26">
                  <c:v>38</c:v>
                </c:pt>
                <c:pt idx="27">
                  <c:v>39</c:v>
                </c:pt>
                <c:pt idx="28">
                  <c:v>40</c:v>
                </c:pt>
                <c:pt idx="29">
                  <c:v>41</c:v>
                </c:pt>
                <c:pt idx="30">
                  <c:v>42</c:v>
                </c:pt>
                <c:pt idx="31">
                  <c:v>43</c:v>
                </c:pt>
                <c:pt idx="32">
                  <c:v>44</c:v>
                </c:pt>
                <c:pt idx="33">
                  <c:v>45</c:v>
                </c:pt>
                <c:pt idx="34">
                  <c:v>46</c:v>
                </c:pt>
                <c:pt idx="35">
                  <c:v>47</c:v>
                </c:pt>
                <c:pt idx="36">
                  <c:v>48</c:v>
                </c:pt>
                <c:pt idx="37">
                  <c:v>49</c:v>
                </c:pt>
                <c:pt idx="38">
                  <c:v>50</c:v>
                </c:pt>
                <c:pt idx="39">
                  <c:v>51</c:v>
                </c:pt>
                <c:pt idx="40">
                  <c:v>52</c:v>
                </c:pt>
                <c:pt idx="41">
                  <c:v>53</c:v>
                </c:pt>
                <c:pt idx="42">
                  <c:v>54</c:v>
                </c:pt>
                <c:pt idx="43">
                  <c:v>55</c:v>
                </c:pt>
                <c:pt idx="44">
                  <c:v>56</c:v>
                </c:pt>
                <c:pt idx="45">
                  <c:v>57</c:v>
                </c:pt>
                <c:pt idx="46">
                  <c:v>58</c:v>
                </c:pt>
                <c:pt idx="47">
                  <c:v>59</c:v>
                </c:pt>
                <c:pt idx="48">
                  <c:v>60</c:v>
                </c:pt>
                <c:pt idx="49">
                  <c:v>61</c:v>
                </c:pt>
                <c:pt idx="50">
                  <c:v>62</c:v>
                </c:pt>
                <c:pt idx="51">
                  <c:v>63</c:v>
                </c:pt>
                <c:pt idx="52">
                  <c:v>64</c:v>
                </c:pt>
                <c:pt idx="53">
                  <c:v>65</c:v>
                </c:pt>
                <c:pt idx="54">
                  <c:v>66</c:v>
                </c:pt>
                <c:pt idx="55">
                  <c:v>67</c:v>
                </c:pt>
                <c:pt idx="56">
                  <c:v>68</c:v>
                </c:pt>
                <c:pt idx="57">
                  <c:v>69</c:v>
                </c:pt>
                <c:pt idx="58">
                  <c:v>70</c:v>
                </c:pt>
                <c:pt idx="59">
                  <c:v>71</c:v>
                </c:pt>
                <c:pt idx="60">
                  <c:v>72</c:v>
                </c:pt>
                <c:pt idx="61">
                  <c:v>73</c:v>
                </c:pt>
              </c:numCache>
            </c:numRef>
          </c:xVal>
          <c:yVal>
            <c:numRef>
              <c:f>R0!$AF$5:$AF$94</c:f>
              <c:numCache>
                <c:formatCode>0.00</c:formatCode>
                <c:ptCount val="90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0.05</c:v>
                </c:pt>
                <c:pt idx="8">
                  <c:v>0.05</c:v>
                </c:pt>
                <c:pt idx="9">
                  <c:v>0.05</c:v>
                </c:pt>
                <c:pt idx="10">
                  <c:v>0.05</c:v>
                </c:pt>
                <c:pt idx="11">
                  <c:v>0.05</c:v>
                </c:pt>
                <c:pt idx="12">
                  <c:v>0.05</c:v>
                </c:pt>
                <c:pt idx="13">
                  <c:v>0.05</c:v>
                </c:pt>
                <c:pt idx="14">
                  <c:v>0.05</c:v>
                </c:pt>
                <c:pt idx="15">
                  <c:v>0.05</c:v>
                </c:pt>
                <c:pt idx="16">
                  <c:v>0.05</c:v>
                </c:pt>
                <c:pt idx="17">
                  <c:v>0.05</c:v>
                </c:pt>
                <c:pt idx="18">
                  <c:v>0.05</c:v>
                </c:pt>
                <c:pt idx="19">
                  <c:v>0.05</c:v>
                </c:pt>
                <c:pt idx="20">
                  <c:v>0.05</c:v>
                </c:pt>
                <c:pt idx="21">
                  <c:v>0.05</c:v>
                </c:pt>
                <c:pt idx="22">
                  <c:v>0.05</c:v>
                </c:pt>
                <c:pt idx="23">
                  <c:v>0.05</c:v>
                </c:pt>
                <c:pt idx="24">
                  <c:v>0.05</c:v>
                </c:pt>
                <c:pt idx="25">
                  <c:v>0.05</c:v>
                </c:pt>
                <c:pt idx="26">
                  <c:v>0.05</c:v>
                </c:pt>
                <c:pt idx="27">
                  <c:v>0.05</c:v>
                </c:pt>
                <c:pt idx="28">
                  <c:v>0.05</c:v>
                </c:pt>
                <c:pt idx="29">
                  <c:v>0.05</c:v>
                </c:pt>
                <c:pt idx="30">
                  <c:v>0.05</c:v>
                </c:pt>
                <c:pt idx="31">
                  <c:v>0.05</c:v>
                </c:pt>
                <c:pt idx="32">
                  <c:v>0.05</c:v>
                </c:pt>
                <c:pt idx="33">
                  <c:v>0.05</c:v>
                </c:pt>
                <c:pt idx="34">
                  <c:v>0.05</c:v>
                </c:pt>
                <c:pt idx="35">
                  <c:v>0.05</c:v>
                </c:pt>
                <c:pt idx="36">
                  <c:v>4.9999999999999996E-2</c:v>
                </c:pt>
                <c:pt idx="37">
                  <c:v>5.000000000000001E-2</c:v>
                </c:pt>
                <c:pt idx="38">
                  <c:v>4.9999999999999996E-2</c:v>
                </c:pt>
                <c:pt idx="39">
                  <c:v>0.05</c:v>
                </c:pt>
                <c:pt idx="40">
                  <c:v>0.05</c:v>
                </c:pt>
                <c:pt idx="41">
                  <c:v>0.05</c:v>
                </c:pt>
                <c:pt idx="42">
                  <c:v>0.05</c:v>
                </c:pt>
                <c:pt idx="43">
                  <c:v>0.05</c:v>
                </c:pt>
                <c:pt idx="44">
                  <c:v>0.05</c:v>
                </c:pt>
                <c:pt idx="45">
                  <c:v>5.000000000000001E-2</c:v>
                </c:pt>
                <c:pt idx="46">
                  <c:v>0.05</c:v>
                </c:pt>
                <c:pt idx="47">
                  <c:v>0.05</c:v>
                </c:pt>
                <c:pt idx="48">
                  <c:v>0.05</c:v>
                </c:pt>
                <c:pt idx="49">
                  <c:v>0.05</c:v>
                </c:pt>
                <c:pt idx="50">
                  <c:v>0.05</c:v>
                </c:pt>
                <c:pt idx="51">
                  <c:v>0.05</c:v>
                </c:pt>
                <c:pt idx="52">
                  <c:v>0.05</c:v>
                </c:pt>
                <c:pt idx="53">
                  <c:v>0.05</c:v>
                </c:pt>
                <c:pt idx="54">
                  <c:v>0.05</c:v>
                </c:pt>
                <c:pt idx="55">
                  <c:v>5.000000000000001E-2</c:v>
                </c:pt>
                <c:pt idx="56">
                  <c:v>5.000000000000001E-2</c:v>
                </c:pt>
                <c:pt idx="57">
                  <c:v>0.05</c:v>
                </c:pt>
                <c:pt idx="58">
                  <c:v>0.05</c:v>
                </c:pt>
                <c:pt idx="59">
                  <c:v>0.05</c:v>
                </c:pt>
                <c:pt idx="60">
                  <c:v>0.05</c:v>
                </c:pt>
                <c:pt idx="61">
                  <c:v>0.05</c:v>
                </c:pt>
                <c:pt idx="62">
                  <c:v>0.05</c:v>
                </c:pt>
                <c:pt idx="63">
                  <c:v>0.05</c:v>
                </c:pt>
                <c:pt idx="64">
                  <c:v>0.05</c:v>
                </c:pt>
                <c:pt idx="65">
                  <c:v>0.05</c:v>
                </c:pt>
                <c:pt idx="66">
                  <c:v>5.000000000000001E-2</c:v>
                </c:pt>
                <c:pt idx="67">
                  <c:v>5.000000000000001E-2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6D-4949-8C05-2B47F033B5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4666800"/>
        <c:axId val="704668112"/>
      </c:scatterChart>
      <c:valAx>
        <c:axId val="704666800"/>
        <c:scaling>
          <c:orientation val="minMax"/>
          <c:max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4668112"/>
        <c:crosses val="autoZero"/>
        <c:crossBetween val="midCat"/>
      </c:valAx>
      <c:valAx>
        <c:axId val="704668112"/>
        <c:scaling>
          <c:orientation val="minMax"/>
          <c:max val="7.0000000000000007E-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4666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Correlazione mancati</a:t>
            </a:r>
            <a:r>
              <a:rPr lang="it-IT" baseline="0"/>
              <a:t> guariti</a:t>
            </a:r>
            <a:endParaRPr lang="it-IT"/>
          </a:p>
        </c:rich>
      </c:tx>
      <c:layout>
        <c:manualLayout>
          <c:xMode val="edge"/>
          <c:yMode val="edge"/>
          <c:x val="0.34315966754155725"/>
          <c:y val="5.5555555555555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R0!$AB$15:$AB$72</c:f>
              <c:numCache>
                <c:formatCode>0</c:formatCode>
                <c:ptCount val="58"/>
                <c:pt idx="0">
                  <c:v>376.40000000000009</c:v>
                </c:pt>
                <c:pt idx="1">
                  <c:v>529.75000000000011</c:v>
                </c:pt>
                <c:pt idx="2">
                  <c:v>730.00000000000011</c:v>
                </c:pt>
                <c:pt idx="3">
                  <c:v>707.70000000000016</c:v>
                </c:pt>
                <c:pt idx="4">
                  <c:v>1000.2000000000002</c:v>
                </c:pt>
                <c:pt idx="5">
                  <c:v>1240.1500000000001</c:v>
                </c:pt>
                <c:pt idx="6">
                  <c:v>1556.9</c:v>
                </c:pt>
                <c:pt idx="7">
                  <c:v>1742.4</c:v>
                </c:pt>
                <c:pt idx="8">
                  <c:v>2035.5500000000002</c:v>
                </c:pt>
                <c:pt idx="9">
                  <c:v>2426.2000000000003</c:v>
                </c:pt>
                <c:pt idx="10">
                  <c:v>3192.3</c:v>
                </c:pt>
                <c:pt idx="11">
                  <c:v>3068.8</c:v>
                </c:pt>
                <c:pt idx="12">
                  <c:v>3886.3</c:v>
                </c:pt>
                <c:pt idx="13">
                  <c:v>4463.3</c:v>
                </c:pt>
                <c:pt idx="14">
                  <c:v>4861.3500000000004</c:v>
                </c:pt>
                <c:pt idx="15">
                  <c:v>5590.25</c:v>
                </c:pt>
                <c:pt idx="16">
                  <c:v>7102.15</c:v>
                </c:pt>
                <c:pt idx="17">
                  <c:v>8166.65</c:v>
                </c:pt>
                <c:pt idx="18">
                  <c:v>9323.7000000000007</c:v>
                </c:pt>
                <c:pt idx="19">
                  <c:v>10763.35</c:v>
                </c:pt>
                <c:pt idx="20">
                  <c:v>12526.050000000001</c:v>
                </c:pt>
                <c:pt idx="21">
                  <c:v>13706.300000000001</c:v>
                </c:pt>
                <c:pt idx="22">
                  <c:v>15998.300000000001</c:v>
                </c:pt>
                <c:pt idx="23">
                  <c:v>17372.7</c:v>
                </c:pt>
                <c:pt idx="24">
                  <c:v>19308.45</c:v>
                </c:pt>
                <c:pt idx="25">
                  <c:v>21492.050000000003</c:v>
                </c:pt>
                <c:pt idx="26">
                  <c:v>23453.500000000004</c:v>
                </c:pt>
                <c:pt idx="27">
                  <c:v>25476.900000000005</c:v>
                </c:pt>
                <c:pt idx="28">
                  <c:v>27971.600000000006</c:v>
                </c:pt>
                <c:pt idx="29">
                  <c:v>31189.900000000005</c:v>
                </c:pt>
                <c:pt idx="30">
                  <c:v>34191.250000000007</c:v>
                </c:pt>
                <c:pt idx="31">
                  <c:v>36735.600000000006</c:v>
                </c:pt>
                <c:pt idx="32">
                  <c:v>38857.700000000004</c:v>
                </c:pt>
                <c:pt idx="33">
                  <c:v>41112.550000000003</c:v>
                </c:pt>
                <c:pt idx="34">
                  <c:v>43471.200000000004</c:v>
                </c:pt>
                <c:pt idx="35">
                  <c:v>45786.650000000009</c:v>
                </c:pt>
                <c:pt idx="36">
                  <c:v>48791.30000000001</c:v>
                </c:pt>
                <c:pt idx="37">
                  <c:v>52182.100000000013</c:v>
                </c:pt>
                <c:pt idx="38">
                  <c:v>55099.650000000016</c:v>
                </c:pt>
                <c:pt idx="39">
                  <c:v>58830.550000000017</c:v>
                </c:pt>
                <c:pt idx="40">
                  <c:v>61563.900000000016</c:v>
                </c:pt>
                <c:pt idx="41">
                  <c:v>63774.000000000015</c:v>
                </c:pt>
                <c:pt idx="42">
                  <c:v>66480.550000000017</c:v>
                </c:pt>
                <c:pt idx="43">
                  <c:v>69332.400000000023</c:v>
                </c:pt>
                <c:pt idx="44">
                  <c:v>72468.250000000029</c:v>
                </c:pt>
                <c:pt idx="45">
                  <c:v>74596.700000000026</c:v>
                </c:pt>
                <c:pt idx="46">
                  <c:v>76601.650000000023</c:v>
                </c:pt>
                <c:pt idx="47">
                  <c:v>78447.050000000017</c:v>
                </c:pt>
                <c:pt idx="48">
                  <c:v>80431.400000000023</c:v>
                </c:pt>
                <c:pt idx="49">
                  <c:v>82686.750000000029</c:v>
                </c:pt>
                <c:pt idx="50">
                  <c:v>85923.900000000023</c:v>
                </c:pt>
                <c:pt idx="51">
                  <c:v>89185.550000000017</c:v>
                </c:pt>
                <c:pt idx="52">
                  <c:v>91746.800000000017</c:v>
                </c:pt>
                <c:pt idx="53">
                  <c:v>94345.650000000023</c:v>
                </c:pt>
                <c:pt idx="54">
                  <c:v>94445.200000000026</c:v>
                </c:pt>
                <c:pt idx="55">
                  <c:v>96919.35000000002</c:v>
                </c:pt>
                <c:pt idx="56">
                  <c:v>99815.550000000017</c:v>
                </c:pt>
                <c:pt idx="57">
                  <c:v>102910.50000000001</c:v>
                </c:pt>
              </c:numCache>
            </c:numRef>
          </c:xVal>
          <c:yVal>
            <c:numRef>
              <c:f>R0!$Y$4:$Y$61</c:f>
              <c:numCache>
                <c:formatCode>General</c:formatCode>
                <c:ptCount val="58"/>
                <c:pt idx="0">
                  <c:v>162</c:v>
                </c:pt>
                <c:pt idx="1">
                  <c:v>221</c:v>
                </c:pt>
                <c:pt idx="2">
                  <c:v>284</c:v>
                </c:pt>
                <c:pt idx="3">
                  <c:v>412</c:v>
                </c:pt>
                <c:pt idx="4">
                  <c:v>543</c:v>
                </c:pt>
                <c:pt idx="5">
                  <c:v>798</c:v>
                </c:pt>
                <c:pt idx="6">
                  <c:v>927</c:v>
                </c:pt>
                <c:pt idx="7">
                  <c:v>1000</c:v>
                </c:pt>
                <c:pt idx="8">
                  <c:v>1065</c:v>
                </c:pt>
                <c:pt idx="9">
                  <c:v>1155</c:v>
                </c:pt>
                <c:pt idx="10">
                  <c:v>1060</c:v>
                </c:pt>
                <c:pt idx="11">
                  <c:v>1843</c:v>
                </c:pt>
                <c:pt idx="12">
                  <c:v>2180</c:v>
                </c:pt>
                <c:pt idx="13">
                  <c:v>2936</c:v>
                </c:pt>
                <c:pt idx="14">
                  <c:v>2599</c:v>
                </c:pt>
                <c:pt idx="15">
                  <c:v>3724</c:v>
                </c:pt>
                <c:pt idx="16">
                  <c:v>5036</c:v>
                </c:pt>
                <c:pt idx="17">
                  <c:v>6201</c:v>
                </c:pt>
                <c:pt idx="18">
                  <c:v>7860</c:v>
                </c:pt>
                <c:pt idx="19">
                  <c:v>9268</c:v>
                </c:pt>
                <c:pt idx="20">
                  <c:v>10197</c:v>
                </c:pt>
                <c:pt idx="21">
                  <c:v>11108</c:v>
                </c:pt>
                <c:pt idx="22">
                  <c:v>12090</c:v>
                </c:pt>
                <c:pt idx="23">
                  <c:v>14935</c:v>
                </c:pt>
                <c:pt idx="24">
                  <c:v>19185</c:v>
                </c:pt>
                <c:pt idx="25">
                  <c:v>22116</c:v>
                </c:pt>
                <c:pt idx="26">
                  <c:v>23783</c:v>
                </c:pt>
                <c:pt idx="27">
                  <c:v>26522</c:v>
                </c:pt>
                <c:pt idx="28">
                  <c:v>28697</c:v>
                </c:pt>
                <c:pt idx="29">
                  <c:v>30920</c:v>
                </c:pt>
                <c:pt idx="30">
                  <c:v>33648</c:v>
                </c:pt>
                <c:pt idx="31">
                  <c:v>36653</c:v>
                </c:pt>
                <c:pt idx="32">
                  <c:v>39533</c:v>
                </c:pt>
                <c:pt idx="33">
                  <c:v>42588</c:v>
                </c:pt>
                <c:pt idx="34">
                  <c:v>43752</c:v>
                </c:pt>
                <c:pt idx="35">
                  <c:v>45420</c:v>
                </c:pt>
                <c:pt idx="36">
                  <c:v>48134</c:v>
                </c:pt>
                <c:pt idx="37">
                  <c:v>50456</c:v>
                </c:pt>
                <c:pt idx="38">
                  <c:v>52579</c:v>
                </c:pt>
                <c:pt idx="39">
                  <c:v>55270</c:v>
                </c:pt>
                <c:pt idx="40">
                  <c:v>58320</c:v>
                </c:pt>
                <c:pt idx="41">
                  <c:v>60313</c:v>
                </c:pt>
                <c:pt idx="42">
                  <c:v>61557</c:v>
                </c:pt>
                <c:pt idx="43">
                  <c:v>63084</c:v>
                </c:pt>
                <c:pt idx="44">
                  <c:v>64873</c:v>
                </c:pt>
                <c:pt idx="45">
                  <c:v>66534</c:v>
                </c:pt>
                <c:pt idx="46">
                  <c:v>68744</c:v>
                </c:pt>
                <c:pt idx="47">
                  <c:v>71063</c:v>
                </c:pt>
                <c:pt idx="48">
                  <c:v>72333</c:v>
                </c:pt>
                <c:pt idx="49">
                  <c:v>73094</c:v>
                </c:pt>
                <c:pt idx="50">
                  <c:v>74696</c:v>
                </c:pt>
                <c:pt idx="51">
                  <c:v>76778</c:v>
                </c:pt>
                <c:pt idx="52">
                  <c:v>78364</c:v>
                </c:pt>
                <c:pt idx="53">
                  <c:v>80031</c:v>
                </c:pt>
                <c:pt idx="54">
                  <c:v>80589</c:v>
                </c:pt>
                <c:pt idx="55">
                  <c:v>80758</c:v>
                </c:pt>
                <c:pt idx="56">
                  <c:v>81104</c:v>
                </c:pt>
                <c:pt idx="57">
                  <c:v>81510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A97-4484-9103-F7E8802048B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R0!$AB$16:$AB$72</c:f>
              <c:numCache>
                <c:formatCode>0</c:formatCode>
                <c:ptCount val="57"/>
                <c:pt idx="0">
                  <c:v>529.75000000000011</c:v>
                </c:pt>
                <c:pt idx="1">
                  <c:v>730.00000000000011</c:v>
                </c:pt>
                <c:pt idx="2">
                  <c:v>707.70000000000016</c:v>
                </c:pt>
                <c:pt idx="3">
                  <c:v>1000.2000000000002</c:v>
                </c:pt>
                <c:pt idx="4">
                  <c:v>1240.1500000000001</c:v>
                </c:pt>
                <c:pt idx="5">
                  <c:v>1556.9</c:v>
                </c:pt>
                <c:pt idx="6">
                  <c:v>1742.4</c:v>
                </c:pt>
                <c:pt idx="7">
                  <c:v>2035.5500000000002</c:v>
                </c:pt>
                <c:pt idx="8">
                  <c:v>2426.2000000000003</c:v>
                </c:pt>
                <c:pt idx="9">
                  <c:v>3192.3</c:v>
                </c:pt>
                <c:pt idx="10">
                  <c:v>3068.8</c:v>
                </c:pt>
                <c:pt idx="11">
                  <c:v>3886.3</c:v>
                </c:pt>
                <c:pt idx="12">
                  <c:v>4463.3</c:v>
                </c:pt>
                <c:pt idx="13">
                  <c:v>4861.3500000000004</c:v>
                </c:pt>
                <c:pt idx="14">
                  <c:v>5590.25</c:v>
                </c:pt>
                <c:pt idx="15">
                  <c:v>7102.15</c:v>
                </c:pt>
                <c:pt idx="16">
                  <c:v>8166.65</c:v>
                </c:pt>
                <c:pt idx="17">
                  <c:v>9323.7000000000007</c:v>
                </c:pt>
                <c:pt idx="18">
                  <c:v>10763.35</c:v>
                </c:pt>
                <c:pt idx="19">
                  <c:v>12526.050000000001</c:v>
                </c:pt>
                <c:pt idx="20">
                  <c:v>13706.300000000001</c:v>
                </c:pt>
                <c:pt idx="21">
                  <c:v>15998.300000000001</c:v>
                </c:pt>
                <c:pt idx="22">
                  <c:v>17372.7</c:v>
                </c:pt>
                <c:pt idx="23">
                  <c:v>19308.45</c:v>
                </c:pt>
                <c:pt idx="24">
                  <c:v>21492.050000000003</c:v>
                </c:pt>
                <c:pt idx="25">
                  <c:v>23453.500000000004</c:v>
                </c:pt>
                <c:pt idx="26">
                  <c:v>25476.900000000005</c:v>
                </c:pt>
                <c:pt idx="27">
                  <c:v>27971.600000000006</c:v>
                </c:pt>
                <c:pt idx="28">
                  <c:v>31189.900000000005</c:v>
                </c:pt>
                <c:pt idx="29">
                  <c:v>34191.250000000007</c:v>
                </c:pt>
                <c:pt idx="30">
                  <c:v>36735.600000000006</c:v>
                </c:pt>
                <c:pt idx="31">
                  <c:v>38857.700000000004</c:v>
                </c:pt>
                <c:pt idx="32">
                  <c:v>41112.550000000003</c:v>
                </c:pt>
                <c:pt idx="33">
                  <c:v>43471.200000000004</c:v>
                </c:pt>
                <c:pt idx="34">
                  <c:v>45786.650000000009</c:v>
                </c:pt>
                <c:pt idx="35">
                  <c:v>48791.30000000001</c:v>
                </c:pt>
                <c:pt idx="36">
                  <c:v>52182.100000000013</c:v>
                </c:pt>
                <c:pt idx="37">
                  <c:v>55099.650000000016</c:v>
                </c:pt>
                <c:pt idx="38">
                  <c:v>58830.550000000017</c:v>
                </c:pt>
                <c:pt idx="39">
                  <c:v>61563.900000000016</c:v>
                </c:pt>
                <c:pt idx="40">
                  <c:v>63774.000000000015</c:v>
                </c:pt>
                <c:pt idx="41">
                  <c:v>66480.550000000017</c:v>
                </c:pt>
                <c:pt idx="42">
                  <c:v>69332.400000000023</c:v>
                </c:pt>
                <c:pt idx="43">
                  <c:v>72468.250000000029</c:v>
                </c:pt>
                <c:pt idx="44">
                  <c:v>74596.700000000026</c:v>
                </c:pt>
                <c:pt idx="45">
                  <c:v>76601.650000000023</c:v>
                </c:pt>
                <c:pt idx="46">
                  <c:v>78447.050000000017</c:v>
                </c:pt>
                <c:pt idx="47">
                  <c:v>80431.400000000023</c:v>
                </c:pt>
                <c:pt idx="48">
                  <c:v>82686.750000000029</c:v>
                </c:pt>
                <c:pt idx="49">
                  <c:v>85923.900000000023</c:v>
                </c:pt>
                <c:pt idx="50">
                  <c:v>89185.550000000017</c:v>
                </c:pt>
                <c:pt idx="51">
                  <c:v>91746.800000000017</c:v>
                </c:pt>
                <c:pt idx="52">
                  <c:v>94345.650000000023</c:v>
                </c:pt>
                <c:pt idx="53">
                  <c:v>94445.200000000026</c:v>
                </c:pt>
                <c:pt idx="54">
                  <c:v>96919.35000000002</c:v>
                </c:pt>
                <c:pt idx="55">
                  <c:v>99815.550000000017</c:v>
                </c:pt>
                <c:pt idx="56">
                  <c:v>102910.50000000001</c:v>
                </c:pt>
              </c:numCache>
            </c:numRef>
          </c:xVal>
          <c:yVal>
            <c:numRef>
              <c:f>R0!$AL$16:$AL$72</c:f>
              <c:numCache>
                <c:formatCode>0</c:formatCode>
                <c:ptCount val="57"/>
                <c:pt idx="0">
                  <c:v>529.75000000000011</c:v>
                </c:pt>
                <c:pt idx="1">
                  <c:v>730.00000000000011</c:v>
                </c:pt>
                <c:pt idx="2">
                  <c:v>707.70000000000016</c:v>
                </c:pt>
                <c:pt idx="3">
                  <c:v>1000.2000000000002</c:v>
                </c:pt>
                <c:pt idx="4">
                  <c:v>1240.1500000000001</c:v>
                </c:pt>
                <c:pt idx="5">
                  <c:v>1556.9</c:v>
                </c:pt>
                <c:pt idx="6">
                  <c:v>1742.4</c:v>
                </c:pt>
                <c:pt idx="7">
                  <c:v>2035.5500000000002</c:v>
                </c:pt>
                <c:pt idx="8">
                  <c:v>2426.2000000000003</c:v>
                </c:pt>
                <c:pt idx="9">
                  <c:v>3192.3</c:v>
                </c:pt>
                <c:pt idx="10">
                  <c:v>3068.8</c:v>
                </c:pt>
                <c:pt idx="11">
                  <c:v>3886.3</c:v>
                </c:pt>
                <c:pt idx="12">
                  <c:v>4463.3</c:v>
                </c:pt>
                <c:pt idx="13">
                  <c:v>4861.3500000000004</c:v>
                </c:pt>
                <c:pt idx="14">
                  <c:v>5590.25</c:v>
                </c:pt>
                <c:pt idx="15">
                  <c:v>7102.15</c:v>
                </c:pt>
                <c:pt idx="16">
                  <c:v>8166.65</c:v>
                </c:pt>
                <c:pt idx="17">
                  <c:v>9323.7000000000007</c:v>
                </c:pt>
                <c:pt idx="18">
                  <c:v>10763.35</c:v>
                </c:pt>
                <c:pt idx="19">
                  <c:v>12526.050000000001</c:v>
                </c:pt>
                <c:pt idx="20">
                  <c:v>13706.300000000001</c:v>
                </c:pt>
                <c:pt idx="21">
                  <c:v>15998.300000000001</c:v>
                </c:pt>
                <c:pt idx="22">
                  <c:v>17372.7</c:v>
                </c:pt>
                <c:pt idx="23">
                  <c:v>19308.45</c:v>
                </c:pt>
                <c:pt idx="24">
                  <c:v>21492.050000000003</c:v>
                </c:pt>
                <c:pt idx="25">
                  <c:v>23453.500000000004</c:v>
                </c:pt>
                <c:pt idx="26">
                  <c:v>25476.900000000005</c:v>
                </c:pt>
                <c:pt idx="27">
                  <c:v>27971.600000000006</c:v>
                </c:pt>
                <c:pt idx="28">
                  <c:v>31189.900000000005</c:v>
                </c:pt>
                <c:pt idx="29">
                  <c:v>34191.250000000007</c:v>
                </c:pt>
                <c:pt idx="30">
                  <c:v>36735.600000000006</c:v>
                </c:pt>
                <c:pt idx="31">
                  <c:v>38857.700000000004</c:v>
                </c:pt>
                <c:pt idx="32">
                  <c:v>41112.550000000003</c:v>
                </c:pt>
                <c:pt idx="33">
                  <c:v>43471.200000000004</c:v>
                </c:pt>
                <c:pt idx="34">
                  <c:v>45786.650000000009</c:v>
                </c:pt>
                <c:pt idx="35">
                  <c:v>48791.30000000001</c:v>
                </c:pt>
                <c:pt idx="36">
                  <c:v>52182.100000000013</c:v>
                </c:pt>
                <c:pt idx="37">
                  <c:v>55099.650000000016</c:v>
                </c:pt>
                <c:pt idx="38">
                  <c:v>58830.550000000017</c:v>
                </c:pt>
                <c:pt idx="39">
                  <c:v>61563.900000000016</c:v>
                </c:pt>
                <c:pt idx="40">
                  <c:v>63774.000000000015</c:v>
                </c:pt>
                <c:pt idx="41">
                  <c:v>66480.550000000017</c:v>
                </c:pt>
                <c:pt idx="42">
                  <c:v>69332.400000000023</c:v>
                </c:pt>
                <c:pt idx="43">
                  <c:v>72468.250000000029</c:v>
                </c:pt>
                <c:pt idx="44">
                  <c:v>74596.700000000026</c:v>
                </c:pt>
                <c:pt idx="45">
                  <c:v>76601.650000000023</c:v>
                </c:pt>
                <c:pt idx="46">
                  <c:v>78447.050000000017</c:v>
                </c:pt>
                <c:pt idx="47">
                  <c:v>80431.400000000023</c:v>
                </c:pt>
                <c:pt idx="48">
                  <c:v>82686.750000000029</c:v>
                </c:pt>
                <c:pt idx="49">
                  <c:v>85923.900000000023</c:v>
                </c:pt>
                <c:pt idx="50">
                  <c:v>89185.550000000017</c:v>
                </c:pt>
                <c:pt idx="51">
                  <c:v>91746.800000000017</c:v>
                </c:pt>
                <c:pt idx="52">
                  <c:v>94345.650000000023</c:v>
                </c:pt>
                <c:pt idx="53">
                  <c:v>94445.200000000026</c:v>
                </c:pt>
                <c:pt idx="54">
                  <c:v>96919.35000000002</c:v>
                </c:pt>
                <c:pt idx="55">
                  <c:v>99815.550000000017</c:v>
                </c:pt>
                <c:pt idx="56">
                  <c:v>102910.50000000001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A97-4484-9103-F7E8802048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6775272"/>
        <c:axId val="676777240"/>
      </c:scatterChart>
      <c:valAx>
        <c:axId val="676775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Guariti non dichiarati</a:t>
                </a:r>
                <a:r>
                  <a:rPr lang="en-US" baseline="0"/>
                  <a:t> (t)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6777240"/>
        <c:crosses val="autoZero"/>
        <c:crossBetween val="midCat"/>
      </c:valAx>
      <c:valAx>
        <c:axId val="676777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Quarantena (t-11)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6775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Correlazione mancati</a:t>
            </a:r>
            <a:r>
              <a:rPr lang="it-IT" baseline="0"/>
              <a:t> guariti</a:t>
            </a:r>
            <a:endParaRPr lang="it-IT"/>
          </a:p>
        </c:rich>
      </c:tx>
      <c:layout>
        <c:manualLayout>
          <c:xMode val="edge"/>
          <c:yMode val="edge"/>
          <c:x val="0.34315966754155725"/>
          <c:y val="5.5555555555555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R0!$AB$24:$AB$72</c:f>
              <c:numCache>
                <c:formatCode>0</c:formatCode>
                <c:ptCount val="49"/>
                <c:pt idx="0">
                  <c:v>2426.2000000000003</c:v>
                </c:pt>
                <c:pt idx="1">
                  <c:v>3192.3</c:v>
                </c:pt>
                <c:pt idx="2">
                  <c:v>3068.8</c:v>
                </c:pt>
                <c:pt idx="3">
                  <c:v>3886.3</c:v>
                </c:pt>
                <c:pt idx="4">
                  <c:v>4463.3</c:v>
                </c:pt>
                <c:pt idx="5">
                  <c:v>4861.3500000000004</c:v>
                </c:pt>
                <c:pt idx="6">
                  <c:v>5590.25</c:v>
                </c:pt>
                <c:pt idx="7">
                  <c:v>7102.15</c:v>
                </c:pt>
                <c:pt idx="8">
                  <c:v>8166.65</c:v>
                </c:pt>
                <c:pt idx="9">
                  <c:v>9323.7000000000007</c:v>
                </c:pt>
                <c:pt idx="10">
                  <c:v>10763.35</c:v>
                </c:pt>
                <c:pt idx="11">
                  <c:v>12526.050000000001</c:v>
                </c:pt>
                <c:pt idx="12">
                  <c:v>13706.300000000001</c:v>
                </c:pt>
                <c:pt idx="13">
                  <c:v>15998.300000000001</c:v>
                </c:pt>
                <c:pt idx="14">
                  <c:v>17372.7</c:v>
                </c:pt>
                <c:pt idx="15">
                  <c:v>19308.45</c:v>
                </c:pt>
                <c:pt idx="16">
                  <c:v>21492.050000000003</c:v>
                </c:pt>
                <c:pt idx="17">
                  <c:v>23453.500000000004</c:v>
                </c:pt>
                <c:pt idx="18">
                  <c:v>25476.900000000005</c:v>
                </c:pt>
                <c:pt idx="19">
                  <c:v>27971.600000000006</c:v>
                </c:pt>
                <c:pt idx="20">
                  <c:v>31189.900000000005</c:v>
                </c:pt>
                <c:pt idx="21">
                  <c:v>34191.250000000007</c:v>
                </c:pt>
                <c:pt idx="22">
                  <c:v>36735.600000000006</c:v>
                </c:pt>
                <c:pt idx="23">
                  <c:v>38857.700000000004</c:v>
                </c:pt>
                <c:pt idx="24">
                  <c:v>41112.550000000003</c:v>
                </c:pt>
                <c:pt idx="25">
                  <c:v>43471.200000000004</c:v>
                </c:pt>
                <c:pt idx="26">
                  <c:v>45786.650000000009</c:v>
                </c:pt>
                <c:pt idx="27">
                  <c:v>48791.30000000001</c:v>
                </c:pt>
                <c:pt idx="28">
                  <c:v>52182.100000000013</c:v>
                </c:pt>
                <c:pt idx="29">
                  <c:v>55099.650000000016</c:v>
                </c:pt>
                <c:pt idx="30">
                  <c:v>58830.550000000017</c:v>
                </c:pt>
                <c:pt idx="31">
                  <c:v>61563.900000000016</c:v>
                </c:pt>
                <c:pt idx="32">
                  <c:v>63774.000000000015</c:v>
                </c:pt>
                <c:pt idx="33">
                  <c:v>66480.550000000017</c:v>
                </c:pt>
                <c:pt idx="34">
                  <c:v>69332.400000000023</c:v>
                </c:pt>
                <c:pt idx="35">
                  <c:v>72468.250000000029</c:v>
                </c:pt>
                <c:pt idx="36">
                  <c:v>74596.700000000026</c:v>
                </c:pt>
                <c:pt idx="37">
                  <c:v>76601.650000000023</c:v>
                </c:pt>
                <c:pt idx="38">
                  <c:v>78447.050000000017</c:v>
                </c:pt>
                <c:pt idx="39">
                  <c:v>80431.400000000023</c:v>
                </c:pt>
                <c:pt idx="40">
                  <c:v>82686.750000000029</c:v>
                </c:pt>
                <c:pt idx="41">
                  <c:v>85923.900000000023</c:v>
                </c:pt>
                <c:pt idx="42">
                  <c:v>89185.550000000017</c:v>
                </c:pt>
                <c:pt idx="43">
                  <c:v>91746.800000000017</c:v>
                </c:pt>
                <c:pt idx="44">
                  <c:v>94345.650000000023</c:v>
                </c:pt>
                <c:pt idx="45">
                  <c:v>94445.200000000026</c:v>
                </c:pt>
                <c:pt idx="46">
                  <c:v>96919.35000000002</c:v>
                </c:pt>
                <c:pt idx="47">
                  <c:v>99815.550000000017</c:v>
                </c:pt>
                <c:pt idx="48">
                  <c:v>102910.50000000001</c:v>
                </c:pt>
              </c:numCache>
            </c:numRef>
          </c:xVal>
          <c:yVal>
            <c:numRef>
              <c:f>R0!$Y$4:$Y$64</c:f>
              <c:numCache>
                <c:formatCode>General</c:formatCode>
                <c:ptCount val="61"/>
                <c:pt idx="0">
                  <c:v>162</c:v>
                </c:pt>
                <c:pt idx="1">
                  <c:v>221</c:v>
                </c:pt>
                <c:pt idx="2">
                  <c:v>284</c:v>
                </c:pt>
                <c:pt idx="3">
                  <c:v>412</c:v>
                </c:pt>
                <c:pt idx="4">
                  <c:v>543</c:v>
                </c:pt>
                <c:pt idx="5">
                  <c:v>798</c:v>
                </c:pt>
                <c:pt idx="6">
                  <c:v>927</c:v>
                </c:pt>
                <c:pt idx="7">
                  <c:v>1000</c:v>
                </c:pt>
                <c:pt idx="8">
                  <c:v>1065</c:v>
                </c:pt>
                <c:pt idx="9">
                  <c:v>1155</c:v>
                </c:pt>
                <c:pt idx="10">
                  <c:v>1060</c:v>
                </c:pt>
                <c:pt idx="11">
                  <c:v>1843</c:v>
                </c:pt>
                <c:pt idx="12">
                  <c:v>2180</c:v>
                </c:pt>
                <c:pt idx="13">
                  <c:v>2936</c:v>
                </c:pt>
                <c:pt idx="14">
                  <c:v>2599</c:v>
                </c:pt>
                <c:pt idx="15">
                  <c:v>3724</c:v>
                </c:pt>
                <c:pt idx="16">
                  <c:v>5036</c:v>
                </c:pt>
                <c:pt idx="17">
                  <c:v>6201</c:v>
                </c:pt>
                <c:pt idx="18">
                  <c:v>7860</c:v>
                </c:pt>
                <c:pt idx="19">
                  <c:v>9268</c:v>
                </c:pt>
                <c:pt idx="20">
                  <c:v>10197</c:v>
                </c:pt>
                <c:pt idx="21">
                  <c:v>11108</c:v>
                </c:pt>
                <c:pt idx="22">
                  <c:v>12090</c:v>
                </c:pt>
                <c:pt idx="23">
                  <c:v>14935</c:v>
                </c:pt>
                <c:pt idx="24">
                  <c:v>19185</c:v>
                </c:pt>
                <c:pt idx="25">
                  <c:v>22116</c:v>
                </c:pt>
                <c:pt idx="26">
                  <c:v>23783</c:v>
                </c:pt>
                <c:pt idx="27">
                  <c:v>26522</c:v>
                </c:pt>
                <c:pt idx="28">
                  <c:v>28697</c:v>
                </c:pt>
                <c:pt idx="29">
                  <c:v>30920</c:v>
                </c:pt>
                <c:pt idx="30">
                  <c:v>33648</c:v>
                </c:pt>
                <c:pt idx="31">
                  <c:v>36653</c:v>
                </c:pt>
                <c:pt idx="32">
                  <c:v>39533</c:v>
                </c:pt>
                <c:pt idx="33">
                  <c:v>42588</c:v>
                </c:pt>
                <c:pt idx="34">
                  <c:v>43752</c:v>
                </c:pt>
                <c:pt idx="35">
                  <c:v>45420</c:v>
                </c:pt>
                <c:pt idx="36">
                  <c:v>48134</c:v>
                </c:pt>
                <c:pt idx="37">
                  <c:v>50456</c:v>
                </c:pt>
                <c:pt idx="38">
                  <c:v>52579</c:v>
                </c:pt>
                <c:pt idx="39">
                  <c:v>55270</c:v>
                </c:pt>
                <c:pt idx="40">
                  <c:v>58320</c:v>
                </c:pt>
                <c:pt idx="41">
                  <c:v>60313</c:v>
                </c:pt>
                <c:pt idx="42">
                  <c:v>61557</c:v>
                </c:pt>
                <c:pt idx="43">
                  <c:v>63084</c:v>
                </c:pt>
                <c:pt idx="44">
                  <c:v>64873</c:v>
                </c:pt>
                <c:pt idx="45">
                  <c:v>66534</c:v>
                </c:pt>
                <c:pt idx="46">
                  <c:v>68744</c:v>
                </c:pt>
                <c:pt idx="47">
                  <c:v>71063</c:v>
                </c:pt>
                <c:pt idx="48">
                  <c:v>72333</c:v>
                </c:pt>
                <c:pt idx="49">
                  <c:v>73094</c:v>
                </c:pt>
                <c:pt idx="50">
                  <c:v>74696</c:v>
                </c:pt>
                <c:pt idx="51">
                  <c:v>76778</c:v>
                </c:pt>
                <c:pt idx="52">
                  <c:v>78364</c:v>
                </c:pt>
                <c:pt idx="53">
                  <c:v>80031</c:v>
                </c:pt>
                <c:pt idx="54">
                  <c:v>80589</c:v>
                </c:pt>
                <c:pt idx="55">
                  <c:v>80758</c:v>
                </c:pt>
                <c:pt idx="56">
                  <c:v>81104</c:v>
                </c:pt>
                <c:pt idx="57">
                  <c:v>81510</c:v>
                </c:pt>
                <c:pt idx="58">
                  <c:v>81710</c:v>
                </c:pt>
                <c:pt idx="59">
                  <c:v>82286</c:v>
                </c:pt>
                <c:pt idx="60">
                  <c:v>82212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8E-4F8C-9D83-34D950F1D24B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R0!$AB$16:$AB$72</c:f>
              <c:numCache>
                <c:formatCode>0</c:formatCode>
                <c:ptCount val="57"/>
                <c:pt idx="0">
                  <c:v>529.75000000000011</c:v>
                </c:pt>
                <c:pt idx="1">
                  <c:v>730.00000000000011</c:v>
                </c:pt>
                <c:pt idx="2">
                  <c:v>707.70000000000016</c:v>
                </c:pt>
                <c:pt idx="3">
                  <c:v>1000.2000000000002</c:v>
                </c:pt>
                <c:pt idx="4">
                  <c:v>1240.1500000000001</c:v>
                </c:pt>
                <c:pt idx="5">
                  <c:v>1556.9</c:v>
                </c:pt>
                <c:pt idx="6">
                  <c:v>1742.4</c:v>
                </c:pt>
                <c:pt idx="7">
                  <c:v>2035.5500000000002</c:v>
                </c:pt>
                <c:pt idx="8">
                  <c:v>2426.2000000000003</c:v>
                </c:pt>
                <c:pt idx="9">
                  <c:v>3192.3</c:v>
                </c:pt>
                <c:pt idx="10">
                  <c:v>3068.8</c:v>
                </c:pt>
                <c:pt idx="11">
                  <c:v>3886.3</c:v>
                </c:pt>
                <c:pt idx="12">
                  <c:v>4463.3</c:v>
                </c:pt>
                <c:pt idx="13">
                  <c:v>4861.3500000000004</c:v>
                </c:pt>
                <c:pt idx="14">
                  <c:v>5590.25</c:v>
                </c:pt>
                <c:pt idx="15">
                  <c:v>7102.15</c:v>
                </c:pt>
                <c:pt idx="16">
                  <c:v>8166.65</c:v>
                </c:pt>
                <c:pt idx="17">
                  <c:v>9323.7000000000007</c:v>
                </c:pt>
                <c:pt idx="18">
                  <c:v>10763.35</c:v>
                </c:pt>
                <c:pt idx="19">
                  <c:v>12526.050000000001</c:v>
                </c:pt>
                <c:pt idx="20">
                  <c:v>13706.300000000001</c:v>
                </c:pt>
                <c:pt idx="21">
                  <c:v>15998.300000000001</c:v>
                </c:pt>
                <c:pt idx="22">
                  <c:v>17372.7</c:v>
                </c:pt>
                <c:pt idx="23">
                  <c:v>19308.45</c:v>
                </c:pt>
                <c:pt idx="24">
                  <c:v>21492.050000000003</c:v>
                </c:pt>
                <c:pt idx="25">
                  <c:v>23453.500000000004</c:v>
                </c:pt>
                <c:pt idx="26">
                  <c:v>25476.900000000005</c:v>
                </c:pt>
                <c:pt idx="27">
                  <c:v>27971.600000000006</c:v>
                </c:pt>
                <c:pt idx="28">
                  <c:v>31189.900000000005</c:v>
                </c:pt>
                <c:pt idx="29">
                  <c:v>34191.250000000007</c:v>
                </c:pt>
                <c:pt idx="30">
                  <c:v>36735.600000000006</c:v>
                </c:pt>
                <c:pt idx="31">
                  <c:v>38857.700000000004</c:v>
                </c:pt>
                <c:pt idx="32">
                  <c:v>41112.550000000003</c:v>
                </c:pt>
                <c:pt idx="33">
                  <c:v>43471.200000000004</c:v>
                </c:pt>
                <c:pt idx="34">
                  <c:v>45786.650000000009</c:v>
                </c:pt>
                <c:pt idx="35">
                  <c:v>48791.30000000001</c:v>
                </c:pt>
                <c:pt idx="36">
                  <c:v>52182.100000000013</c:v>
                </c:pt>
                <c:pt idx="37">
                  <c:v>55099.650000000016</c:v>
                </c:pt>
                <c:pt idx="38">
                  <c:v>58830.550000000017</c:v>
                </c:pt>
                <c:pt idx="39">
                  <c:v>61563.900000000016</c:v>
                </c:pt>
                <c:pt idx="40">
                  <c:v>63774.000000000015</c:v>
                </c:pt>
                <c:pt idx="41">
                  <c:v>66480.550000000017</c:v>
                </c:pt>
                <c:pt idx="42">
                  <c:v>69332.400000000023</c:v>
                </c:pt>
                <c:pt idx="43">
                  <c:v>72468.250000000029</c:v>
                </c:pt>
                <c:pt idx="44">
                  <c:v>74596.700000000026</c:v>
                </c:pt>
                <c:pt idx="45">
                  <c:v>76601.650000000023</c:v>
                </c:pt>
                <c:pt idx="46">
                  <c:v>78447.050000000017</c:v>
                </c:pt>
                <c:pt idx="47">
                  <c:v>80431.400000000023</c:v>
                </c:pt>
                <c:pt idx="48">
                  <c:v>82686.750000000029</c:v>
                </c:pt>
                <c:pt idx="49">
                  <c:v>85923.900000000023</c:v>
                </c:pt>
                <c:pt idx="50">
                  <c:v>89185.550000000017</c:v>
                </c:pt>
                <c:pt idx="51">
                  <c:v>91746.800000000017</c:v>
                </c:pt>
                <c:pt idx="52">
                  <c:v>94345.650000000023</c:v>
                </c:pt>
                <c:pt idx="53">
                  <c:v>94445.200000000026</c:v>
                </c:pt>
                <c:pt idx="54">
                  <c:v>96919.35000000002</c:v>
                </c:pt>
                <c:pt idx="55">
                  <c:v>99815.550000000017</c:v>
                </c:pt>
                <c:pt idx="56">
                  <c:v>102910.50000000001</c:v>
                </c:pt>
              </c:numCache>
            </c:numRef>
          </c:xVal>
          <c:yVal>
            <c:numRef>
              <c:f>R0!$AL$16:$AL$72</c:f>
              <c:numCache>
                <c:formatCode>0</c:formatCode>
                <c:ptCount val="57"/>
                <c:pt idx="0">
                  <c:v>529.75000000000011</c:v>
                </c:pt>
                <c:pt idx="1">
                  <c:v>730.00000000000011</c:v>
                </c:pt>
                <c:pt idx="2">
                  <c:v>707.70000000000016</c:v>
                </c:pt>
                <c:pt idx="3">
                  <c:v>1000.2000000000002</c:v>
                </c:pt>
                <c:pt idx="4">
                  <c:v>1240.1500000000001</c:v>
                </c:pt>
                <c:pt idx="5">
                  <c:v>1556.9</c:v>
                </c:pt>
                <c:pt idx="6">
                  <c:v>1742.4</c:v>
                </c:pt>
                <c:pt idx="7">
                  <c:v>2035.5500000000002</c:v>
                </c:pt>
                <c:pt idx="8">
                  <c:v>2426.2000000000003</c:v>
                </c:pt>
                <c:pt idx="9">
                  <c:v>3192.3</c:v>
                </c:pt>
                <c:pt idx="10">
                  <c:v>3068.8</c:v>
                </c:pt>
                <c:pt idx="11">
                  <c:v>3886.3</c:v>
                </c:pt>
                <c:pt idx="12">
                  <c:v>4463.3</c:v>
                </c:pt>
                <c:pt idx="13">
                  <c:v>4861.3500000000004</c:v>
                </c:pt>
                <c:pt idx="14">
                  <c:v>5590.25</c:v>
                </c:pt>
                <c:pt idx="15">
                  <c:v>7102.15</c:v>
                </c:pt>
                <c:pt idx="16">
                  <c:v>8166.65</c:v>
                </c:pt>
                <c:pt idx="17">
                  <c:v>9323.7000000000007</c:v>
                </c:pt>
                <c:pt idx="18">
                  <c:v>10763.35</c:v>
                </c:pt>
                <c:pt idx="19">
                  <c:v>12526.050000000001</c:v>
                </c:pt>
                <c:pt idx="20">
                  <c:v>13706.300000000001</c:v>
                </c:pt>
                <c:pt idx="21">
                  <c:v>15998.300000000001</c:v>
                </c:pt>
                <c:pt idx="22">
                  <c:v>17372.7</c:v>
                </c:pt>
                <c:pt idx="23">
                  <c:v>19308.45</c:v>
                </c:pt>
                <c:pt idx="24">
                  <c:v>21492.050000000003</c:v>
                </c:pt>
                <c:pt idx="25">
                  <c:v>23453.500000000004</c:v>
                </c:pt>
                <c:pt idx="26">
                  <c:v>25476.900000000005</c:v>
                </c:pt>
                <c:pt idx="27">
                  <c:v>27971.600000000006</c:v>
                </c:pt>
                <c:pt idx="28">
                  <c:v>31189.900000000005</c:v>
                </c:pt>
                <c:pt idx="29">
                  <c:v>34191.250000000007</c:v>
                </c:pt>
                <c:pt idx="30">
                  <c:v>36735.600000000006</c:v>
                </c:pt>
                <c:pt idx="31">
                  <c:v>38857.700000000004</c:v>
                </c:pt>
                <c:pt idx="32">
                  <c:v>41112.550000000003</c:v>
                </c:pt>
                <c:pt idx="33">
                  <c:v>43471.200000000004</c:v>
                </c:pt>
                <c:pt idx="34">
                  <c:v>45786.650000000009</c:v>
                </c:pt>
                <c:pt idx="35">
                  <c:v>48791.30000000001</c:v>
                </c:pt>
                <c:pt idx="36">
                  <c:v>52182.100000000013</c:v>
                </c:pt>
                <c:pt idx="37">
                  <c:v>55099.650000000016</c:v>
                </c:pt>
                <c:pt idx="38">
                  <c:v>58830.550000000017</c:v>
                </c:pt>
                <c:pt idx="39">
                  <c:v>61563.900000000016</c:v>
                </c:pt>
                <c:pt idx="40">
                  <c:v>63774.000000000015</c:v>
                </c:pt>
                <c:pt idx="41">
                  <c:v>66480.550000000017</c:v>
                </c:pt>
                <c:pt idx="42">
                  <c:v>69332.400000000023</c:v>
                </c:pt>
                <c:pt idx="43">
                  <c:v>72468.250000000029</c:v>
                </c:pt>
                <c:pt idx="44">
                  <c:v>74596.700000000026</c:v>
                </c:pt>
                <c:pt idx="45">
                  <c:v>76601.650000000023</c:v>
                </c:pt>
                <c:pt idx="46">
                  <c:v>78447.050000000017</c:v>
                </c:pt>
                <c:pt idx="47">
                  <c:v>80431.400000000023</c:v>
                </c:pt>
                <c:pt idx="48">
                  <c:v>82686.750000000029</c:v>
                </c:pt>
                <c:pt idx="49">
                  <c:v>85923.900000000023</c:v>
                </c:pt>
                <c:pt idx="50">
                  <c:v>89185.550000000017</c:v>
                </c:pt>
                <c:pt idx="51">
                  <c:v>91746.800000000017</c:v>
                </c:pt>
                <c:pt idx="52">
                  <c:v>94345.650000000023</c:v>
                </c:pt>
                <c:pt idx="53">
                  <c:v>94445.200000000026</c:v>
                </c:pt>
                <c:pt idx="54">
                  <c:v>96919.35000000002</c:v>
                </c:pt>
                <c:pt idx="55">
                  <c:v>99815.550000000017</c:v>
                </c:pt>
                <c:pt idx="56">
                  <c:v>102910.50000000001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F8E-4F8C-9D83-34D950F1D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6775272"/>
        <c:axId val="676777240"/>
      </c:scatterChart>
      <c:valAx>
        <c:axId val="676775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Guariti non dichiarati</a:t>
                </a:r>
                <a:r>
                  <a:rPr lang="en-US" baseline="0"/>
                  <a:t> (t)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6777240"/>
        <c:crosses val="autoZero"/>
        <c:crossBetween val="midCat"/>
      </c:valAx>
      <c:valAx>
        <c:axId val="676777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Quarantena (t-8)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6775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R(t)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R(t)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R0!$B$22:$B$94</c:f>
              <c:numCache>
                <c:formatCode>General</c:formatCode>
                <c:ptCount val="73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  <c:pt idx="45">
                  <c:v>65</c:v>
                </c:pt>
                <c:pt idx="46">
                  <c:v>66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  <c:pt idx="51">
                  <c:v>71</c:v>
                </c:pt>
                <c:pt idx="52">
                  <c:v>72</c:v>
                </c:pt>
                <c:pt idx="53">
                  <c:v>73</c:v>
                </c:pt>
                <c:pt idx="54">
                  <c:v>74</c:v>
                </c:pt>
                <c:pt idx="55">
                  <c:v>75</c:v>
                </c:pt>
                <c:pt idx="56">
                  <c:v>76</c:v>
                </c:pt>
                <c:pt idx="57">
                  <c:v>77</c:v>
                </c:pt>
                <c:pt idx="58">
                  <c:v>78</c:v>
                </c:pt>
                <c:pt idx="59">
                  <c:v>79</c:v>
                </c:pt>
                <c:pt idx="60">
                  <c:v>80</c:v>
                </c:pt>
                <c:pt idx="61">
                  <c:v>81</c:v>
                </c:pt>
                <c:pt idx="62">
                  <c:v>82</c:v>
                </c:pt>
                <c:pt idx="63">
                  <c:v>83</c:v>
                </c:pt>
                <c:pt idx="64">
                  <c:v>84</c:v>
                </c:pt>
                <c:pt idx="65">
                  <c:v>85</c:v>
                </c:pt>
                <c:pt idx="66">
                  <c:v>86</c:v>
                </c:pt>
                <c:pt idx="67">
                  <c:v>87</c:v>
                </c:pt>
                <c:pt idx="68">
                  <c:v>88</c:v>
                </c:pt>
                <c:pt idx="69">
                  <c:v>89</c:v>
                </c:pt>
                <c:pt idx="70">
                  <c:v>90</c:v>
                </c:pt>
                <c:pt idx="71">
                  <c:v>91</c:v>
                </c:pt>
                <c:pt idx="72">
                  <c:v>92</c:v>
                </c:pt>
              </c:numCache>
            </c:numRef>
          </c:xVal>
          <c:yVal>
            <c:numRef>
              <c:f>R0!$J$22:$J$94</c:f>
              <c:numCache>
                <c:formatCode>0.00</c:formatCode>
                <c:ptCount val="73"/>
                <c:pt idx="0">
                  <c:v>4.9814814814814818</c:v>
                </c:pt>
                <c:pt idx="1">
                  <c:v>4.8710990502035276</c:v>
                </c:pt>
                <c:pt idx="2">
                  <c:v>4.2372214941022284</c:v>
                </c:pt>
                <c:pt idx="3">
                  <c:v>6.5661080074487899</c:v>
                </c:pt>
                <c:pt idx="4">
                  <c:v>2.698524695317511</c:v>
                </c:pt>
                <c:pt idx="5">
                  <c:v>6.3206650831353919</c:v>
                </c:pt>
                <c:pt idx="6">
                  <c:v>4.5486322188449844</c:v>
                </c:pt>
                <c:pt idx="7">
                  <c:v>3.7770737327188941</c:v>
                </c:pt>
                <c:pt idx="8">
                  <c:v>3.4684965689332503</c:v>
                </c:pt>
                <c:pt idx="9">
                  <c:v>4.7462834489593657</c:v>
                </c:pt>
                <c:pt idx="10">
                  <c:v>3.2064752596212585</c:v>
                </c:pt>
                <c:pt idx="11">
                  <c:v>3.0308318789994182</c:v>
                </c:pt>
                <c:pt idx="12">
                  <c:v>3.7043949428055387</c:v>
                </c:pt>
                <c:pt idx="13">
                  <c:v>3.8247753530166881</c:v>
                </c:pt>
                <c:pt idx="14">
                  <c:v>2.5716745587602237</c:v>
                </c:pt>
                <c:pt idx="15">
                  <c:v>3.7211126961483596</c:v>
                </c:pt>
                <c:pt idx="16">
                  <c:v>1.6860949208992506</c:v>
                </c:pt>
                <c:pt idx="17">
                  <c:v>2.0827338129496402</c:v>
                </c:pt>
                <c:pt idx="18">
                  <c:v>2.5918699186991869</c:v>
                </c:pt>
                <c:pt idx="19">
                  <c:v>2.1305340027384756</c:v>
                </c:pt>
                <c:pt idx="20">
                  <c:v>2.0414069456812109</c:v>
                </c:pt>
                <c:pt idx="21">
                  <c:v>2.5039082855653985</c:v>
                </c:pt>
                <c:pt idx="22">
                  <c:v>3.2113095238095237</c:v>
                </c:pt>
                <c:pt idx="23">
                  <c:v>2.1706875753920385</c:v>
                </c:pt>
                <c:pt idx="24">
                  <c:v>1.4075961093098657</c:v>
                </c:pt>
                <c:pt idx="25">
                  <c:v>1.4524801211662248</c:v>
                </c:pt>
                <c:pt idx="26">
                  <c:v>1.6237929702587872</c:v>
                </c:pt>
                <c:pt idx="27">
                  <c:v>1.5463796477495109</c:v>
                </c:pt>
                <c:pt idx="28">
                  <c:v>1.7398072646404745</c:v>
                </c:pt>
                <c:pt idx="29">
                  <c:v>1.9411764705882353</c:v>
                </c:pt>
                <c:pt idx="30">
                  <c:v>1.7614525139664805</c:v>
                </c:pt>
                <c:pt idx="31">
                  <c:v>1.2938615585546365</c:v>
                </c:pt>
                <c:pt idx="32">
                  <c:v>1.7318181818181819</c:v>
                </c:pt>
                <c:pt idx="33">
                  <c:v>1.4578359645745091</c:v>
                </c:pt>
                <c:pt idx="34">
                  <c:v>1.1131293817718293</c:v>
                </c:pt>
                <c:pt idx="35">
                  <c:v>1.3016405667412378</c:v>
                </c:pt>
                <c:pt idx="36">
                  <c:v>1.1897696212417024</c:v>
                </c:pt>
                <c:pt idx="37">
                  <c:v>0.99121265377855883</c:v>
                </c:pt>
                <c:pt idx="38">
                  <c:v>0.83788762665029171</c:v>
                </c:pt>
                <c:pt idx="39">
                  <c:v>0.99704142011834318</c:v>
                </c:pt>
                <c:pt idx="40">
                  <c:v>0.75664855590506153</c:v>
                </c:pt>
                <c:pt idx="41">
                  <c:v>0.90394973070017959</c:v>
                </c:pt>
                <c:pt idx="42">
                  <c:v>0.77609483042476124</c:v>
                </c:pt>
                <c:pt idx="43">
                  <c:v>1.1237911025145069</c:v>
                </c:pt>
                <c:pt idx="44">
                  <c:v>0.85707244948250372</c:v>
                </c:pt>
                <c:pt idx="45">
                  <c:v>0.77473138199333091</c:v>
                </c:pt>
                <c:pt idx="46">
                  <c:v>0.79195140470766889</c:v>
                </c:pt>
                <c:pt idx="47">
                  <c:v>0.37605464041783848</c:v>
                </c:pt>
                <c:pt idx="48">
                  <c:v>0.76369996113486205</c:v>
                </c:pt>
                <c:pt idx="49">
                  <c:v>0.88826554464703134</c:v>
                </c:pt>
                <c:pt idx="50">
                  <c:v>0.72570532915360497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D3-41BC-B054-AA7B5AEFC707}"/>
            </c:ext>
          </c:extLst>
        </c:ser>
        <c:ser>
          <c:idx val="1"/>
          <c:order val="1"/>
          <c:tx>
            <c:v>R(t) stima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R0!$B$22:$B$94</c:f>
              <c:numCache>
                <c:formatCode>General</c:formatCode>
                <c:ptCount val="73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  <c:pt idx="45">
                  <c:v>65</c:v>
                </c:pt>
                <c:pt idx="46">
                  <c:v>66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  <c:pt idx="51">
                  <c:v>71</c:v>
                </c:pt>
                <c:pt idx="52">
                  <c:v>72</c:v>
                </c:pt>
                <c:pt idx="53">
                  <c:v>73</c:v>
                </c:pt>
                <c:pt idx="54">
                  <c:v>74</c:v>
                </c:pt>
                <c:pt idx="55">
                  <c:v>75</c:v>
                </c:pt>
                <c:pt idx="56">
                  <c:v>76</c:v>
                </c:pt>
                <c:pt idx="57">
                  <c:v>77</c:v>
                </c:pt>
                <c:pt idx="58">
                  <c:v>78</c:v>
                </c:pt>
                <c:pt idx="59">
                  <c:v>79</c:v>
                </c:pt>
                <c:pt idx="60">
                  <c:v>80</c:v>
                </c:pt>
                <c:pt idx="61">
                  <c:v>81</c:v>
                </c:pt>
                <c:pt idx="62">
                  <c:v>82</c:v>
                </c:pt>
                <c:pt idx="63">
                  <c:v>83</c:v>
                </c:pt>
                <c:pt idx="64">
                  <c:v>84</c:v>
                </c:pt>
                <c:pt idx="65">
                  <c:v>85</c:v>
                </c:pt>
                <c:pt idx="66">
                  <c:v>86</c:v>
                </c:pt>
                <c:pt idx="67">
                  <c:v>87</c:v>
                </c:pt>
                <c:pt idx="68">
                  <c:v>88</c:v>
                </c:pt>
                <c:pt idx="69">
                  <c:v>89</c:v>
                </c:pt>
                <c:pt idx="70">
                  <c:v>90</c:v>
                </c:pt>
                <c:pt idx="71">
                  <c:v>91</c:v>
                </c:pt>
                <c:pt idx="72">
                  <c:v>92</c:v>
                </c:pt>
              </c:numCache>
            </c:numRef>
          </c:xVal>
          <c:yVal>
            <c:numRef>
              <c:f>R0!$K$22:$K$94</c:f>
              <c:numCache>
                <c:formatCode>0.00</c:formatCode>
                <c:ptCount val="73"/>
                <c:pt idx="0">
                  <c:v>6.5826603962710903</c:v>
                </c:pt>
                <c:pt idx="1">
                  <c:v>6.2428635487823074</c:v>
                </c:pt>
                <c:pt idx="2">
                  <c:v>5.9206070103194497</c:v>
                </c:pt>
                <c:pt idx="3">
                  <c:v>5.6149853503495422</c:v>
                </c:pt>
                <c:pt idx="4">
                  <c:v>5.3251398766524201</c:v>
                </c:pt>
                <c:pt idx="5">
                  <c:v>5.0502562226896055</c:v>
                </c:pt>
                <c:pt idx="6">
                  <c:v>4.7895620595131723</c:v>
                </c:pt>
                <c:pt idx="7">
                  <c:v>4.5423249257858433</c:v>
                </c:pt>
                <c:pt idx="8">
                  <c:v>4.307850169815433</c:v>
                </c:pt>
                <c:pt idx="9">
                  <c:v>4.085478997821431</c:v>
                </c:pt>
                <c:pt idx="10">
                  <c:v>3.8745866229500558</c:v>
                </c:pt>
                <c:pt idx="11">
                  <c:v>3.6745805098371189</c:v>
                </c:pt>
                <c:pt idx="12">
                  <c:v>3.4848987097865369</c:v>
                </c:pt>
                <c:pt idx="13">
                  <c:v>3.3050082818869009</c:v>
                </c:pt>
                <c:pt idx="14">
                  <c:v>3.1344037956299973</c:v>
                </c:pt>
                <c:pt idx="15">
                  <c:v>2.9726059108241403</c:v>
                </c:pt>
                <c:pt idx="16">
                  <c:v>2.8191600308123514</c:v>
                </c:pt>
                <c:pt idx="17">
                  <c:v>2.6736350252114138</c:v>
                </c:pt>
                <c:pt idx="18">
                  <c:v>2.5356220185831106</c:v>
                </c:pt>
                <c:pt idx="19">
                  <c:v>2.4047332416342408</c:v>
                </c:pt>
                <c:pt idx="20">
                  <c:v>2.2806009417176778</c:v>
                </c:pt>
                <c:pt idx="21">
                  <c:v>2.1628763495733523</c:v>
                </c:pt>
                <c:pt idx="22">
                  <c:v>2.0512286994060434</c:v>
                </c:pt>
                <c:pt idx="23">
                  <c:v>1.945344299546752</c:v>
                </c:pt>
                <c:pt idx="24">
                  <c:v>1.8449256510865164</c:v>
                </c:pt>
                <c:pt idx="25">
                  <c:v>1.7496906120063427</c:v>
                </c:pt>
                <c:pt idx="26">
                  <c:v>1.6593716044547353</c:v>
                </c:pt>
                <c:pt idx="27">
                  <c:v>1.5737148629455524</c:v>
                </c:pt>
                <c:pt idx="28">
                  <c:v>1.4924797213638812</c:v>
                </c:pt>
                <c:pt idx="29">
                  <c:v>1.4154379367766547</c:v>
                </c:pt>
                <c:pt idx="30">
                  <c:v>1.3423730481481624</c:v>
                </c:pt>
                <c:pt idx="31">
                  <c:v>1.273079768158655</c:v>
                </c:pt>
                <c:pt idx="32">
                  <c:v>1.2073634064172665</c:v>
                </c:pt>
                <c:pt idx="33">
                  <c:v>1.1450393224486772</c:v>
                </c:pt>
                <c:pt idx="34">
                  <c:v>1.0859324069165985</c:v>
                </c:pt>
                <c:pt idx="35">
                  <c:v>1.0298765896264959</c:v>
                </c:pt>
                <c:pt idx="36">
                  <c:v>0.9767143729252028</c:v>
                </c:pt>
                <c:pt idx="37">
                  <c:v>0.92629638918644397</c:v>
                </c:pt>
                <c:pt idx="38">
                  <c:v>0.87848098113894746</c:v>
                </c:pt>
                <c:pt idx="39">
                  <c:v>0.83313380385801661</c:v>
                </c:pt>
                <c:pt idx="40">
                  <c:v>0.79012744730229045</c:v>
                </c:pt>
                <c:pt idx="41">
                  <c:v>0.7493410783351524</c:v>
                </c:pt>
                <c:pt idx="42">
                  <c:v>0.71066010122499057</c:v>
                </c:pt>
                <c:pt idx="43">
                  <c:v>0.67397583567042785</c:v>
                </c:pt>
                <c:pt idx="44">
                  <c:v>0.6391852114458878</c:v>
                </c:pt>
                <c:pt idx="45">
                  <c:v>0.60619047880955157</c:v>
                </c:pt>
                <c:pt idx="46">
                  <c:v>0.57489893386005286</c:v>
                </c:pt>
                <c:pt idx="47">
                  <c:v>0.54522265807025683</c:v>
                </c:pt>
                <c:pt idx="48">
                  <c:v>0.51707827126630179</c:v>
                </c:pt>
                <c:pt idx="49">
                  <c:v>0.4903866973578605</c:v>
                </c:pt>
                <c:pt idx="50">
                  <c:v>0.46507294216140072</c:v>
                </c:pt>
                <c:pt idx="51">
                  <c:v>0.44106588269220842</c:v>
                </c:pt>
                <c:pt idx="52">
                  <c:v>0.41829806733315256</c:v>
                </c:pt>
                <c:pt idx="53">
                  <c:v>0.3967055263187364</c:v>
                </c:pt>
                <c:pt idx="54">
                  <c:v>0.37622759200195993</c:v>
                </c:pt>
                <c:pt idx="55">
                  <c:v>0.35680672839900357</c:v>
                </c:pt>
                <c:pt idx="56">
                  <c:v>0.33838836953281515</c:v>
                </c:pt>
                <c:pt idx="57">
                  <c:v>0.32092076612139586</c:v>
                </c:pt>
                <c:pt idx="58">
                  <c:v>0.30435484018003806</c:v>
                </c:pt>
                <c:pt idx="59">
                  <c:v>0.28864404712899216</c:v>
                </c:pt>
                <c:pt idx="60">
                  <c:v>0.27374424501913464</c:v>
                </c:pt>
                <c:pt idx="61">
                  <c:v>0.25961357050820427</c:v>
                </c:pt>
                <c:pt idx="62">
                  <c:v>0.24621232123914474</c:v>
                </c:pt>
                <c:pt idx="63">
                  <c:v>0.2335028442900757</c:v>
                </c:pt>
                <c:pt idx="64">
                  <c:v>0.22144943038247414</c:v>
                </c:pt>
                <c:pt idx="65">
                  <c:v>0.21001821355032865</c:v>
                </c:pt>
                <c:pt idx="66">
                  <c:v>0.1991770759883707</c:v>
                </c:pt>
                <c:pt idx="67">
                  <c:v>0.18889555781203865</c:v>
                </c:pt>
                <c:pt idx="68">
                  <c:v>0.1791447714756319</c:v>
                </c:pt>
                <c:pt idx="69">
                  <c:v>0.16989732060819829</c:v>
                </c:pt>
                <c:pt idx="70">
                  <c:v>0.16112722303911209</c:v>
                </c:pt>
                <c:pt idx="71">
                  <c:v>0.15280983779707119</c:v>
                </c:pt>
                <c:pt idx="72">
                  <c:v>0.14492179587740434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D3-41BC-B054-AA7B5AEFC7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3423312"/>
        <c:axId val="753423640"/>
      </c:scatterChart>
      <c:valAx>
        <c:axId val="753423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3423640"/>
        <c:crosses val="autoZero"/>
        <c:crossBetween val="midCat"/>
      </c:valAx>
      <c:valAx>
        <c:axId val="753423640"/>
        <c:scaling>
          <c:logBase val="10"/>
          <c:orientation val="minMax"/>
          <c:max val="10"/>
        </c:scaling>
        <c:delete val="0"/>
        <c:axPos val="l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3423312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Correlazione mancati</a:t>
            </a:r>
            <a:r>
              <a:rPr lang="it-IT" baseline="0"/>
              <a:t> guariti</a:t>
            </a:r>
            <a:endParaRPr lang="it-IT"/>
          </a:p>
        </c:rich>
      </c:tx>
      <c:layout>
        <c:manualLayout>
          <c:xMode val="edge"/>
          <c:yMode val="edge"/>
          <c:x val="0.34315966754155725"/>
          <c:y val="5.5555555555555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R0!$AB$14:$AB$72</c:f>
              <c:numCache>
                <c:formatCode>0</c:formatCode>
                <c:ptCount val="59"/>
                <c:pt idx="0">
                  <c:v>225.35000000000005</c:v>
                </c:pt>
                <c:pt idx="1">
                  <c:v>376.40000000000009</c:v>
                </c:pt>
                <c:pt idx="2">
                  <c:v>529.75000000000011</c:v>
                </c:pt>
                <c:pt idx="3">
                  <c:v>730.00000000000011</c:v>
                </c:pt>
                <c:pt idx="4">
                  <c:v>707.70000000000016</c:v>
                </c:pt>
                <c:pt idx="5">
                  <c:v>1000.2000000000002</c:v>
                </c:pt>
                <c:pt idx="6">
                  <c:v>1240.1500000000001</c:v>
                </c:pt>
                <c:pt idx="7">
                  <c:v>1556.9</c:v>
                </c:pt>
                <c:pt idx="8">
                  <c:v>1742.4</c:v>
                </c:pt>
                <c:pt idx="9">
                  <c:v>2035.5500000000002</c:v>
                </c:pt>
                <c:pt idx="10">
                  <c:v>2426.2000000000003</c:v>
                </c:pt>
                <c:pt idx="11">
                  <c:v>3192.3</c:v>
                </c:pt>
                <c:pt idx="12">
                  <c:v>3068.8</c:v>
                </c:pt>
                <c:pt idx="13">
                  <c:v>3886.3</c:v>
                </c:pt>
                <c:pt idx="14">
                  <c:v>4463.3</c:v>
                </c:pt>
                <c:pt idx="15">
                  <c:v>4861.3500000000004</c:v>
                </c:pt>
                <c:pt idx="16">
                  <c:v>5590.25</c:v>
                </c:pt>
                <c:pt idx="17">
                  <c:v>7102.15</c:v>
                </c:pt>
                <c:pt idx="18">
                  <c:v>8166.65</c:v>
                </c:pt>
                <c:pt idx="19">
                  <c:v>9323.7000000000007</c:v>
                </c:pt>
                <c:pt idx="20">
                  <c:v>10763.35</c:v>
                </c:pt>
                <c:pt idx="21">
                  <c:v>12526.050000000001</c:v>
                </c:pt>
                <c:pt idx="22">
                  <c:v>13706.300000000001</c:v>
                </c:pt>
                <c:pt idx="23">
                  <c:v>15998.300000000001</c:v>
                </c:pt>
                <c:pt idx="24">
                  <c:v>17372.7</c:v>
                </c:pt>
                <c:pt idx="25">
                  <c:v>19308.45</c:v>
                </c:pt>
                <c:pt idx="26">
                  <c:v>21492.050000000003</c:v>
                </c:pt>
                <c:pt idx="27">
                  <c:v>23453.500000000004</c:v>
                </c:pt>
                <c:pt idx="28">
                  <c:v>25476.900000000005</c:v>
                </c:pt>
                <c:pt idx="29">
                  <c:v>27971.600000000006</c:v>
                </c:pt>
                <c:pt idx="30">
                  <c:v>31189.900000000005</c:v>
                </c:pt>
                <c:pt idx="31">
                  <c:v>34191.250000000007</c:v>
                </c:pt>
                <c:pt idx="32">
                  <c:v>36735.600000000006</c:v>
                </c:pt>
                <c:pt idx="33">
                  <c:v>38857.700000000004</c:v>
                </c:pt>
                <c:pt idx="34">
                  <c:v>41112.550000000003</c:v>
                </c:pt>
                <c:pt idx="35">
                  <c:v>43471.200000000004</c:v>
                </c:pt>
                <c:pt idx="36">
                  <c:v>45786.650000000009</c:v>
                </c:pt>
                <c:pt idx="37">
                  <c:v>48791.30000000001</c:v>
                </c:pt>
                <c:pt idx="38">
                  <c:v>52182.100000000013</c:v>
                </c:pt>
                <c:pt idx="39">
                  <c:v>55099.650000000016</c:v>
                </c:pt>
                <c:pt idx="40">
                  <c:v>58830.550000000017</c:v>
                </c:pt>
                <c:pt idx="41">
                  <c:v>61563.900000000016</c:v>
                </c:pt>
                <c:pt idx="42">
                  <c:v>63774.000000000015</c:v>
                </c:pt>
                <c:pt idx="43">
                  <c:v>66480.550000000017</c:v>
                </c:pt>
                <c:pt idx="44">
                  <c:v>69332.400000000023</c:v>
                </c:pt>
                <c:pt idx="45">
                  <c:v>72468.250000000029</c:v>
                </c:pt>
                <c:pt idx="46">
                  <c:v>74596.700000000026</c:v>
                </c:pt>
                <c:pt idx="47">
                  <c:v>76601.650000000023</c:v>
                </c:pt>
                <c:pt idx="48">
                  <c:v>78447.050000000017</c:v>
                </c:pt>
                <c:pt idx="49">
                  <c:v>80431.400000000023</c:v>
                </c:pt>
                <c:pt idx="50">
                  <c:v>82686.750000000029</c:v>
                </c:pt>
                <c:pt idx="51">
                  <c:v>85923.900000000023</c:v>
                </c:pt>
                <c:pt idx="52">
                  <c:v>89185.550000000017</c:v>
                </c:pt>
                <c:pt idx="53">
                  <c:v>91746.800000000017</c:v>
                </c:pt>
                <c:pt idx="54">
                  <c:v>94345.650000000023</c:v>
                </c:pt>
                <c:pt idx="55">
                  <c:v>94445.200000000026</c:v>
                </c:pt>
                <c:pt idx="56">
                  <c:v>96919.35000000002</c:v>
                </c:pt>
                <c:pt idx="57">
                  <c:v>99815.550000000017</c:v>
                </c:pt>
                <c:pt idx="58">
                  <c:v>102910.50000000001</c:v>
                </c:pt>
              </c:numCache>
            </c:numRef>
          </c:xVal>
          <c:yVal>
            <c:numRef>
              <c:f>R0!$Y$4:$Y$62</c:f>
              <c:numCache>
                <c:formatCode>General</c:formatCode>
                <c:ptCount val="59"/>
                <c:pt idx="0">
                  <c:v>162</c:v>
                </c:pt>
                <c:pt idx="1">
                  <c:v>221</c:v>
                </c:pt>
                <c:pt idx="2">
                  <c:v>284</c:v>
                </c:pt>
                <c:pt idx="3">
                  <c:v>412</c:v>
                </c:pt>
                <c:pt idx="4">
                  <c:v>543</c:v>
                </c:pt>
                <c:pt idx="5">
                  <c:v>798</c:v>
                </c:pt>
                <c:pt idx="6">
                  <c:v>927</c:v>
                </c:pt>
                <c:pt idx="7">
                  <c:v>1000</c:v>
                </c:pt>
                <c:pt idx="8">
                  <c:v>1065</c:v>
                </c:pt>
                <c:pt idx="9">
                  <c:v>1155</c:v>
                </c:pt>
                <c:pt idx="10">
                  <c:v>1060</c:v>
                </c:pt>
                <c:pt idx="11">
                  <c:v>1843</c:v>
                </c:pt>
                <c:pt idx="12">
                  <c:v>2180</c:v>
                </c:pt>
                <c:pt idx="13">
                  <c:v>2936</c:v>
                </c:pt>
                <c:pt idx="14">
                  <c:v>2599</c:v>
                </c:pt>
                <c:pt idx="15">
                  <c:v>3724</c:v>
                </c:pt>
                <c:pt idx="16">
                  <c:v>5036</c:v>
                </c:pt>
                <c:pt idx="17">
                  <c:v>6201</c:v>
                </c:pt>
                <c:pt idx="18">
                  <c:v>7860</c:v>
                </c:pt>
                <c:pt idx="19">
                  <c:v>9268</c:v>
                </c:pt>
                <c:pt idx="20">
                  <c:v>10197</c:v>
                </c:pt>
                <c:pt idx="21">
                  <c:v>11108</c:v>
                </c:pt>
                <c:pt idx="22">
                  <c:v>12090</c:v>
                </c:pt>
                <c:pt idx="23">
                  <c:v>14935</c:v>
                </c:pt>
                <c:pt idx="24">
                  <c:v>19185</c:v>
                </c:pt>
                <c:pt idx="25">
                  <c:v>22116</c:v>
                </c:pt>
                <c:pt idx="26">
                  <c:v>23783</c:v>
                </c:pt>
                <c:pt idx="27">
                  <c:v>26522</c:v>
                </c:pt>
                <c:pt idx="28">
                  <c:v>28697</c:v>
                </c:pt>
                <c:pt idx="29">
                  <c:v>30920</c:v>
                </c:pt>
                <c:pt idx="30">
                  <c:v>33648</c:v>
                </c:pt>
                <c:pt idx="31">
                  <c:v>36653</c:v>
                </c:pt>
                <c:pt idx="32">
                  <c:v>39533</c:v>
                </c:pt>
                <c:pt idx="33">
                  <c:v>42588</c:v>
                </c:pt>
                <c:pt idx="34">
                  <c:v>43752</c:v>
                </c:pt>
                <c:pt idx="35">
                  <c:v>45420</c:v>
                </c:pt>
                <c:pt idx="36">
                  <c:v>48134</c:v>
                </c:pt>
                <c:pt idx="37">
                  <c:v>50456</c:v>
                </c:pt>
                <c:pt idx="38">
                  <c:v>52579</c:v>
                </c:pt>
                <c:pt idx="39">
                  <c:v>55270</c:v>
                </c:pt>
                <c:pt idx="40">
                  <c:v>58320</c:v>
                </c:pt>
                <c:pt idx="41">
                  <c:v>60313</c:v>
                </c:pt>
                <c:pt idx="42">
                  <c:v>61557</c:v>
                </c:pt>
                <c:pt idx="43">
                  <c:v>63084</c:v>
                </c:pt>
                <c:pt idx="44">
                  <c:v>64873</c:v>
                </c:pt>
                <c:pt idx="45">
                  <c:v>66534</c:v>
                </c:pt>
                <c:pt idx="46">
                  <c:v>68744</c:v>
                </c:pt>
                <c:pt idx="47">
                  <c:v>71063</c:v>
                </c:pt>
                <c:pt idx="48">
                  <c:v>72333</c:v>
                </c:pt>
                <c:pt idx="49">
                  <c:v>73094</c:v>
                </c:pt>
                <c:pt idx="50">
                  <c:v>74696</c:v>
                </c:pt>
                <c:pt idx="51">
                  <c:v>76778</c:v>
                </c:pt>
                <c:pt idx="52">
                  <c:v>78364</c:v>
                </c:pt>
                <c:pt idx="53">
                  <c:v>80031</c:v>
                </c:pt>
                <c:pt idx="54">
                  <c:v>80589</c:v>
                </c:pt>
                <c:pt idx="55">
                  <c:v>80758</c:v>
                </c:pt>
                <c:pt idx="56">
                  <c:v>81104</c:v>
                </c:pt>
                <c:pt idx="57">
                  <c:v>81510</c:v>
                </c:pt>
                <c:pt idx="58">
                  <c:v>81710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9C-404F-8CA7-339AB1B806C5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R0!$AB$16:$AB$72</c:f>
              <c:numCache>
                <c:formatCode>0</c:formatCode>
                <c:ptCount val="57"/>
                <c:pt idx="0">
                  <c:v>529.75000000000011</c:v>
                </c:pt>
                <c:pt idx="1">
                  <c:v>730.00000000000011</c:v>
                </c:pt>
                <c:pt idx="2">
                  <c:v>707.70000000000016</c:v>
                </c:pt>
                <c:pt idx="3">
                  <c:v>1000.2000000000002</c:v>
                </c:pt>
                <c:pt idx="4">
                  <c:v>1240.1500000000001</c:v>
                </c:pt>
                <c:pt idx="5">
                  <c:v>1556.9</c:v>
                </c:pt>
                <c:pt idx="6">
                  <c:v>1742.4</c:v>
                </c:pt>
                <c:pt idx="7">
                  <c:v>2035.5500000000002</c:v>
                </c:pt>
                <c:pt idx="8">
                  <c:v>2426.2000000000003</c:v>
                </c:pt>
                <c:pt idx="9">
                  <c:v>3192.3</c:v>
                </c:pt>
                <c:pt idx="10">
                  <c:v>3068.8</c:v>
                </c:pt>
                <c:pt idx="11">
                  <c:v>3886.3</c:v>
                </c:pt>
                <c:pt idx="12">
                  <c:v>4463.3</c:v>
                </c:pt>
                <c:pt idx="13">
                  <c:v>4861.3500000000004</c:v>
                </c:pt>
                <c:pt idx="14">
                  <c:v>5590.25</c:v>
                </c:pt>
                <c:pt idx="15">
                  <c:v>7102.15</c:v>
                </c:pt>
                <c:pt idx="16">
                  <c:v>8166.65</c:v>
                </c:pt>
                <c:pt idx="17">
                  <c:v>9323.7000000000007</c:v>
                </c:pt>
                <c:pt idx="18">
                  <c:v>10763.35</c:v>
                </c:pt>
                <c:pt idx="19">
                  <c:v>12526.050000000001</c:v>
                </c:pt>
                <c:pt idx="20">
                  <c:v>13706.300000000001</c:v>
                </c:pt>
                <c:pt idx="21">
                  <c:v>15998.300000000001</c:v>
                </c:pt>
                <c:pt idx="22">
                  <c:v>17372.7</c:v>
                </c:pt>
                <c:pt idx="23">
                  <c:v>19308.45</c:v>
                </c:pt>
                <c:pt idx="24">
                  <c:v>21492.050000000003</c:v>
                </c:pt>
                <c:pt idx="25">
                  <c:v>23453.500000000004</c:v>
                </c:pt>
                <c:pt idx="26">
                  <c:v>25476.900000000005</c:v>
                </c:pt>
                <c:pt idx="27">
                  <c:v>27971.600000000006</c:v>
                </c:pt>
                <c:pt idx="28">
                  <c:v>31189.900000000005</c:v>
                </c:pt>
                <c:pt idx="29">
                  <c:v>34191.250000000007</c:v>
                </c:pt>
                <c:pt idx="30">
                  <c:v>36735.600000000006</c:v>
                </c:pt>
                <c:pt idx="31">
                  <c:v>38857.700000000004</c:v>
                </c:pt>
                <c:pt idx="32">
                  <c:v>41112.550000000003</c:v>
                </c:pt>
                <c:pt idx="33">
                  <c:v>43471.200000000004</c:v>
                </c:pt>
                <c:pt idx="34">
                  <c:v>45786.650000000009</c:v>
                </c:pt>
                <c:pt idx="35">
                  <c:v>48791.30000000001</c:v>
                </c:pt>
                <c:pt idx="36">
                  <c:v>52182.100000000013</c:v>
                </c:pt>
                <c:pt idx="37">
                  <c:v>55099.650000000016</c:v>
                </c:pt>
                <c:pt idx="38">
                  <c:v>58830.550000000017</c:v>
                </c:pt>
                <c:pt idx="39">
                  <c:v>61563.900000000016</c:v>
                </c:pt>
                <c:pt idx="40">
                  <c:v>63774.000000000015</c:v>
                </c:pt>
                <c:pt idx="41">
                  <c:v>66480.550000000017</c:v>
                </c:pt>
                <c:pt idx="42">
                  <c:v>69332.400000000023</c:v>
                </c:pt>
                <c:pt idx="43">
                  <c:v>72468.250000000029</c:v>
                </c:pt>
                <c:pt idx="44">
                  <c:v>74596.700000000026</c:v>
                </c:pt>
                <c:pt idx="45">
                  <c:v>76601.650000000023</c:v>
                </c:pt>
                <c:pt idx="46">
                  <c:v>78447.050000000017</c:v>
                </c:pt>
                <c:pt idx="47">
                  <c:v>80431.400000000023</c:v>
                </c:pt>
                <c:pt idx="48">
                  <c:v>82686.750000000029</c:v>
                </c:pt>
                <c:pt idx="49">
                  <c:v>85923.900000000023</c:v>
                </c:pt>
                <c:pt idx="50">
                  <c:v>89185.550000000017</c:v>
                </c:pt>
                <c:pt idx="51">
                  <c:v>91746.800000000017</c:v>
                </c:pt>
                <c:pt idx="52">
                  <c:v>94345.650000000023</c:v>
                </c:pt>
                <c:pt idx="53">
                  <c:v>94445.200000000026</c:v>
                </c:pt>
                <c:pt idx="54">
                  <c:v>96919.35000000002</c:v>
                </c:pt>
                <c:pt idx="55">
                  <c:v>99815.550000000017</c:v>
                </c:pt>
                <c:pt idx="56">
                  <c:v>102910.50000000001</c:v>
                </c:pt>
              </c:numCache>
            </c:numRef>
          </c:xVal>
          <c:yVal>
            <c:numRef>
              <c:f>R0!$AL$16:$AL$72</c:f>
              <c:numCache>
                <c:formatCode>0</c:formatCode>
                <c:ptCount val="57"/>
                <c:pt idx="0">
                  <c:v>529.75000000000011</c:v>
                </c:pt>
                <c:pt idx="1">
                  <c:v>730.00000000000011</c:v>
                </c:pt>
                <c:pt idx="2">
                  <c:v>707.70000000000016</c:v>
                </c:pt>
                <c:pt idx="3">
                  <c:v>1000.2000000000002</c:v>
                </c:pt>
                <c:pt idx="4">
                  <c:v>1240.1500000000001</c:v>
                </c:pt>
                <c:pt idx="5">
                  <c:v>1556.9</c:v>
                </c:pt>
                <c:pt idx="6">
                  <c:v>1742.4</c:v>
                </c:pt>
                <c:pt idx="7">
                  <c:v>2035.5500000000002</c:v>
                </c:pt>
                <c:pt idx="8">
                  <c:v>2426.2000000000003</c:v>
                </c:pt>
                <c:pt idx="9">
                  <c:v>3192.3</c:v>
                </c:pt>
                <c:pt idx="10">
                  <c:v>3068.8</c:v>
                </c:pt>
                <c:pt idx="11">
                  <c:v>3886.3</c:v>
                </c:pt>
                <c:pt idx="12">
                  <c:v>4463.3</c:v>
                </c:pt>
                <c:pt idx="13">
                  <c:v>4861.3500000000004</c:v>
                </c:pt>
                <c:pt idx="14">
                  <c:v>5590.25</c:v>
                </c:pt>
                <c:pt idx="15">
                  <c:v>7102.15</c:v>
                </c:pt>
                <c:pt idx="16">
                  <c:v>8166.65</c:v>
                </c:pt>
                <c:pt idx="17">
                  <c:v>9323.7000000000007</c:v>
                </c:pt>
                <c:pt idx="18">
                  <c:v>10763.35</c:v>
                </c:pt>
                <c:pt idx="19">
                  <c:v>12526.050000000001</c:v>
                </c:pt>
                <c:pt idx="20">
                  <c:v>13706.300000000001</c:v>
                </c:pt>
                <c:pt idx="21">
                  <c:v>15998.300000000001</c:v>
                </c:pt>
                <c:pt idx="22">
                  <c:v>17372.7</c:v>
                </c:pt>
                <c:pt idx="23">
                  <c:v>19308.45</c:v>
                </c:pt>
                <c:pt idx="24">
                  <c:v>21492.050000000003</c:v>
                </c:pt>
                <c:pt idx="25">
                  <c:v>23453.500000000004</c:v>
                </c:pt>
                <c:pt idx="26">
                  <c:v>25476.900000000005</c:v>
                </c:pt>
                <c:pt idx="27">
                  <c:v>27971.600000000006</c:v>
                </c:pt>
                <c:pt idx="28">
                  <c:v>31189.900000000005</c:v>
                </c:pt>
                <c:pt idx="29">
                  <c:v>34191.250000000007</c:v>
                </c:pt>
                <c:pt idx="30">
                  <c:v>36735.600000000006</c:v>
                </c:pt>
                <c:pt idx="31">
                  <c:v>38857.700000000004</c:v>
                </c:pt>
                <c:pt idx="32">
                  <c:v>41112.550000000003</c:v>
                </c:pt>
                <c:pt idx="33">
                  <c:v>43471.200000000004</c:v>
                </c:pt>
                <c:pt idx="34">
                  <c:v>45786.650000000009</c:v>
                </c:pt>
                <c:pt idx="35">
                  <c:v>48791.30000000001</c:v>
                </c:pt>
                <c:pt idx="36">
                  <c:v>52182.100000000013</c:v>
                </c:pt>
                <c:pt idx="37">
                  <c:v>55099.650000000016</c:v>
                </c:pt>
                <c:pt idx="38">
                  <c:v>58830.550000000017</c:v>
                </c:pt>
                <c:pt idx="39">
                  <c:v>61563.900000000016</c:v>
                </c:pt>
                <c:pt idx="40">
                  <c:v>63774.000000000015</c:v>
                </c:pt>
                <c:pt idx="41">
                  <c:v>66480.550000000017</c:v>
                </c:pt>
                <c:pt idx="42">
                  <c:v>69332.400000000023</c:v>
                </c:pt>
                <c:pt idx="43">
                  <c:v>72468.250000000029</c:v>
                </c:pt>
                <c:pt idx="44">
                  <c:v>74596.700000000026</c:v>
                </c:pt>
                <c:pt idx="45">
                  <c:v>76601.650000000023</c:v>
                </c:pt>
                <c:pt idx="46">
                  <c:v>78447.050000000017</c:v>
                </c:pt>
                <c:pt idx="47">
                  <c:v>80431.400000000023</c:v>
                </c:pt>
                <c:pt idx="48">
                  <c:v>82686.750000000029</c:v>
                </c:pt>
                <c:pt idx="49">
                  <c:v>85923.900000000023</c:v>
                </c:pt>
                <c:pt idx="50">
                  <c:v>89185.550000000017</c:v>
                </c:pt>
                <c:pt idx="51">
                  <c:v>91746.800000000017</c:v>
                </c:pt>
                <c:pt idx="52">
                  <c:v>94345.650000000023</c:v>
                </c:pt>
                <c:pt idx="53">
                  <c:v>94445.200000000026</c:v>
                </c:pt>
                <c:pt idx="54">
                  <c:v>96919.35000000002</c:v>
                </c:pt>
                <c:pt idx="55">
                  <c:v>99815.550000000017</c:v>
                </c:pt>
                <c:pt idx="56">
                  <c:v>102910.50000000001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9C-404F-8CA7-339AB1B806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6775272"/>
        <c:axId val="676777240"/>
      </c:scatterChart>
      <c:valAx>
        <c:axId val="676775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Guariti non dichiarati</a:t>
                </a:r>
                <a:r>
                  <a:rPr lang="en-US" baseline="0"/>
                  <a:t> (t)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6777240"/>
        <c:crosses val="autoZero"/>
        <c:crossBetween val="midCat"/>
      </c:valAx>
      <c:valAx>
        <c:axId val="676777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Quarantena (t-10)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6775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Terapia_inten!$B$1</c:f>
              <c:strCache>
                <c:ptCount val="1"/>
                <c:pt idx="0">
                  <c:v>terapia_intensiva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Terapia_inten!$A$3:$A$75</c:f>
              <c:numCache>
                <c:formatCode>d/m;@</c:formatCode>
                <c:ptCount val="73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</c:numCache>
            </c:numRef>
          </c:xVal>
          <c:yVal>
            <c:numRef>
              <c:f>Terapia_inten!$B$3:$B$75</c:f>
              <c:numCache>
                <c:formatCode>General</c:formatCode>
                <c:ptCount val="73"/>
                <c:pt idx="0">
                  <c:v>26</c:v>
                </c:pt>
                <c:pt idx="1">
                  <c:v>35</c:v>
                </c:pt>
                <c:pt idx="2">
                  <c:v>36</c:v>
                </c:pt>
                <c:pt idx="3">
                  <c:v>56</c:v>
                </c:pt>
                <c:pt idx="4">
                  <c:v>64</c:v>
                </c:pt>
                <c:pt idx="5">
                  <c:v>105</c:v>
                </c:pt>
                <c:pt idx="6">
                  <c:v>140</c:v>
                </c:pt>
                <c:pt idx="7">
                  <c:v>166</c:v>
                </c:pt>
                <c:pt idx="8">
                  <c:v>229</c:v>
                </c:pt>
                <c:pt idx="9">
                  <c:v>295</c:v>
                </c:pt>
                <c:pt idx="10">
                  <c:v>351</c:v>
                </c:pt>
                <c:pt idx="11">
                  <c:v>462</c:v>
                </c:pt>
                <c:pt idx="12">
                  <c:v>567</c:v>
                </c:pt>
                <c:pt idx="13">
                  <c:v>650</c:v>
                </c:pt>
                <c:pt idx="14">
                  <c:v>733</c:v>
                </c:pt>
                <c:pt idx="15">
                  <c:v>877</c:v>
                </c:pt>
                <c:pt idx="16">
                  <c:v>1028</c:v>
                </c:pt>
                <c:pt idx="17">
                  <c:v>1153</c:v>
                </c:pt>
                <c:pt idx="18">
                  <c:v>1328</c:v>
                </c:pt>
                <c:pt idx="19">
                  <c:v>1518</c:v>
                </c:pt>
                <c:pt idx="20">
                  <c:v>1672</c:v>
                </c:pt>
                <c:pt idx="21">
                  <c:v>1851</c:v>
                </c:pt>
                <c:pt idx="22">
                  <c:v>2060</c:v>
                </c:pt>
                <c:pt idx="23">
                  <c:v>2257</c:v>
                </c:pt>
                <c:pt idx="24">
                  <c:v>2498</c:v>
                </c:pt>
                <c:pt idx="25">
                  <c:v>2655</c:v>
                </c:pt>
                <c:pt idx="26">
                  <c:v>2857</c:v>
                </c:pt>
                <c:pt idx="27">
                  <c:v>3009</c:v>
                </c:pt>
                <c:pt idx="28">
                  <c:v>3204</c:v>
                </c:pt>
                <c:pt idx="29">
                  <c:v>3396</c:v>
                </c:pt>
                <c:pt idx="30">
                  <c:v>3489</c:v>
                </c:pt>
                <c:pt idx="31">
                  <c:v>3612</c:v>
                </c:pt>
                <c:pt idx="32">
                  <c:v>3732</c:v>
                </c:pt>
                <c:pt idx="33">
                  <c:v>3856</c:v>
                </c:pt>
                <c:pt idx="34">
                  <c:v>3906</c:v>
                </c:pt>
                <c:pt idx="35">
                  <c:v>3981</c:v>
                </c:pt>
                <c:pt idx="36">
                  <c:v>4023</c:v>
                </c:pt>
                <c:pt idx="37">
                  <c:v>4035</c:v>
                </c:pt>
                <c:pt idx="38">
                  <c:v>4053</c:v>
                </c:pt>
                <c:pt idx="39">
                  <c:v>4068</c:v>
                </c:pt>
                <c:pt idx="40">
                  <c:v>3994</c:v>
                </c:pt>
                <c:pt idx="41">
                  <c:v>3977</c:v>
                </c:pt>
                <c:pt idx="42">
                  <c:v>3898</c:v>
                </c:pt>
                <c:pt idx="43">
                  <c:v>3792</c:v>
                </c:pt>
                <c:pt idx="44">
                  <c:v>3693</c:v>
                </c:pt>
                <c:pt idx="45">
                  <c:v>3605</c:v>
                </c:pt>
                <c:pt idx="46">
                  <c:v>3497</c:v>
                </c:pt>
                <c:pt idx="47">
                  <c:v>3381</c:v>
                </c:pt>
                <c:pt idx="48">
                  <c:v>3343</c:v>
                </c:pt>
                <c:pt idx="49">
                  <c:v>3260</c:v>
                </c:pt>
                <c:pt idx="50">
                  <c:v>3186</c:v>
                </c:pt>
                <c:pt idx="51">
                  <c:v>3079</c:v>
                </c:pt>
                <c:pt idx="52">
                  <c:v>2936</c:v>
                </c:pt>
                <c:pt idx="53">
                  <c:v>2812</c:v>
                </c:pt>
                <c:pt idx="54">
                  <c:v>2733</c:v>
                </c:pt>
                <c:pt idx="55">
                  <c:v>2635</c:v>
                </c:pt>
                <c:pt idx="56">
                  <c:v>2573</c:v>
                </c:pt>
                <c:pt idx="57">
                  <c:v>2471</c:v>
                </c:pt>
                <c:pt idx="58">
                  <c:v>2384</c:v>
                </c:pt>
                <c:pt idx="59">
                  <c:v>2267</c:v>
                </c:pt>
                <c:pt idx="60">
                  <c:v>2173</c:v>
                </c:pt>
                <c:pt idx="61">
                  <c:v>2102</c:v>
                </c:pt>
                <c:pt idx="62">
                  <c:v>2009</c:v>
                </c:pt>
                <c:pt idx="63">
                  <c:v>1956</c:v>
                </c:pt>
                <c:pt idx="64">
                  <c:v>1863</c:v>
                </c:pt>
                <c:pt idx="65">
                  <c:v>1795</c:v>
                </c:pt>
                <c:pt idx="66">
                  <c:v>1694</c:v>
                </c:pt>
                <c:pt idx="67">
                  <c:v>1578</c:v>
                </c:pt>
                <c:pt idx="68">
                  <c:v>1539</c:v>
                </c:pt>
                <c:pt idx="69">
                  <c:v>1501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88-49F7-98F6-26A391EF4ED9}"/>
            </c:ext>
          </c:extLst>
        </c:ser>
        <c:ser>
          <c:idx val="1"/>
          <c:order val="1"/>
          <c:tx>
            <c:strRef>
              <c:f>Terapia_inten!$C$1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Terapia_inten!$A$3:$A$75</c:f>
              <c:numCache>
                <c:formatCode>d/m;@</c:formatCode>
                <c:ptCount val="73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</c:numCache>
            </c:numRef>
          </c:xVal>
          <c:yVal>
            <c:numRef>
              <c:f>Terapia_inten!$C$3:$C$75</c:f>
              <c:numCache>
                <c:formatCode>General</c:formatCode>
                <c:ptCount val="73"/>
                <c:pt idx="1">
                  <c:v>9</c:v>
                </c:pt>
                <c:pt idx="2">
                  <c:v>1</c:v>
                </c:pt>
                <c:pt idx="3">
                  <c:v>20</c:v>
                </c:pt>
                <c:pt idx="4">
                  <c:v>8</c:v>
                </c:pt>
                <c:pt idx="5">
                  <c:v>41</c:v>
                </c:pt>
                <c:pt idx="6">
                  <c:v>35</c:v>
                </c:pt>
                <c:pt idx="7">
                  <c:v>26</c:v>
                </c:pt>
                <c:pt idx="8">
                  <c:v>63</c:v>
                </c:pt>
                <c:pt idx="9">
                  <c:v>66</c:v>
                </c:pt>
                <c:pt idx="10">
                  <c:v>56</c:v>
                </c:pt>
                <c:pt idx="11">
                  <c:v>111</c:v>
                </c:pt>
                <c:pt idx="12">
                  <c:v>105</c:v>
                </c:pt>
                <c:pt idx="13">
                  <c:v>83</c:v>
                </c:pt>
                <c:pt idx="14">
                  <c:v>83</c:v>
                </c:pt>
                <c:pt idx="15">
                  <c:v>144</c:v>
                </c:pt>
                <c:pt idx="16">
                  <c:v>151</c:v>
                </c:pt>
                <c:pt idx="17">
                  <c:v>125</c:v>
                </c:pt>
                <c:pt idx="18">
                  <c:v>175</c:v>
                </c:pt>
                <c:pt idx="19">
                  <c:v>190</c:v>
                </c:pt>
                <c:pt idx="20">
                  <c:v>154</c:v>
                </c:pt>
                <c:pt idx="21">
                  <c:v>179</c:v>
                </c:pt>
                <c:pt idx="22">
                  <c:v>209</c:v>
                </c:pt>
                <c:pt idx="23">
                  <c:v>197</c:v>
                </c:pt>
                <c:pt idx="24">
                  <c:v>241</c:v>
                </c:pt>
                <c:pt idx="25">
                  <c:v>157</c:v>
                </c:pt>
                <c:pt idx="26">
                  <c:v>202</c:v>
                </c:pt>
                <c:pt idx="27">
                  <c:v>152</c:v>
                </c:pt>
                <c:pt idx="28">
                  <c:v>195</c:v>
                </c:pt>
                <c:pt idx="29">
                  <c:v>192</c:v>
                </c:pt>
                <c:pt idx="30">
                  <c:v>93</c:v>
                </c:pt>
                <c:pt idx="31">
                  <c:v>123</c:v>
                </c:pt>
                <c:pt idx="32">
                  <c:v>120</c:v>
                </c:pt>
                <c:pt idx="33">
                  <c:v>124</c:v>
                </c:pt>
                <c:pt idx="34">
                  <c:v>50</c:v>
                </c:pt>
                <c:pt idx="35">
                  <c:v>75</c:v>
                </c:pt>
                <c:pt idx="36">
                  <c:v>42</c:v>
                </c:pt>
                <c:pt idx="37">
                  <c:v>12</c:v>
                </c:pt>
                <c:pt idx="38">
                  <c:v>18</c:v>
                </c:pt>
                <c:pt idx="39">
                  <c:v>15</c:v>
                </c:pt>
                <c:pt idx="40">
                  <c:v>-74</c:v>
                </c:pt>
                <c:pt idx="41">
                  <c:v>-17</c:v>
                </c:pt>
                <c:pt idx="42">
                  <c:v>-79</c:v>
                </c:pt>
                <c:pt idx="43">
                  <c:v>-106</c:v>
                </c:pt>
                <c:pt idx="44">
                  <c:v>-99</c:v>
                </c:pt>
                <c:pt idx="45">
                  <c:v>-88</c:v>
                </c:pt>
                <c:pt idx="46">
                  <c:v>-108</c:v>
                </c:pt>
                <c:pt idx="47">
                  <c:v>-116</c:v>
                </c:pt>
                <c:pt idx="48">
                  <c:v>-38</c:v>
                </c:pt>
                <c:pt idx="49">
                  <c:v>-83</c:v>
                </c:pt>
                <c:pt idx="50">
                  <c:v>-74</c:v>
                </c:pt>
                <c:pt idx="51">
                  <c:v>-107</c:v>
                </c:pt>
                <c:pt idx="52">
                  <c:v>-143</c:v>
                </c:pt>
                <c:pt idx="53">
                  <c:v>-124</c:v>
                </c:pt>
                <c:pt idx="54">
                  <c:v>-79</c:v>
                </c:pt>
                <c:pt idx="55">
                  <c:v>-98</c:v>
                </c:pt>
                <c:pt idx="56">
                  <c:v>-62</c:v>
                </c:pt>
                <c:pt idx="57">
                  <c:v>-102</c:v>
                </c:pt>
                <c:pt idx="58">
                  <c:v>-87</c:v>
                </c:pt>
                <c:pt idx="59">
                  <c:v>-117</c:v>
                </c:pt>
                <c:pt idx="60">
                  <c:v>-94</c:v>
                </c:pt>
                <c:pt idx="61">
                  <c:v>-71</c:v>
                </c:pt>
                <c:pt idx="62">
                  <c:v>-93</c:v>
                </c:pt>
                <c:pt idx="63">
                  <c:v>-53</c:v>
                </c:pt>
                <c:pt idx="64">
                  <c:v>-93</c:v>
                </c:pt>
                <c:pt idx="65">
                  <c:v>-68</c:v>
                </c:pt>
                <c:pt idx="66">
                  <c:v>-101</c:v>
                </c:pt>
                <c:pt idx="67">
                  <c:v>-116</c:v>
                </c:pt>
                <c:pt idx="68">
                  <c:v>-39</c:v>
                </c:pt>
                <c:pt idx="69">
                  <c:v>-38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88-49F7-98F6-26A391EF4E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20032"/>
        <c:axId val="449319704"/>
      </c:scatterChart>
      <c:valAx>
        <c:axId val="449319704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20032"/>
        <c:crossesAt val="0"/>
        <c:crossBetween val="midCat"/>
      </c:valAx>
      <c:valAx>
        <c:axId val="449320032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19704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Guariti!$B$1</c:f>
              <c:strCache>
                <c:ptCount val="1"/>
                <c:pt idx="0">
                  <c:v>dimessi_guariti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Guariti!$A$3:$A$78</c:f>
              <c:numCache>
                <c:formatCode>d/m;@</c:formatCode>
                <c:ptCount val="76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</c:numCache>
            </c:numRef>
          </c:xVal>
          <c:yVal>
            <c:numRef>
              <c:f>Guariti!$B$3:$B$78</c:f>
              <c:numCache>
                <c:formatCode>General</c:formatCode>
                <c:ptCount val="76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45</c:v>
                </c:pt>
                <c:pt idx="4">
                  <c:v>46</c:v>
                </c:pt>
                <c:pt idx="5">
                  <c:v>50</c:v>
                </c:pt>
                <c:pt idx="6">
                  <c:v>83</c:v>
                </c:pt>
                <c:pt idx="7">
                  <c:v>149</c:v>
                </c:pt>
                <c:pt idx="8">
                  <c:v>160</c:v>
                </c:pt>
                <c:pt idx="9">
                  <c:v>276</c:v>
                </c:pt>
                <c:pt idx="10">
                  <c:v>414</c:v>
                </c:pt>
                <c:pt idx="11">
                  <c:v>523</c:v>
                </c:pt>
                <c:pt idx="12">
                  <c:v>589</c:v>
                </c:pt>
                <c:pt idx="13">
                  <c:v>622</c:v>
                </c:pt>
                <c:pt idx="14">
                  <c:v>724</c:v>
                </c:pt>
                <c:pt idx="15">
                  <c:v>1004</c:v>
                </c:pt>
                <c:pt idx="16">
                  <c:v>1045</c:v>
                </c:pt>
                <c:pt idx="17">
                  <c:v>1258</c:v>
                </c:pt>
                <c:pt idx="18">
                  <c:v>1439</c:v>
                </c:pt>
                <c:pt idx="19">
                  <c:v>1966</c:v>
                </c:pt>
                <c:pt idx="20">
                  <c:v>2335</c:v>
                </c:pt>
                <c:pt idx="21">
                  <c:v>2749</c:v>
                </c:pt>
                <c:pt idx="22">
                  <c:v>2941</c:v>
                </c:pt>
                <c:pt idx="23">
                  <c:v>4025</c:v>
                </c:pt>
                <c:pt idx="24">
                  <c:v>4440</c:v>
                </c:pt>
                <c:pt idx="25">
                  <c:v>5129</c:v>
                </c:pt>
                <c:pt idx="26">
                  <c:v>6072</c:v>
                </c:pt>
                <c:pt idx="27">
                  <c:v>7024</c:v>
                </c:pt>
                <c:pt idx="28">
                  <c:v>7432</c:v>
                </c:pt>
                <c:pt idx="29">
                  <c:v>8326</c:v>
                </c:pt>
                <c:pt idx="30">
                  <c:v>9362</c:v>
                </c:pt>
                <c:pt idx="31">
                  <c:v>10361</c:v>
                </c:pt>
                <c:pt idx="32">
                  <c:v>10950</c:v>
                </c:pt>
                <c:pt idx="33">
                  <c:v>12384</c:v>
                </c:pt>
                <c:pt idx="34">
                  <c:v>13030</c:v>
                </c:pt>
                <c:pt idx="35">
                  <c:v>14620</c:v>
                </c:pt>
                <c:pt idx="36">
                  <c:v>15729</c:v>
                </c:pt>
                <c:pt idx="37">
                  <c:v>16847</c:v>
                </c:pt>
                <c:pt idx="38">
                  <c:v>18278</c:v>
                </c:pt>
                <c:pt idx="39">
                  <c:v>19758</c:v>
                </c:pt>
                <c:pt idx="40">
                  <c:v>20996</c:v>
                </c:pt>
                <c:pt idx="41">
                  <c:v>21815</c:v>
                </c:pt>
                <c:pt idx="42">
                  <c:v>22837</c:v>
                </c:pt>
                <c:pt idx="43">
                  <c:v>24392</c:v>
                </c:pt>
                <c:pt idx="44">
                  <c:v>26491</c:v>
                </c:pt>
                <c:pt idx="45">
                  <c:v>28470</c:v>
                </c:pt>
                <c:pt idx="46">
                  <c:v>30455</c:v>
                </c:pt>
                <c:pt idx="47">
                  <c:v>32534</c:v>
                </c:pt>
                <c:pt idx="48">
                  <c:v>34211</c:v>
                </c:pt>
                <c:pt idx="49">
                  <c:v>35435</c:v>
                </c:pt>
                <c:pt idx="50">
                  <c:v>37130</c:v>
                </c:pt>
                <c:pt idx="51">
                  <c:v>38092</c:v>
                </c:pt>
                <c:pt idx="52">
                  <c:v>40164</c:v>
                </c:pt>
                <c:pt idx="53">
                  <c:v>42727</c:v>
                </c:pt>
                <c:pt idx="54">
                  <c:v>44927</c:v>
                </c:pt>
                <c:pt idx="55">
                  <c:v>47055</c:v>
                </c:pt>
                <c:pt idx="56">
                  <c:v>48877</c:v>
                </c:pt>
                <c:pt idx="57">
                  <c:v>51600</c:v>
                </c:pt>
                <c:pt idx="58">
                  <c:v>54543</c:v>
                </c:pt>
                <c:pt idx="59">
                  <c:v>57576</c:v>
                </c:pt>
                <c:pt idx="60">
                  <c:v>60498</c:v>
                </c:pt>
                <c:pt idx="61">
                  <c:v>63120</c:v>
                </c:pt>
                <c:pt idx="62">
                  <c:v>64928</c:v>
                </c:pt>
                <c:pt idx="63">
                  <c:v>66624</c:v>
                </c:pt>
                <c:pt idx="64">
                  <c:v>68941</c:v>
                </c:pt>
                <c:pt idx="65">
                  <c:v>71252</c:v>
                </c:pt>
                <c:pt idx="66">
                  <c:v>75945</c:v>
                </c:pt>
                <c:pt idx="67">
                  <c:v>78249</c:v>
                </c:pt>
                <c:pt idx="68">
                  <c:v>79914</c:v>
                </c:pt>
                <c:pt idx="69">
                  <c:v>81654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32-4762-843A-D0B1574690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15112"/>
        <c:axId val="449314784"/>
      </c:scatterChart>
      <c:valAx>
        <c:axId val="449314784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15112"/>
        <c:crossesAt val="0"/>
        <c:crossBetween val="midCat"/>
      </c:valAx>
      <c:valAx>
        <c:axId val="449315112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14784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9.8515070886422848E-2"/>
          <c:y val="4.8353889140631851E-2"/>
          <c:w val="0.7516319586295559"/>
          <c:h val="0.91204227882391731"/>
        </c:manualLayout>
      </c:layout>
      <c:scatterChart>
        <c:scatterStyle val="lineMarker"/>
        <c:varyColors val="0"/>
        <c:ser>
          <c:idx val="0"/>
          <c:order val="0"/>
          <c:tx>
            <c:strRef>
              <c:f>Guariti!$C$1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Guariti!$A$3:$A$76</c:f>
              <c:numCache>
                <c:formatCode>d/m;@</c:formatCode>
                <c:ptCount val="74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</c:numCache>
            </c:numRef>
          </c:xVal>
          <c:yVal>
            <c:numRef>
              <c:f>Guariti!$C$3:$C$76</c:f>
              <c:numCache>
                <c:formatCode>General</c:formatCode>
                <c:ptCount val="74"/>
                <c:pt idx="1">
                  <c:v>0</c:v>
                </c:pt>
                <c:pt idx="2">
                  <c:v>2</c:v>
                </c:pt>
                <c:pt idx="3">
                  <c:v>42</c:v>
                </c:pt>
                <c:pt idx="4">
                  <c:v>1</c:v>
                </c:pt>
                <c:pt idx="5">
                  <c:v>4</c:v>
                </c:pt>
                <c:pt idx="6">
                  <c:v>33</c:v>
                </c:pt>
                <c:pt idx="7">
                  <c:v>66</c:v>
                </c:pt>
                <c:pt idx="8">
                  <c:v>11</c:v>
                </c:pt>
                <c:pt idx="9">
                  <c:v>116</c:v>
                </c:pt>
                <c:pt idx="10">
                  <c:v>138</c:v>
                </c:pt>
                <c:pt idx="11">
                  <c:v>109</c:v>
                </c:pt>
                <c:pt idx="12">
                  <c:v>66</c:v>
                </c:pt>
                <c:pt idx="13">
                  <c:v>33</c:v>
                </c:pt>
                <c:pt idx="14">
                  <c:v>102</c:v>
                </c:pt>
                <c:pt idx="15">
                  <c:v>280</c:v>
                </c:pt>
                <c:pt idx="16">
                  <c:v>41</c:v>
                </c:pt>
                <c:pt idx="17">
                  <c:v>213</c:v>
                </c:pt>
                <c:pt idx="18">
                  <c:v>181</c:v>
                </c:pt>
                <c:pt idx="19">
                  <c:v>527</c:v>
                </c:pt>
                <c:pt idx="20">
                  <c:v>369</c:v>
                </c:pt>
                <c:pt idx="21">
                  <c:v>414</c:v>
                </c:pt>
                <c:pt idx="22">
                  <c:v>192</c:v>
                </c:pt>
                <c:pt idx="23">
                  <c:v>1084</c:v>
                </c:pt>
                <c:pt idx="24">
                  <c:v>415</c:v>
                </c:pt>
                <c:pt idx="25">
                  <c:v>689</c:v>
                </c:pt>
                <c:pt idx="26">
                  <c:v>943</c:v>
                </c:pt>
                <c:pt idx="27">
                  <c:v>952</c:v>
                </c:pt>
                <c:pt idx="28">
                  <c:v>408</c:v>
                </c:pt>
                <c:pt idx="29">
                  <c:v>894</c:v>
                </c:pt>
                <c:pt idx="30">
                  <c:v>1036</c:v>
                </c:pt>
                <c:pt idx="31">
                  <c:v>999</c:v>
                </c:pt>
                <c:pt idx="32">
                  <c:v>589</c:v>
                </c:pt>
                <c:pt idx="33">
                  <c:v>1434</c:v>
                </c:pt>
                <c:pt idx="34">
                  <c:v>646</c:v>
                </c:pt>
                <c:pt idx="35">
                  <c:v>1590</c:v>
                </c:pt>
                <c:pt idx="36">
                  <c:v>1109</c:v>
                </c:pt>
                <c:pt idx="37">
                  <c:v>1118</c:v>
                </c:pt>
                <c:pt idx="38">
                  <c:v>1431</c:v>
                </c:pt>
                <c:pt idx="39">
                  <c:v>1480</c:v>
                </c:pt>
                <c:pt idx="40">
                  <c:v>1238</c:v>
                </c:pt>
                <c:pt idx="41">
                  <c:v>819</c:v>
                </c:pt>
                <c:pt idx="42">
                  <c:v>1022</c:v>
                </c:pt>
                <c:pt idx="43">
                  <c:v>1555</c:v>
                </c:pt>
                <c:pt idx="44">
                  <c:v>2099</c:v>
                </c:pt>
                <c:pt idx="45">
                  <c:v>1979</c:v>
                </c:pt>
                <c:pt idx="46">
                  <c:v>1985</c:v>
                </c:pt>
                <c:pt idx="47">
                  <c:v>2079</c:v>
                </c:pt>
                <c:pt idx="48">
                  <c:v>1677</c:v>
                </c:pt>
                <c:pt idx="49">
                  <c:v>1224</c:v>
                </c:pt>
                <c:pt idx="50">
                  <c:v>1695</c:v>
                </c:pt>
                <c:pt idx="51">
                  <c:v>962</c:v>
                </c:pt>
                <c:pt idx="52">
                  <c:v>2072</c:v>
                </c:pt>
                <c:pt idx="53">
                  <c:v>2563</c:v>
                </c:pt>
                <c:pt idx="54">
                  <c:v>2200</c:v>
                </c:pt>
                <c:pt idx="55">
                  <c:v>2128</c:v>
                </c:pt>
                <c:pt idx="56">
                  <c:v>1822</c:v>
                </c:pt>
                <c:pt idx="57">
                  <c:v>2723</c:v>
                </c:pt>
                <c:pt idx="58">
                  <c:v>2943</c:v>
                </c:pt>
                <c:pt idx="59">
                  <c:v>3033</c:v>
                </c:pt>
                <c:pt idx="60">
                  <c:v>2922</c:v>
                </c:pt>
                <c:pt idx="61">
                  <c:v>2622</c:v>
                </c:pt>
                <c:pt idx="62">
                  <c:v>1808</c:v>
                </c:pt>
                <c:pt idx="63">
                  <c:v>1696</c:v>
                </c:pt>
                <c:pt idx="64">
                  <c:v>2317</c:v>
                </c:pt>
                <c:pt idx="65">
                  <c:v>2311</c:v>
                </c:pt>
                <c:pt idx="66">
                  <c:v>4693</c:v>
                </c:pt>
                <c:pt idx="67">
                  <c:v>2304</c:v>
                </c:pt>
                <c:pt idx="68">
                  <c:v>1665</c:v>
                </c:pt>
                <c:pt idx="69">
                  <c:v>1740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EE-4FCC-AD9D-FB089AED34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671240"/>
        <c:axId val="449670256"/>
      </c:scatterChart>
      <c:valAx>
        <c:axId val="44967025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671240"/>
        <c:crossesAt val="0"/>
        <c:crossBetween val="midCat"/>
      </c:valAx>
      <c:valAx>
        <c:axId val="449671240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67025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Benford Guariti/giorno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7.755510013303131E-2"/>
          <c:y val="0.17171296296296296"/>
          <c:w val="0.72017276093912908"/>
          <c:h val="0.72088764946048411"/>
        </c:manualLayout>
      </c:layout>
      <c:barChart>
        <c:barDir val="col"/>
        <c:grouping val="clustered"/>
        <c:varyColors val="0"/>
        <c:ser>
          <c:idx val="1"/>
          <c:order val="1"/>
          <c:tx>
            <c:v>Benford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Guariti!$T$2:$AB$2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Guariti!$T$1:$AB$1</c:f>
              <c:numCache>
                <c:formatCode>General</c:formatCode>
                <c:ptCount val="9"/>
                <c:pt idx="0">
                  <c:v>30.102999566398118</c:v>
                </c:pt>
                <c:pt idx="1">
                  <c:v>17.609125905568124</c:v>
                </c:pt>
                <c:pt idx="2">
                  <c:v>12.493873660829994</c:v>
                </c:pt>
                <c:pt idx="3">
                  <c:v>9.6910013008056417</c:v>
                </c:pt>
                <c:pt idx="4">
                  <c:v>7.9181246047624816</c:v>
                </c:pt>
                <c:pt idx="5">
                  <c:v>6.6946789630613219</c:v>
                </c:pt>
                <c:pt idx="6">
                  <c:v>5.799194697768673</c:v>
                </c:pt>
                <c:pt idx="7">
                  <c:v>5.1152522447381292</c:v>
                </c:pt>
                <c:pt idx="8">
                  <c:v>4.5757490560675143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1B-4238-BFA4-0CD74C4B1A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7412328"/>
        <c:axId val="457407408"/>
      </c:barChart>
      <c:scatterChart>
        <c:scatterStyle val="lineMarker"/>
        <c:varyColors val="0"/>
        <c:ser>
          <c:idx val="0"/>
          <c:order val="0"/>
          <c:tx>
            <c:v>Guariti/day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Guariti!$T$2:$AB$2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Guariti!$T$76:$AB$76</c:f>
              <c:numCache>
                <c:formatCode>General</c:formatCode>
                <c:ptCount val="9"/>
                <c:pt idx="0">
                  <c:v>29</c:v>
                </c:pt>
                <c:pt idx="1">
                  <c:v>16</c:v>
                </c:pt>
                <c:pt idx="2">
                  <c:v>4</c:v>
                </c:pt>
                <c:pt idx="3">
                  <c:v>7</c:v>
                </c:pt>
                <c:pt idx="4">
                  <c:v>2</c:v>
                </c:pt>
                <c:pt idx="5">
                  <c:v>4</c:v>
                </c:pt>
                <c:pt idx="6">
                  <c:v>0</c:v>
                </c:pt>
                <c:pt idx="7">
                  <c:v>2</c:v>
                </c:pt>
                <c:pt idx="8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1B-4238-BFA4-0CD74C4B1A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412328"/>
        <c:axId val="457407408"/>
      </c:scatterChart>
      <c:catAx>
        <c:axId val="457412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7407408"/>
        <c:crosses val="autoZero"/>
        <c:auto val="1"/>
        <c:lblAlgn val="ctr"/>
        <c:lblOffset val="100"/>
        <c:noMultiLvlLbl val="0"/>
      </c:catAx>
      <c:valAx>
        <c:axId val="45740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7412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2.1624962671278065E-2"/>
          <c:y val="4.0222111373006103E-2"/>
          <c:w val="0.85275034550770545"/>
          <c:h val="0.959776962597032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Deceduti!$C$1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invertIfNegative val="0"/>
          <c:cat>
            <c:numRef>
              <c:f>Deceduti!$A$3:$A$72</c:f>
              <c:numCache>
                <c:formatCode>d/m;@</c:formatCode>
                <c:ptCount val="70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</c:numCache>
            </c:numRef>
          </c:cat>
          <c:val>
            <c:numRef>
              <c:f>Deceduti!$C$3:$C$72</c:f>
              <c:numCache>
                <c:formatCode>General</c:formatCode>
                <c:ptCount val="70"/>
                <c:pt idx="1">
                  <c:v>3</c:v>
                </c:pt>
                <c:pt idx="2">
                  <c:v>2</c:v>
                </c:pt>
                <c:pt idx="3">
                  <c:v>5</c:v>
                </c:pt>
                <c:pt idx="4">
                  <c:v>4</c:v>
                </c:pt>
                <c:pt idx="5">
                  <c:v>8</c:v>
                </c:pt>
                <c:pt idx="6">
                  <c:v>5</c:v>
                </c:pt>
                <c:pt idx="7">
                  <c:v>18</c:v>
                </c:pt>
                <c:pt idx="8">
                  <c:v>27</c:v>
                </c:pt>
                <c:pt idx="9">
                  <c:v>28</c:v>
                </c:pt>
                <c:pt idx="10">
                  <c:v>41</c:v>
                </c:pt>
                <c:pt idx="11">
                  <c:v>49</c:v>
                </c:pt>
                <c:pt idx="12">
                  <c:v>36</c:v>
                </c:pt>
                <c:pt idx="13">
                  <c:v>133</c:v>
                </c:pt>
                <c:pt idx="14">
                  <c:v>97</c:v>
                </c:pt>
                <c:pt idx="15">
                  <c:v>168</c:v>
                </c:pt>
                <c:pt idx="16">
                  <c:v>196</c:v>
                </c:pt>
                <c:pt idx="17">
                  <c:v>189</c:v>
                </c:pt>
                <c:pt idx="18">
                  <c:v>250</c:v>
                </c:pt>
                <c:pt idx="19">
                  <c:v>175</c:v>
                </c:pt>
                <c:pt idx="20">
                  <c:v>368</c:v>
                </c:pt>
                <c:pt idx="21">
                  <c:v>349</c:v>
                </c:pt>
                <c:pt idx="22">
                  <c:v>345</c:v>
                </c:pt>
                <c:pt idx="23">
                  <c:v>475</c:v>
                </c:pt>
                <c:pt idx="24">
                  <c:v>427</c:v>
                </c:pt>
                <c:pt idx="25">
                  <c:v>627</c:v>
                </c:pt>
                <c:pt idx="26">
                  <c:v>793</c:v>
                </c:pt>
                <c:pt idx="27">
                  <c:v>651</c:v>
                </c:pt>
                <c:pt idx="28">
                  <c:v>601</c:v>
                </c:pt>
                <c:pt idx="29">
                  <c:v>743</c:v>
                </c:pt>
                <c:pt idx="30">
                  <c:v>683</c:v>
                </c:pt>
                <c:pt idx="31">
                  <c:v>662</c:v>
                </c:pt>
                <c:pt idx="32">
                  <c:v>969</c:v>
                </c:pt>
                <c:pt idx="33">
                  <c:v>889</c:v>
                </c:pt>
                <c:pt idx="34">
                  <c:v>756</c:v>
                </c:pt>
                <c:pt idx="35">
                  <c:v>812</c:v>
                </c:pt>
                <c:pt idx="36">
                  <c:v>837</c:v>
                </c:pt>
                <c:pt idx="37">
                  <c:v>727</c:v>
                </c:pt>
                <c:pt idx="38">
                  <c:v>760</c:v>
                </c:pt>
                <c:pt idx="39">
                  <c:v>766</c:v>
                </c:pt>
                <c:pt idx="40">
                  <c:v>681</c:v>
                </c:pt>
                <c:pt idx="41">
                  <c:v>525</c:v>
                </c:pt>
                <c:pt idx="42">
                  <c:v>636</c:v>
                </c:pt>
                <c:pt idx="43">
                  <c:v>604</c:v>
                </c:pt>
                <c:pt idx="44">
                  <c:v>542</c:v>
                </c:pt>
                <c:pt idx="45">
                  <c:v>610</c:v>
                </c:pt>
                <c:pt idx="46">
                  <c:v>570</c:v>
                </c:pt>
                <c:pt idx="47">
                  <c:v>619</c:v>
                </c:pt>
                <c:pt idx="48">
                  <c:v>431</c:v>
                </c:pt>
                <c:pt idx="49">
                  <c:v>566</c:v>
                </c:pt>
                <c:pt idx="50">
                  <c:v>602</c:v>
                </c:pt>
                <c:pt idx="51">
                  <c:v>578</c:v>
                </c:pt>
                <c:pt idx="52">
                  <c:v>525</c:v>
                </c:pt>
                <c:pt idx="53">
                  <c:v>575</c:v>
                </c:pt>
                <c:pt idx="54">
                  <c:v>482</c:v>
                </c:pt>
                <c:pt idx="55">
                  <c:v>433</c:v>
                </c:pt>
                <c:pt idx="56">
                  <c:v>454</c:v>
                </c:pt>
                <c:pt idx="57">
                  <c:v>534</c:v>
                </c:pt>
                <c:pt idx="58">
                  <c:v>437</c:v>
                </c:pt>
                <c:pt idx="59">
                  <c:v>464</c:v>
                </c:pt>
                <c:pt idx="60">
                  <c:v>420</c:v>
                </c:pt>
                <c:pt idx="61">
                  <c:v>415</c:v>
                </c:pt>
                <c:pt idx="62">
                  <c:v>260</c:v>
                </c:pt>
                <c:pt idx="63">
                  <c:v>333</c:v>
                </c:pt>
                <c:pt idx="64">
                  <c:v>382</c:v>
                </c:pt>
                <c:pt idx="65">
                  <c:v>323</c:v>
                </c:pt>
                <c:pt idx="66">
                  <c:v>285</c:v>
                </c:pt>
                <c:pt idx="67">
                  <c:v>269</c:v>
                </c:pt>
                <c:pt idx="68">
                  <c:v>474</c:v>
                </c:pt>
                <c:pt idx="69">
                  <c:v>174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DC-4125-881A-99D76C3E04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9668616"/>
        <c:axId val="449667960"/>
      </c:barChart>
      <c:valAx>
        <c:axId val="449667960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668616"/>
        <c:crossesAt val="0"/>
        <c:crossBetween val="between"/>
      </c:valAx>
      <c:dateAx>
        <c:axId val="449668616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667960"/>
        <c:crossesAt val="0"/>
        <c:auto val="1"/>
        <c:lblOffset val="100"/>
        <c:baseTimeUnit val="days"/>
      </c:date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4.4060739907355324E-2"/>
          <c:y val="4.0222111373006103E-2"/>
          <c:w val="0.79493753081789831"/>
          <c:h val="0.95977696259703249"/>
        </c:manualLayout>
      </c:layout>
      <c:scatterChart>
        <c:scatterStyle val="lineMarker"/>
        <c:varyColors val="0"/>
        <c:ser>
          <c:idx val="0"/>
          <c:order val="0"/>
          <c:tx>
            <c:strRef>
              <c:f>Deceduti!$B$1</c:f>
              <c:strCache>
                <c:ptCount val="1"/>
                <c:pt idx="0">
                  <c:v>deceduti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Deceduti!$A$3:$A$75</c:f>
              <c:numCache>
                <c:formatCode>d/m;@</c:formatCode>
                <c:ptCount val="73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</c:numCache>
            </c:numRef>
          </c:xVal>
          <c:yVal>
            <c:numRef>
              <c:f>Deceduti!$B$3:$B$75</c:f>
              <c:numCache>
                <c:formatCode>General</c:formatCode>
                <c:ptCount val="73"/>
                <c:pt idx="0">
                  <c:v>7</c:v>
                </c:pt>
                <c:pt idx="1">
                  <c:v>10</c:v>
                </c:pt>
                <c:pt idx="2">
                  <c:v>12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34</c:v>
                </c:pt>
                <c:pt idx="7">
                  <c:v>52</c:v>
                </c:pt>
                <c:pt idx="8">
                  <c:v>79</c:v>
                </c:pt>
                <c:pt idx="9">
                  <c:v>107</c:v>
                </c:pt>
                <c:pt idx="10">
                  <c:v>148</c:v>
                </c:pt>
                <c:pt idx="11">
                  <c:v>197</c:v>
                </c:pt>
                <c:pt idx="12">
                  <c:v>233</c:v>
                </c:pt>
                <c:pt idx="13">
                  <c:v>366</c:v>
                </c:pt>
                <c:pt idx="14">
                  <c:v>463</c:v>
                </c:pt>
                <c:pt idx="15">
                  <c:v>631</c:v>
                </c:pt>
                <c:pt idx="16">
                  <c:v>827</c:v>
                </c:pt>
                <c:pt idx="17">
                  <c:v>1016</c:v>
                </c:pt>
                <c:pt idx="18">
                  <c:v>1266</c:v>
                </c:pt>
                <c:pt idx="19">
                  <c:v>1441</c:v>
                </c:pt>
                <c:pt idx="20">
                  <c:v>1809</c:v>
                </c:pt>
                <c:pt idx="21">
                  <c:v>2158</c:v>
                </c:pt>
                <c:pt idx="22">
                  <c:v>2503</c:v>
                </c:pt>
                <c:pt idx="23">
                  <c:v>2978</c:v>
                </c:pt>
                <c:pt idx="24">
                  <c:v>3405</c:v>
                </c:pt>
                <c:pt idx="25">
                  <c:v>4032</c:v>
                </c:pt>
                <c:pt idx="26">
                  <c:v>4825</c:v>
                </c:pt>
                <c:pt idx="27">
                  <c:v>5476</c:v>
                </c:pt>
                <c:pt idx="28">
                  <c:v>6077</c:v>
                </c:pt>
                <c:pt idx="29">
                  <c:v>6820</c:v>
                </c:pt>
                <c:pt idx="30">
                  <c:v>7503</c:v>
                </c:pt>
                <c:pt idx="31">
                  <c:v>8165</c:v>
                </c:pt>
                <c:pt idx="32">
                  <c:v>9134</c:v>
                </c:pt>
                <c:pt idx="33">
                  <c:v>10023</c:v>
                </c:pt>
                <c:pt idx="34">
                  <c:v>10779</c:v>
                </c:pt>
                <c:pt idx="35">
                  <c:v>11591</c:v>
                </c:pt>
                <c:pt idx="36">
                  <c:v>12428</c:v>
                </c:pt>
                <c:pt idx="37">
                  <c:v>13155</c:v>
                </c:pt>
                <c:pt idx="38">
                  <c:v>13915</c:v>
                </c:pt>
                <c:pt idx="39">
                  <c:v>14681</c:v>
                </c:pt>
                <c:pt idx="40">
                  <c:v>15362</c:v>
                </c:pt>
                <c:pt idx="41">
                  <c:v>15887</c:v>
                </c:pt>
                <c:pt idx="42">
                  <c:v>16523</c:v>
                </c:pt>
                <c:pt idx="43">
                  <c:v>17127</c:v>
                </c:pt>
                <c:pt idx="44">
                  <c:v>17669</c:v>
                </c:pt>
                <c:pt idx="45">
                  <c:v>18279</c:v>
                </c:pt>
                <c:pt idx="46">
                  <c:v>18849</c:v>
                </c:pt>
                <c:pt idx="47">
                  <c:v>19468</c:v>
                </c:pt>
                <c:pt idx="48">
                  <c:v>19899</c:v>
                </c:pt>
                <c:pt idx="49">
                  <c:v>20465</c:v>
                </c:pt>
                <c:pt idx="50">
                  <c:v>21067</c:v>
                </c:pt>
                <c:pt idx="51">
                  <c:v>21645</c:v>
                </c:pt>
                <c:pt idx="52">
                  <c:v>22170</c:v>
                </c:pt>
                <c:pt idx="53">
                  <c:v>22745</c:v>
                </c:pt>
                <c:pt idx="54">
                  <c:v>23227</c:v>
                </c:pt>
                <c:pt idx="55">
                  <c:v>23660</c:v>
                </c:pt>
                <c:pt idx="56">
                  <c:v>24114</c:v>
                </c:pt>
                <c:pt idx="57">
                  <c:v>24648</c:v>
                </c:pt>
                <c:pt idx="58">
                  <c:v>25085</c:v>
                </c:pt>
                <c:pt idx="59">
                  <c:v>25549</c:v>
                </c:pt>
                <c:pt idx="60">
                  <c:v>25969</c:v>
                </c:pt>
                <c:pt idx="61">
                  <c:v>26384</c:v>
                </c:pt>
                <c:pt idx="62">
                  <c:v>26644</c:v>
                </c:pt>
                <c:pt idx="63">
                  <c:v>26977</c:v>
                </c:pt>
                <c:pt idx="64">
                  <c:v>27359</c:v>
                </c:pt>
                <c:pt idx="65">
                  <c:v>27682</c:v>
                </c:pt>
                <c:pt idx="66">
                  <c:v>27967</c:v>
                </c:pt>
                <c:pt idx="67">
                  <c:v>28236</c:v>
                </c:pt>
                <c:pt idx="68">
                  <c:v>28710</c:v>
                </c:pt>
                <c:pt idx="69">
                  <c:v>28884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83-49E2-AB62-513555F3326B}"/>
            </c:ext>
          </c:extLst>
        </c:ser>
        <c:ser>
          <c:idx val="1"/>
          <c:order val="1"/>
          <c:tx>
            <c:strRef>
              <c:f>Deceduti!$C$1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Deceduti!$A$3:$A$74</c:f>
              <c:numCache>
                <c:formatCode>d/m;@</c:formatCode>
                <c:ptCount val="72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</c:numCache>
            </c:numRef>
          </c:xVal>
          <c:yVal>
            <c:numRef>
              <c:f>Deceduti!$C$3:$C$74</c:f>
              <c:numCache>
                <c:formatCode>General</c:formatCode>
                <c:ptCount val="72"/>
                <c:pt idx="1">
                  <c:v>3</c:v>
                </c:pt>
                <c:pt idx="2">
                  <c:v>2</c:v>
                </c:pt>
                <c:pt idx="3">
                  <c:v>5</c:v>
                </c:pt>
                <c:pt idx="4">
                  <c:v>4</c:v>
                </c:pt>
                <c:pt idx="5">
                  <c:v>8</c:v>
                </c:pt>
                <c:pt idx="6">
                  <c:v>5</c:v>
                </c:pt>
                <c:pt idx="7">
                  <c:v>18</c:v>
                </c:pt>
                <c:pt idx="8">
                  <c:v>27</c:v>
                </c:pt>
                <c:pt idx="9">
                  <c:v>28</c:v>
                </c:pt>
                <c:pt idx="10">
                  <c:v>41</c:v>
                </c:pt>
                <c:pt idx="11">
                  <c:v>49</c:v>
                </c:pt>
                <c:pt idx="12">
                  <c:v>36</c:v>
                </c:pt>
                <c:pt idx="13">
                  <c:v>133</c:v>
                </c:pt>
                <c:pt idx="14">
                  <c:v>97</c:v>
                </c:pt>
                <c:pt idx="15">
                  <c:v>168</c:v>
                </c:pt>
                <c:pt idx="16">
                  <c:v>196</c:v>
                </c:pt>
                <c:pt idx="17">
                  <c:v>189</c:v>
                </c:pt>
                <c:pt idx="18">
                  <c:v>250</c:v>
                </c:pt>
                <c:pt idx="19">
                  <c:v>175</c:v>
                </c:pt>
                <c:pt idx="20">
                  <c:v>368</c:v>
                </c:pt>
                <c:pt idx="21">
                  <c:v>349</c:v>
                </c:pt>
                <c:pt idx="22">
                  <c:v>345</c:v>
                </c:pt>
                <c:pt idx="23">
                  <c:v>475</c:v>
                </c:pt>
                <c:pt idx="24">
                  <c:v>427</c:v>
                </c:pt>
                <c:pt idx="25">
                  <c:v>627</c:v>
                </c:pt>
                <c:pt idx="26">
                  <c:v>793</c:v>
                </c:pt>
                <c:pt idx="27">
                  <c:v>651</c:v>
                </c:pt>
                <c:pt idx="28">
                  <c:v>601</c:v>
                </c:pt>
                <c:pt idx="29">
                  <c:v>743</c:v>
                </c:pt>
                <c:pt idx="30">
                  <c:v>683</c:v>
                </c:pt>
                <c:pt idx="31">
                  <c:v>662</c:v>
                </c:pt>
                <c:pt idx="32">
                  <c:v>969</c:v>
                </c:pt>
                <c:pt idx="33">
                  <c:v>889</c:v>
                </c:pt>
                <c:pt idx="34">
                  <c:v>756</c:v>
                </c:pt>
                <c:pt idx="35">
                  <c:v>812</c:v>
                </c:pt>
                <c:pt idx="36">
                  <c:v>837</c:v>
                </c:pt>
                <c:pt idx="37">
                  <c:v>727</c:v>
                </c:pt>
                <c:pt idx="38">
                  <c:v>760</c:v>
                </c:pt>
                <c:pt idx="39">
                  <c:v>766</c:v>
                </c:pt>
                <c:pt idx="40">
                  <c:v>681</c:v>
                </c:pt>
                <c:pt idx="41">
                  <c:v>525</c:v>
                </c:pt>
                <c:pt idx="42">
                  <c:v>636</c:v>
                </c:pt>
                <c:pt idx="43">
                  <c:v>604</c:v>
                </c:pt>
                <c:pt idx="44">
                  <c:v>542</c:v>
                </c:pt>
                <c:pt idx="45">
                  <c:v>610</c:v>
                </c:pt>
                <c:pt idx="46">
                  <c:v>570</c:v>
                </c:pt>
                <c:pt idx="47">
                  <c:v>619</c:v>
                </c:pt>
                <c:pt idx="48">
                  <c:v>431</c:v>
                </c:pt>
                <c:pt idx="49">
                  <c:v>566</c:v>
                </c:pt>
                <c:pt idx="50">
                  <c:v>602</c:v>
                </c:pt>
                <c:pt idx="51">
                  <c:v>578</c:v>
                </c:pt>
                <c:pt idx="52">
                  <c:v>525</c:v>
                </c:pt>
                <c:pt idx="53">
                  <c:v>575</c:v>
                </c:pt>
                <c:pt idx="54">
                  <c:v>482</c:v>
                </c:pt>
                <c:pt idx="55">
                  <c:v>433</c:v>
                </c:pt>
                <c:pt idx="56">
                  <c:v>454</c:v>
                </c:pt>
                <c:pt idx="57">
                  <c:v>534</c:v>
                </c:pt>
                <c:pt idx="58">
                  <c:v>437</c:v>
                </c:pt>
                <c:pt idx="59">
                  <c:v>464</c:v>
                </c:pt>
                <c:pt idx="60">
                  <c:v>420</c:v>
                </c:pt>
                <c:pt idx="61">
                  <c:v>415</c:v>
                </c:pt>
                <c:pt idx="62">
                  <c:v>260</c:v>
                </c:pt>
                <c:pt idx="63">
                  <c:v>333</c:v>
                </c:pt>
                <c:pt idx="64">
                  <c:v>382</c:v>
                </c:pt>
                <c:pt idx="65">
                  <c:v>323</c:v>
                </c:pt>
                <c:pt idx="66">
                  <c:v>285</c:v>
                </c:pt>
                <c:pt idx="67">
                  <c:v>269</c:v>
                </c:pt>
                <c:pt idx="68">
                  <c:v>474</c:v>
                </c:pt>
                <c:pt idx="69">
                  <c:v>174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83-49E2-AB62-513555F332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592056"/>
        <c:axId val="449592712"/>
      </c:scatterChart>
      <c:valAx>
        <c:axId val="44959271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592056"/>
        <c:crossesAt val="0"/>
        <c:crossBetween val="midCat"/>
      </c:valAx>
      <c:valAx>
        <c:axId val="449592056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59271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5" Type="http://schemas.openxmlformats.org/officeDocument/2006/relationships/image" Target="../media/image1.png"/><Relationship Id="rId4" Type="http://schemas.openxmlformats.org/officeDocument/2006/relationships/chart" Target="../charts/chart28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5" Type="http://schemas.openxmlformats.org/officeDocument/2006/relationships/image" Target="../media/image1.png"/><Relationship Id="rId4" Type="http://schemas.openxmlformats.org/officeDocument/2006/relationships/chart" Target="../charts/chart32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6.xml"/><Relationship Id="rId2" Type="http://schemas.openxmlformats.org/officeDocument/2006/relationships/chart" Target="../charts/chart35.xml"/><Relationship Id="rId1" Type="http://schemas.openxmlformats.org/officeDocument/2006/relationships/chart" Target="../charts/chart34.xml"/><Relationship Id="rId6" Type="http://schemas.openxmlformats.org/officeDocument/2006/relationships/chart" Target="../charts/chart39.xml"/><Relationship Id="rId5" Type="http://schemas.openxmlformats.org/officeDocument/2006/relationships/chart" Target="../charts/chart38.xml"/><Relationship Id="rId4" Type="http://schemas.openxmlformats.org/officeDocument/2006/relationships/chart" Target="../charts/chart3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4" Type="http://schemas.openxmlformats.org/officeDocument/2006/relationships/chart" Target="../charts/chart2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6277136" y="85977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C0110A03-C7C1-4062-BE7C-71B66E7C7A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285960" y="3366363"/>
    <xdr:ext cx="5759641" cy="3239636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80879536-06A3-4803-AB05-46682B1E17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oneCellAnchor>
    <xdr:from>
      <xdr:col>16</xdr:col>
      <xdr:colOff>171450</xdr:colOff>
      <xdr:row>3</xdr:row>
      <xdr:rowOff>26673</xdr:rowOff>
    </xdr:from>
    <xdr:ext cx="4572000" cy="2743200"/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204BD8D2-2049-4680-B39F-CA6ECE7BE3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10919460" y="99056"/>
    <xdr:ext cx="6073140" cy="3241081"/>
    <xdr:graphicFrame macro="">
      <xdr:nvGraphicFramePr>
        <xdr:cNvPr id="4" name="Grafico 4">
          <a:extLst>
            <a:ext uri="{FF2B5EF4-FFF2-40B4-BE49-F238E27FC236}">
              <a16:creationId xmlns:a16="http://schemas.microsoft.com/office/drawing/2014/main" id="{38A1785F-920C-451D-9DBE-A002C7B9A0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twoCellAnchor>
    <xdr:from>
      <xdr:col>23</xdr:col>
      <xdr:colOff>300990</xdr:colOff>
      <xdr:row>0</xdr:row>
      <xdr:rowOff>133350</xdr:rowOff>
    </xdr:from>
    <xdr:to>
      <xdr:col>30</xdr:col>
      <xdr:colOff>179070</xdr:colOff>
      <xdr:row>16</xdr:row>
      <xdr:rowOff>72390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A1C58C44-6F01-4981-8301-63B730B99F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400050</xdr:colOff>
      <xdr:row>19</xdr:row>
      <xdr:rowOff>171450</xdr:rowOff>
    </xdr:from>
    <xdr:to>
      <xdr:col>20</xdr:col>
      <xdr:colOff>586740</xdr:colOff>
      <xdr:row>35</xdr:row>
      <xdr:rowOff>110490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05754B5E-D588-4CA1-B40D-295FA91257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377190</xdr:colOff>
      <xdr:row>19</xdr:row>
      <xdr:rowOff>102870</xdr:rowOff>
    </xdr:from>
    <xdr:to>
      <xdr:col>28</xdr:col>
      <xdr:colOff>255270</xdr:colOff>
      <xdr:row>35</xdr:row>
      <xdr:rowOff>41910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ACF8C11B-1DCD-4286-98A7-0BF65A504B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9</xdr:col>
      <xdr:colOff>541020</xdr:colOff>
      <xdr:row>22</xdr:row>
      <xdr:rowOff>38100</xdr:rowOff>
    </xdr:from>
    <xdr:to>
      <xdr:col>12</xdr:col>
      <xdr:colOff>367421</xdr:colOff>
      <xdr:row>25</xdr:row>
      <xdr:rowOff>74225</xdr:rowOff>
    </xdr:to>
    <xdr:pic>
      <xdr:nvPicPr>
        <xdr:cNvPr id="9" name="Immagine 8">
          <a:extLst>
            <a:ext uri="{FF2B5EF4-FFF2-40B4-BE49-F238E27FC236}">
              <a16:creationId xmlns:a16="http://schemas.microsoft.com/office/drawing/2014/main" id="{FF7C4F81-CA88-478C-BA04-9A5DF80823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366760" y="3893820"/>
          <a:ext cx="1952381" cy="561905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12001619" y="129540"/>
    <xdr:ext cx="4815722" cy="2689860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156ED576-9C71-45F5-9FF9-B7F3FAD90B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twoCellAnchor>
    <xdr:from>
      <xdr:col>21</xdr:col>
      <xdr:colOff>415290</xdr:colOff>
      <xdr:row>0</xdr:row>
      <xdr:rowOff>87630</xdr:rowOff>
    </xdr:from>
    <xdr:to>
      <xdr:col>28</xdr:col>
      <xdr:colOff>293370</xdr:colOff>
      <xdr:row>20</xdr:row>
      <xdr:rowOff>26670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F6E3C267-5BD2-4F21-A53F-13CEF01585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99060</xdr:colOff>
      <xdr:row>19</xdr:row>
      <xdr:rowOff>22860</xdr:rowOff>
    </xdr:from>
    <xdr:to>
      <xdr:col>20</xdr:col>
      <xdr:colOff>640080</xdr:colOff>
      <xdr:row>38</xdr:row>
      <xdr:rowOff>26670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7D9E8D0E-27D3-4848-8520-FC22F605A2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392430</xdr:colOff>
      <xdr:row>21</xdr:row>
      <xdr:rowOff>3810</xdr:rowOff>
    </xdr:from>
    <xdr:to>
      <xdr:col>28</xdr:col>
      <xdr:colOff>270510</xdr:colOff>
      <xdr:row>36</xdr:row>
      <xdr:rowOff>118110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CC9B714D-0A04-42B4-B6C0-ECA01DFB14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10</xdr:col>
      <xdr:colOff>541020</xdr:colOff>
      <xdr:row>27</xdr:row>
      <xdr:rowOff>129540</xdr:rowOff>
    </xdr:from>
    <xdr:to>
      <xdr:col>13</xdr:col>
      <xdr:colOff>77861</xdr:colOff>
      <xdr:row>30</xdr:row>
      <xdr:rowOff>165665</xdr:rowOff>
    </xdr:to>
    <xdr:pic>
      <xdr:nvPicPr>
        <xdr:cNvPr id="8" name="Immagine 7">
          <a:extLst>
            <a:ext uri="{FF2B5EF4-FFF2-40B4-BE49-F238E27FC236}">
              <a16:creationId xmlns:a16="http://schemas.microsoft.com/office/drawing/2014/main" id="{C724BADF-637A-40FA-A78B-5B26EBE8DC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441180" y="4160520"/>
          <a:ext cx="1952381" cy="561905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205740</xdr:colOff>
      <xdr:row>1</xdr:row>
      <xdr:rowOff>41910</xdr:rowOff>
    </xdr:from>
    <xdr:to>
      <xdr:col>16</xdr:col>
      <xdr:colOff>461010</xdr:colOff>
      <xdr:row>23</xdr:row>
      <xdr:rowOff>121920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838D9DBB-32F0-4E3C-AB30-E4F8885477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228600</xdr:colOff>
      <xdr:row>1</xdr:row>
      <xdr:rowOff>38100</xdr:rowOff>
    </xdr:from>
    <xdr:to>
      <xdr:col>24</xdr:col>
      <xdr:colOff>83820</xdr:colOff>
      <xdr:row>16</xdr:row>
      <xdr:rowOff>167640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A49E6AA8-015C-4EE2-9EC6-C37AE69E7B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133350</xdr:colOff>
      <xdr:row>33</xdr:row>
      <xdr:rowOff>38100</xdr:rowOff>
    </xdr:from>
    <xdr:to>
      <xdr:col>23</xdr:col>
      <xdr:colOff>647700</xdr:colOff>
      <xdr:row>46</xdr:row>
      <xdr:rowOff>118110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D670B81E-6A1D-4AFF-A029-DDEFAE6887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156210</xdr:colOff>
      <xdr:row>63</xdr:row>
      <xdr:rowOff>11430</xdr:rowOff>
    </xdr:from>
    <xdr:to>
      <xdr:col>24</xdr:col>
      <xdr:colOff>45720</xdr:colOff>
      <xdr:row>78</xdr:row>
      <xdr:rowOff>125730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70513A62-16FB-4AB7-9207-E6161F041D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167640</xdr:colOff>
      <xdr:row>79</xdr:row>
      <xdr:rowOff>137160</xdr:rowOff>
    </xdr:from>
    <xdr:to>
      <xdr:col>24</xdr:col>
      <xdr:colOff>45720</xdr:colOff>
      <xdr:row>95</xdr:row>
      <xdr:rowOff>76200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4194562A-7F79-40DC-8136-A3F892E15B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156210</xdr:colOff>
      <xdr:row>17</xdr:row>
      <xdr:rowOff>156210</xdr:rowOff>
    </xdr:from>
    <xdr:to>
      <xdr:col>24</xdr:col>
      <xdr:colOff>15240</xdr:colOff>
      <xdr:row>33</xdr:row>
      <xdr:rowOff>95250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3548A7D9-0F4F-4660-96A2-2AACCBC87A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167640</xdr:colOff>
      <xdr:row>46</xdr:row>
      <xdr:rowOff>160020</xdr:rowOff>
    </xdr:from>
    <xdr:to>
      <xdr:col>24</xdr:col>
      <xdr:colOff>45720</xdr:colOff>
      <xdr:row>62</xdr:row>
      <xdr:rowOff>99060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5557BF68-374F-4F6B-98BB-841A57C335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1</xdr:row>
      <xdr:rowOff>22860</xdr:rowOff>
    </xdr:from>
    <xdr:to>
      <xdr:col>3</xdr:col>
      <xdr:colOff>449580</xdr:colOff>
      <xdr:row>21</xdr:row>
      <xdr:rowOff>91440</xdr:rowOff>
    </xdr:to>
    <xdr:cxnSp macro="">
      <xdr:nvCxnSpPr>
        <xdr:cNvPr id="3" name="Connettore diritto 2">
          <a:extLst>
            <a:ext uri="{FF2B5EF4-FFF2-40B4-BE49-F238E27FC236}">
              <a16:creationId xmlns:a16="http://schemas.microsoft.com/office/drawing/2014/main" id="{45EEA674-61DF-4493-AD67-307457F58859}"/>
            </a:ext>
          </a:extLst>
        </xdr:cNvPr>
        <xdr:cNvCxnSpPr/>
      </xdr:nvCxnSpPr>
      <xdr:spPr>
        <a:xfrm flipV="1">
          <a:off x="76200" y="198120"/>
          <a:ext cx="2667000" cy="3573780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7383776" y="320043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EA46D5C1-C702-4C65-A546-FA50014A43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6954121" y="26636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490A336-BB9D-43F7-A673-1D599E653E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7026718" y="3450058"/>
    <xdr:ext cx="6232082" cy="3239636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49E1F3D1-4DC2-4C04-895E-DD0F3BB7E0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twoCellAnchor>
    <xdr:from>
      <xdr:col>7</xdr:col>
      <xdr:colOff>175260</xdr:colOff>
      <xdr:row>40</xdr:row>
      <xdr:rowOff>160020</xdr:rowOff>
    </xdr:from>
    <xdr:to>
      <xdr:col>15</xdr:col>
      <xdr:colOff>373380</xdr:colOff>
      <xdr:row>56</xdr:row>
      <xdr:rowOff>99060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F8C21AA0-D8E1-4398-B99B-9CF526D328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6600422" y="3870719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8432AF9-A9D2-4241-A39D-5645BDFC77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568555" y="466563"/>
    <xdr:ext cx="5759641" cy="3239636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5DEA402B-1BB2-43A0-AB7E-81A71A62FD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twoCellAnchor>
    <xdr:from>
      <xdr:col>7</xdr:col>
      <xdr:colOff>335280</xdr:colOff>
      <xdr:row>43</xdr:row>
      <xdr:rowOff>49530</xdr:rowOff>
    </xdr:from>
    <xdr:to>
      <xdr:col>14</xdr:col>
      <xdr:colOff>567690</xdr:colOff>
      <xdr:row>58</xdr:row>
      <xdr:rowOff>163830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77536B68-926B-4681-BB15-F02D33F4B0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6410520" y="124559"/>
    <xdr:ext cx="5756760" cy="3241438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32F977E-44C6-417B-BB6A-E7367F6ACC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410520" y="3672001"/>
    <xdr:ext cx="5756404" cy="3241438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B946CC5-116C-4802-8416-E9F2A4B98F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5672516" y="0"/>
    <xdr:ext cx="5755315" cy="3241081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125F70B-E6C1-4554-AB52-EEDDD1A120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5772899" y="3216539"/>
    <xdr:ext cx="5755681" cy="3241438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0492B42-CE70-4476-B75A-F2570EC9BB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oneCellAnchor>
    <xdr:from>
      <xdr:col>6</xdr:col>
      <xdr:colOff>613406</xdr:colOff>
      <xdr:row>37</xdr:row>
      <xdr:rowOff>80013</xdr:rowOff>
    </xdr:from>
    <xdr:ext cx="5749290" cy="2769873"/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89383514-4679-4C22-81C4-D9E2348EE7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6284939" y="374160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9FA62974-02D2-4A5F-B1CD-1232836168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346082" y="3601803"/>
    <xdr:ext cx="5759641" cy="3239636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9C295DE-6023-43D0-B266-A1907224B9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</xdr:colOff>
      <xdr:row>1</xdr:row>
      <xdr:rowOff>49530</xdr:rowOff>
    </xdr:from>
    <xdr:to>
      <xdr:col>13</xdr:col>
      <xdr:colOff>552450</xdr:colOff>
      <xdr:row>16</xdr:row>
      <xdr:rowOff>163830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9B081EF-CF12-438A-A60B-B24A2973CC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11430</xdr:colOff>
      <xdr:row>18</xdr:row>
      <xdr:rowOff>3810</xdr:rowOff>
    </xdr:from>
    <xdr:to>
      <xdr:col>13</xdr:col>
      <xdr:colOff>560070</xdr:colOff>
      <xdr:row>33</xdr:row>
      <xdr:rowOff>118110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6DEAEBA9-FCB1-466F-9FD5-F33DFE6DDE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461010</xdr:colOff>
      <xdr:row>45</xdr:row>
      <xdr:rowOff>49530</xdr:rowOff>
    </xdr:from>
    <xdr:to>
      <xdr:col>14</xdr:col>
      <xdr:colOff>624840</xdr:colOff>
      <xdr:row>60</xdr:row>
      <xdr:rowOff>163830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563AA008-1E35-475D-B3A0-32AFA09CC0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64773</xdr:colOff>
      <xdr:row>0</xdr:row>
      <xdr:rowOff>102866</xdr:rowOff>
    </xdr:from>
    <xdr:ext cx="4572000" cy="2743200"/>
    <xdr:graphicFrame macro="">
      <xdr:nvGraphicFramePr>
        <xdr:cNvPr id="2" name="Grafico 3">
          <a:extLst>
            <a:ext uri="{FF2B5EF4-FFF2-40B4-BE49-F238E27FC236}">
              <a16:creationId xmlns:a16="http://schemas.microsoft.com/office/drawing/2014/main" id="{6484EFA3-28BC-40D6-B959-0034BF03D5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21</xdr:col>
      <xdr:colOff>308610</xdr:colOff>
      <xdr:row>0</xdr:row>
      <xdr:rowOff>38100</xdr:rowOff>
    </xdr:from>
    <xdr:ext cx="5208270" cy="2758440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203AD8A-2E33-48FF-8A53-EB07E5587C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13</xdr:col>
      <xdr:colOff>339086</xdr:colOff>
      <xdr:row>17</xdr:row>
      <xdr:rowOff>49530</xdr:rowOff>
    </xdr:from>
    <xdr:ext cx="4572000" cy="2743200"/>
    <xdr:graphicFrame macro="">
      <xdr:nvGraphicFramePr>
        <xdr:cNvPr id="4" name="Grafico 4">
          <a:extLst>
            <a:ext uri="{FF2B5EF4-FFF2-40B4-BE49-F238E27FC236}">
              <a16:creationId xmlns:a16="http://schemas.microsoft.com/office/drawing/2014/main" id="{2268EBB4-63C0-4C72-9A32-963135CCE0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twoCellAnchor>
    <xdr:from>
      <xdr:col>21</xdr:col>
      <xdr:colOff>148590</xdr:colOff>
      <xdr:row>17</xdr:row>
      <xdr:rowOff>64770</xdr:rowOff>
    </xdr:from>
    <xdr:to>
      <xdr:col>29</xdr:col>
      <xdr:colOff>167640</xdr:colOff>
      <xdr:row>35</xdr:row>
      <xdr:rowOff>83820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9A811F54-60B2-436A-94B3-4DFF29EDEF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2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5"/>
  <sheetViews>
    <sheetView tabSelected="1" workbookViewId="0">
      <pane ySplit="1" topLeftCell="A47" activePane="bottomLeft" state="frozen"/>
      <selection pane="bottomLeft" activeCell="C72" sqref="C72"/>
    </sheetView>
  </sheetViews>
  <sheetFormatPr defaultRowHeight="13.8"/>
  <cols>
    <col min="1" max="1" width="16.296875" customWidth="1"/>
    <col min="2" max="2" width="6.59765625" customWidth="1"/>
    <col min="3" max="3" width="19.69921875" customWidth="1"/>
    <col min="4" max="4" width="14.8984375" customWidth="1"/>
    <col min="5" max="5" width="12.296875" customWidth="1"/>
    <col min="6" max="6" width="20.69921875" customWidth="1"/>
    <col min="7" max="7" width="17" customWidth="1"/>
    <col min="8" max="9" width="22.8984375" customWidth="1"/>
    <col min="10" max="10" width="13" customWidth="1"/>
    <col min="11" max="12" width="10.69921875" customWidth="1"/>
    <col min="13" max="13" width="23.69921875" customWidth="1"/>
    <col min="14" max="14" width="8.7968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36</v>
      </c>
      <c r="J1" s="1" t="s">
        <v>8</v>
      </c>
      <c r="K1" s="1" t="s">
        <v>9</v>
      </c>
      <c r="L1" s="1" t="s">
        <v>10</v>
      </c>
      <c r="M1" s="1" t="s">
        <v>11</v>
      </c>
    </row>
    <row r="3" spans="1:13">
      <c r="A3" s="2">
        <v>43885.75</v>
      </c>
      <c r="B3" s="3" t="s">
        <v>12</v>
      </c>
      <c r="C3" s="3">
        <v>101</v>
      </c>
      <c r="D3" s="3">
        <v>26</v>
      </c>
      <c r="E3" s="3">
        <v>127</v>
      </c>
      <c r="F3" s="3">
        <v>94</v>
      </c>
      <c r="G3" s="3">
        <v>221</v>
      </c>
      <c r="H3" s="3">
        <v>221</v>
      </c>
      <c r="I3" s="3"/>
      <c r="J3" s="3">
        <v>1</v>
      </c>
      <c r="K3" s="3">
        <v>7</v>
      </c>
      <c r="L3" s="3">
        <v>229</v>
      </c>
    </row>
    <row r="4" spans="1:13">
      <c r="A4" s="2">
        <v>43886</v>
      </c>
      <c r="B4" s="3" t="s">
        <v>12</v>
      </c>
      <c r="C4" s="3">
        <v>114</v>
      </c>
      <c r="D4" s="3">
        <v>35</v>
      </c>
      <c r="E4" s="3">
        <v>149</v>
      </c>
      <c r="F4" s="3">
        <v>162</v>
      </c>
      <c r="G4" s="3">
        <v>311</v>
      </c>
      <c r="H4" s="3">
        <v>90</v>
      </c>
      <c r="I4" s="3"/>
      <c r="J4" s="3">
        <v>1</v>
      </c>
      <c r="K4" s="3">
        <v>10</v>
      </c>
      <c r="L4" s="3">
        <v>322</v>
      </c>
    </row>
    <row r="5" spans="1:13">
      <c r="A5" s="2">
        <v>43887</v>
      </c>
      <c r="B5" s="3" t="s">
        <v>12</v>
      </c>
      <c r="C5" s="3">
        <v>128</v>
      </c>
      <c r="D5" s="3">
        <v>36</v>
      </c>
      <c r="E5" s="3">
        <v>164</v>
      </c>
      <c r="F5" s="3">
        <v>221</v>
      </c>
      <c r="G5" s="3">
        <v>385</v>
      </c>
      <c r="H5" s="3">
        <v>74</v>
      </c>
      <c r="I5" s="3"/>
      <c r="J5" s="3">
        <v>3</v>
      </c>
      <c r="K5" s="3">
        <v>12</v>
      </c>
      <c r="L5" s="3">
        <v>400</v>
      </c>
    </row>
    <row r="6" spans="1:13">
      <c r="A6" s="2">
        <v>43888</v>
      </c>
      <c r="B6" s="3" t="s">
        <v>12</v>
      </c>
      <c r="C6" s="3">
        <v>248</v>
      </c>
      <c r="D6" s="3">
        <v>56</v>
      </c>
      <c r="E6" s="3">
        <v>304</v>
      </c>
      <c r="F6" s="3">
        <v>284</v>
      </c>
      <c r="G6" s="3">
        <v>588</v>
      </c>
      <c r="H6" s="3">
        <v>203</v>
      </c>
      <c r="I6" s="3"/>
      <c r="J6" s="3">
        <v>45</v>
      </c>
      <c r="K6" s="3">
        <v>17</v>
      </c>
      <c r="L6" s="3">
        <v>650</v>
      </c>
    </row>
    <row r="7" spans="1:13">
      <c r="A7" s="2">
        <v>43889</v>
      </c>
      <c r="B7" s="3" t="s">
        <v>12</v>
      </c>
      <c r="C7" s="3">
        <v>345</v>
      </c>
      <c r="D7" s="3">
        <v>64</v>
      </c>
      <c r="E7" s="3">
        <v>409</v>
      </c>
      <c r="F7" s="3">
        <v>412</v>
      </c>
      <c r="G7" s="3">
        <v>821</v>
      </c>
      <c r="H7" s="3">
        <v>233</v>
      </c>
      <c r="I7" s="3"/>
      <c r="J7" s="3">
        <v>46</v>
      </c>
      <c r="K7" s="3">
        <v>21</v>
      </c>
      <c r="L7" s="3">
        <v>888</v>
      </c>
    </row>
    <row r="8" spans="1:13">
      <c r="A8" s="2">
        <v>43890</v>
      </c>
      <c r="B8" s="3" t="s">
        <v>12</v>
      </c>
      <c r="C8" s="3">
        <v>401</v>
      </c>
      <c r="D8" s="3">
        <v>105</v>
      </c>
      <c r="E8" s="3">
        <v>506</v>
      </c>
      <c r="F8" s="3">
        <v>543</v>
      </c>
      <c r="G8" s="3">
        <v>1049</v>
      </c>
      <c r="H8" s="3">
        <v>228</v>
      </c>
      <c r="I8" s="3"/>
      <c r="J8" s="3">
        <v>50</v>
      </c>
      <c r="K8" s="3">
        <v>29</v>
      </c>
      <c r="L8" s="3">
        <v>1128</v>
      </c>
    </row>
    <row r="9" spans="1:13">
      <c r="A9" s="2">
        <v>43891</v>
      </c>
      <c r="B9" s="3" t="s">
        <v>12</v>
      </c>
      <c r="C9" s="3">
        <v>639</v>
      </c>
      <c r="D9" s="3">
        <v>140</v>
      </c>
      <c r="E9" s="3">
        <v>779</v>
      </c>
      <c r="F9" s="3">
        <v>798</v>
      </c>
      <c r="G9" s="3">
        <v>1577</v>
      </c>
      <c r="H9" s="3">
        <v>528</v>
      </c>
      <c r="I9" s="3"/>
      <c r="J9" s="3">
        <v>83</v>
      </c>
      <c r="K9" s="3">
        <v>34</v>
      </c>
      <c r="L9" s="3">
        <v>1694</v>
      </c>
    </row>
    <row r="10" spans="1:13">
      <c r="A10" s="2">
        <v>43892</v>
      </c>
      <c r="B10" s="3" t="s">
        <v>12</v>
      </c>
      <c r="C10" s="3">
        <v>742</v>
      </c>
      <c r="D10" s="3">
        <v>166</v>
      </c>
      <c r="E10" s="3">
        <v>908</v>
      </c>
      <c r="F10" s="3">
        <v>927</v>
      </c>
      <c r="G10" s="3">
        <v>1835</v>
      </c>
      <c r="H10" s="3">
        <v>258</v>
      </c>
      <c r="I10" s="3"/>
      <c r="J10" s="3">
        <v>149</v>
      </c>
      <c r="K10" s="3">
        <v>52</v>
      </c>
      <c r="L10" s="3">
        <v>2036</v>
      </c>
    </row>
    <row r="11" spans="1:13">
      <c r="A11" s="2">
        <v>43893</v>
      </c>
      <c r="B11" s="3" t="s">
        <v>12</v>
      </c>
      <c r="C11" s="3">
        <v>1034</v>
      </c>
      <c r="D11" s="3">
        <v>229</v>
      </c>
      <c r="E11" s="3">
        <v>1263</v>
      </c>
      <c r="F11" s="3">
        <v>1000</v>
      </c>
      <c r="G11" s="3">
        <v>2263</v>
      </c>
      <c r="H11" s="3">
        <v>428</v>
      </c>
      <c r="I11" s="3"/>
      <c r="J11" s="3">
        <v>160</v>
      </c>
      <c r="K11" s="3">
        <v>79</v>
      </c>
      <c r="L11" s="3">
        <v>2502</v>
      </c>
    </row>
    <row r="12" spans="1:13">
      <c r="A12" s="2">
        <v>43894</v>
      </c>
      <c r="B12" s="3" t="s">
        <v>12</v>
      </c>
      <c r="C12" s="3">
        <v>1346</v>
      </c>
      <c r="D12" s="3">
        <v>295</v>
      </c>
      <c r="E12" s="3">
        <v>1641</v>
      </c>
      <c r="F12" s="3">
        <v>1065</v>
      </c>
      <c r="G12" s="3">
        <v>2706</v>
      </c>
      <c r="H12" s="3">
        <v>443</v>
      </c>
      <c r="I12" s="3"/>
      <c r="J12" s="3">
        <v>276</v>
      </c>
      <c r="K12" s="3">
        <v>107</v>
      </c>
      <c r="L12" s="3">
        <v>3089</v>
      </c>
    </row>
    <row r="13" spans="1:13">
      <c r="A13" s="2">
        <v>43895</v>
      </c>
      <c r="B13" s="3" t="s">
        <v>12</v>
      </c>
      <c r="C13" s="3">
        <v>1790</v>
      </c>
      <c r="D13" s="3">
        <v>351</v>
      </c>
      <c r="E13" s="3">
        <v>2141</v>
      </c>
      <c r="F13" s="3">
        <v>1155</v>
      </c>
      <c r="G13" s="3">
        <v>3296</v>
      </c>
      <c r="H13" s="3">
        <v>590</v>
      </c>
      <c r="I13" s="3"/>
      <c r="J13" s="3">
        <v>414</v>
      </c>
      <c r="K13" s="3">
        <v>148</v>
      </c>
      <c r="L13" s="3">
        <v>3858</v>
      </c>
    </row>
    <row r="14" spans="1:13">
      <c r="A14" s="2">
        <v>43896</v>
      </c>
      <c r="B14" s="3" t="s">
        <v>12</v>
      </c>
      <c r="C14" s="3">
        <v>2394</v>
      </c>
      <c r="D14" s="3">
        <v>462</v>
      </c>
      <c r="E14" s="3">
        <v>2856</v>
      </c>
      <c r="F14" s="3">
        <v>1060</v>
      </c>
      <c r="G14" s="3">
        <v>3916</v>
      </c>
      <c r="H14" s="3">
        <v>620</v>
      </c>
      <c r="I14" s="3"/>
      <c r="J14" s="3">
        <v>523</v>
      </c>
      <c r="K14" s="3">
        <v>197</v>
      </c>
      <c r="L14" s="3">
        <v>4636</v>
      </c>
    </row>
    <row r="15" spans="1:13">
      <c r="A15" s="2">
        <v>43897</v>
      </c>
      <c r="B15" s="3" t="s">
        <v>12</v>
      </c>
      <c r="C15" s="3">
        <v>2651</v>
      </c>
      <c r="D15" s="3">
        <v>567</v>
      </c>
      <c r="E15" s="3">
        <v>3218</v>
      </c>
      <c r="F15" s="3">
        <v>1843</v>
      </c>
      <c r="G15" s="3">
        <v>5061</v>
      </c>
      <c r="H15" s="3">
        <v>1145</v>
      </c>
      <c r="I15" s="3"/>
      <c r="J15" s="3">
        <v>589</v>
      </c>
      <c r="K15" s="3">
        <v>233</v>
      </c>
      <c r="L15" s="3">
        <v>5883</v>
      </c>
    </row>
    <row r="16" spans="1:13">
      <c r="A16" s="2">
        <v>43898</v>
      </c>
      <c r="B16" s="3" t="s">
        <v>12</v>
      </c>
      <c r="C16" s="3">
        <v>3557</v>
      </c>
      <c r="D16" s="3">
        <v>650</v>
      </c>
      <c r="E16" s="3">
        <v>4207</v>
      </c>
      <c r="F16" s="3">
        <v>2180</v>
      </c>
      <c r="G16" s="3">
        <v>6387</v>
      </c>
      <c r="H16" s="3">
        <v>1326</v>
      </c>
      <c r="I16" s="3"/>
      <c r="J16" s="3">
        <v>622</v>
      </c>
      <c r="K16" s="3">
        <v>366</v>
      </c>
      <c r="L16" s="3">
        <v>7375</v>
      </c>
      <c r="M16" s="3">
        <v>49937</v>
      </c>
    </row>
    <row r="17" spans="1:13">
      <c r="A17" s="2">
        <v>43899</v>
      </c>
      <c r="B17" s="3" t="s">
        <v>12</v>
      </c>
      <c r="C17" s="3">
        <v>4316</v>
      </c>
      <c r="D17" s="3">
        <v>733</v>
      </c>
      <c r="E17" s="3">
        <v>5049</v>
      </c>
      <c r="F17" s="3">
        <v>2936</v>
      </c>
      <c r="G17" s="3">
        <v>7985</v>
      </c>
      <c r="H17" s="3">
        <v>1598</v>
      </c>
      <c r="I17" s="3"/>
      <c r="J17" s="3">
        <v>724</v>
      </c>
      <c r="K17" s="3">
        <v>463</v>
      </c>
      <c r="L17" s="3">
        <v>9172</v>
      </c>
      <c r="M17" s="3">
        <v>53826</v>
      </c>
    </row>
    <row r="18" spans="1:13">
      <c r="A18" s="2">
        <v>43900</v>
      </c>
      <c r="B18" s="3" t="s">
        <v>12</v>
      </c>
      <c r="C18" s="3">
        <v>5038</v>
      </c>
      <c r="D18" s="3">
        <v>877</v>
      </c>
      <c r="E18" s="3">
        <v>5915</v>
      </c>
      <c r="F18" s="3">
        <v>2599</v>
      </c>
      <c r="G18" s="3">
        <v>8514</v>
      </c>
      <c r="H18" s="3">
        <v>529</v>
      </c>
      <c r="I18" s="3"/>
      <c r="J18" s="3">
        <v>1004</v>
      </c>
      <c r="K18" s="3">
        <v>631</v>
      </c>
      <c r="L18" s="3">
        <v>10149</v>
      </c>
      <c r="M18" s="3">
        <v>60761</v>
      </c>
    </row>
    <row r="19" spans="1:13">
      <c r="A19" s="2">
        <v>43901</v>
      </c>
      <c r="B19" s="3" t="s">
        <v>12</v>
      </c>
      <c r="C19" s="3">
        <v>5838</v>
      </c>
      <c r="D19" s="3">
        <v>1028</v>
      </c>
      <c r="E19" s="3">
        <v>6866</v>
      </c>
      <c r="F19" s="3">
        <v>3724</v>
      </c>
      <c r="G19" s="3">
        <v>10590</v>
      </c>
      <c r="H19" s="3">
        <v>2076</v>
      </c>
      <c r="I19" s="3"/>
      <c r="J19" s="3">
        <v>1045</v>
      </c>
      <c r="K19" s="3">
        <v>827</v>
      </c>
      <c r="L19" s="3">
        <v>12462</v>
      </c>
      <c r="M19" s="3">
        <v>73154</v>
      </c>
    </row>
    <row r="20" spans="1:13">
      <c r="A20" s="2">
        <v>43902</v>
      </c>
      <c r="B20" s="3" t="s">
        <v>12</v>
      </c>
      <c r="C20" s="3">
        <v>6650</v>
      </c>
      <c r="D20" s="3">
        <v>1153</v>
      </c>
      <c r="E20" s="3">
        <v>7803</v>
      </c>
      <c r="F20" s="3">
        <v>5036</v>
      </c>
      <c r="G20" s="3">
        <v>12839</v>
      </c>
      <c r="H20" s="3">
        <v>2249</v>
      </c>
      <c r="I20" s="3"/>
      <c r="J20" s="3">
        <v>1258</v>
      </c>
      <c r="K20" s="3">
        <v>1016</v>
      </c>
      <c r="L20" s="3">
        <v>15113</v>
      </c>
      <c r="M20" s="3">
        <v>86011</v>
      </c>
    </row>
    <row r="21" spans="1:13">
      <c r="A21" s="2">
        <v>43903</v>
      </c>
      <c r="B21" s="3" t="s">
        <v>12</v>
      </c>
      <c r="C21" s="3">
        <v>7426</v>
      </c>
      <c r="D21" s="3">
        <v>1328</v>
      </c>
      <c r="E21" s="3">
        <v>8754</v>
      </c>
      <c r="F21" s="3">
        <v>6201</v>
      </c>
      <c r="G21" s="3">
        <v>14955</v>
      </c>
      <c r="H21" s="3">
        <v>2116</v>
      </c>
      <c r="I21" s="3"/>
      <c r="J21" s="3">
        <v>1439</v>
      </c>
      <c r="K21" s="3">
        <v>1266</v>
      </c>
      <c r="L21" s="3">
        <v>17660</v>
      </c>
      <c r="M21" s="3">
        <v>97488</v>
      </c>
    </row>
    <row r="22" spans="1:13">
      <c r="A22" s="2">
        <v>43904</v>
      </c>
      <c r="B22" s="3" t="s">
        <v>12</v>
      </c>
      <c r="C22" s="3">
        <v>8372</v>
      </c>
      <c r="D22" s="3">
        <v>1518</v>
      </c>
      <c r="E22" s="3">
        <v>9890</v>
      </c>
      <c r="F22" s="3">
        <v>7860</v>
      </c>
      <c r="G22" s="3">
        <v>17750</v>
      </c>
      <c r="H22" s="3">
        <v>2795</v>
      </c>
      <c r="I22" s="3"/>
      <c r="J22" s="3">
        <v>1966</v>
      </c>
      <c r="K22" s="3">
        <v>1441</v>
      </c>
      <c r="L22" s="3">
        <v>21157</v>
      </c>
      <c r="M22" s="3">
        <v>109170</v>
      </c>
    </row>
    <row r="23" spans="1:13">
      <c r="A23" s="2">
        <v>43905</v>
      </c>
      <c r="B23" s="3" t="s">
        <v>12</v>
      </c>
      <c r="C23" s="3">
        <v>9663</v>
      </c>
      <c r="D23" s="3">
        <v>1672</v>
      </c>
      <c r="E23" s="3">
        <v>11335</v>
      </c>
      <c r="F23" s="3">
        <v>9268</v>
      </c>
      <c r="G23" s="3">
        <v>20603</v>
      </c>
      <c r="H23" s="3">
        <v>2853</v>
      </c>
      <c r="I23" s="3"/>
      <c r="J23" s="3">
        <v>2335</v>
      </c>
      <c r="K23" s="3">
        <v>1809</v>
      </c>
      <c r="L23" s="3">
        <v>24747</v>
      </c>
      <c r="M23" s="3">
        <v>124899</v>
      </c>
    </row>
    <row r="24" spans="1:13">
      <c r="A24" s="2">
        <v>43906</v>
      </c>
      <c r="B24" s="3" t="s">
        <v>12</v>
      </c>
      <c r="C24" s="3">
        <v>11025</v>
      </c>
      <c r="D24" s="3">
        <v>1851</v>
      </c>
      <c r="E24" s="3">
        <v>12876</v>
      </c>
      <c r="F24" s="3">
        <v>10197</v>
      </c>
      <c r="G24" s="3">
        <v>23073</v>
      </c>
      <c r="H24" s="3">
        <v>2470</v>
      </c>
      <c r="I24" s="3"/>
      <c r="J24" s="3">
        <v>2749</v>
      </c>
      <c r="K24" s="3">
        <v>2158</v>
      </c>
      <c r="L24" s="3">
        <v>27980</v>
      </c>
      <c r="M24" s="3">
        <v>137962</v>
      </c>
    </row>
    <row r="25" spans="1:13">
      <c r="A25" s="2">
        <v>43907</v>
      </c>
      <c r="B25" s="3" t="s">
        <v>12</v>
      </c>
      <c r="C25" s="3">
        <v>12894</v>
      </c>
      <c r="D25" s="3">
        <v>2060</v>
      </c>
      <c r="E25" s="3">
        <v>14954</v>
      </c>
      <c r="F25" s="3">
        <v>11108</v>
      </c>
      <c r="G25" s="3">
        <v>26062</v>
      </c>
      <c r="H25" s="3">
        <v>2989</v>
      </c>
      <c r="I25" s="3"/>
      <c r="J25" s="3">
        <v>2941</v>
      </c>
      <c r="K25" s="3">
        <v>2503</v>
      </c>
      <c r="L25" s="3">
        <v>31506</v>
      </c>
      <c r="M25" s="3">
        <v>148657</v>
      </c>
    </row>
    <row r="26" spans="1:13">
      <c r="A26" s="2">
        <v>43908</v>
      </c>
      <c r="B26" s="3" t="s">
        <v>12</v>
      </c>
      <c r="C26" s="3">
        <v>14363</v>
      </c>
      <c r="D26" s="3">
        <v>2257</v>
      </c>
      <c r="E26" s="3">
        <v>16620</v>
      </c>
      <c r="F26" s="3">
        <v>12090</v>
      </c>
      <c r="G26" s="3">
        <v>28710</v>
      </c>
      <c r="H26" s="3">
        <v>2648</v>
      </c>
      <c r="I26" s="3"/>
      <c r="J26" s="3">
        <v>4025</v>
      </c>
      <c r="K26" s="3">
        <v>2978</v>
      </c>
      <c r="L26" s="3">
        <v>35713</v>
      </c>
      <c r="M26" s="3">
        <v>165541</v>
      </c>
    </row>
    <row r="27" spans="1:13">
      <c r="A27" s="2">
        <v>43909</v>
      </c>
      <c r="B27" s="3" t="s">
        <v>12</v>
      </c>
      <c r="C27" s="3">
        <v>15757</v>
      </c>
      <c r="D27" s="3">
        <v>2498</v>
      </c>
      <c r="E27" s="3">
        <v>18255</v>
      </c>
      <c r="F27" s="3">
        <v>14935</v>
      </c>
      <c r="G27" s="3">
        <v>33190</v>
      </c>
      <c r="H27" s="3">
        <v>4480</v>
      </c>
      <c r="I27" s="3"/>
      <c r="J27" s="3">
        <v>4440</v>
      </c>
      <c r="K27" s="3">
        <v>3405</v>
      </c>
      <c r="L27" s="3">
        <v>41035</v>
      </c>
      <c r="M27" s="3">
        <v>182777</v>
      </c>
    </row>
    <row r="28" spans="1:13">
      <c r="A28" s="2">
        <v>43910</v>
      </c>
      <c r="B28" s="3" t="s">
        <v>12</v>
      </c>
      <c r="C28" s="3">
        <v>16020</v>
      </c>
      <c r="D28" s="3">
        <v>2655</v>
      </c>
      <c r="E28" s="3">
        <v>18675</v>
      </c>
      <c r="F28" s="3">
        <v>19185</v>
      </c>
      <c r="G28" s="3">
        <v>37860</v>
      </c>
      <c r="H28" s="3">
        <v>4670</v>
      </c>
      <c r="I28" s="3"/>
      <c r="J28" s="3">
        <v>5129</v>
      </c>
      <c r="K28" s="3">
        <v>4032</v>
      </c>
      <c r="L28" s="3">
        <v>47021</v>
      </c>
      <c r="M28" s="3">
        <v>206886</v>
      </c>
    </row>
    <row r="29" spans="1:13">
      <c r="A29" s="2">
        <v>43911</v>
      </c>
      <c r="B29" s="3" t="s">
        <v>12</v>
      </c>
      <c r="C29" s="3">
        <v>17708</v>
      </c>
      <c r="D29" s="3">
        <v>2857</v>
      </c>
      <c r="E29" s="3">
        <v>20565</v>
      </c>
      <c r="F29" s="3">
        <v>22116</v>
      </c>
      <c r="G29" s="3">
        <v>42681</v>
      </c>
      <c r="H29" s="3">
        <v>4821</v>
      </c>
      <c r="I29" s="3"/>
      <c r="J29" s="3">
        <v>6072</v>
      </c>
      <c r="K29" s="3">
        <v>4825</v>
      </c>
      <c r="L29" s="3">
        <v>53578</v>
      </c>
      <c r="M29" s="3">
        <v>233222</v>
      </c>
    </row>
    <row r="30" spans="1:13">
      <c r="A30" s="2">
        <v>43912</v>
      </c>
      <c r="B30" s="3" t="s">
        <v>12</v>
      </c>
      <c r="C30" s="3">
        <v>19846</v>
      </c>
      <c r="D30" s="3">
        <v>3009</v>
      </c>
      <c r="E30" s="3">
        <v>22855</v>
      </c>
      <c r="F30" s="3">
        <v>23783</v>
      </c>
      <c r="G30" s="3">
        <v>46638</v>
      </c>
      <c r="H30" s="3">
        <v>3957</v>
      </c>
      <c r="I30" s="3"/>
      <c r="J30" s="3">
        <v>7024</v>
      </c>
      <c r="K30" s="3">
        <v>5476</v>
      </c>
      <c r="L30" s="3">
        <v>59138</v>
      </c>
      <c r="M30" s="3">
        <v>258402</v>
      </c>
    </row>
    <row r="31" spans="1:13">
      <c r="A31" s="2">
        <v>43913</v>
      </c>
      <c r="B31" s="3" t="s">
        <v>12</v>
      </c>
      <c r="C31" s="3">
        <v>20692</v>
      </c>
      <c r="D31" s="3">
        <v>3204</v>
      </c>
      <c r="E31" s="3">
        <v>23896</v>
      </c>
      <c r="F31" s="3">
        <v>26522</v>
      </c>
      <c r="G31" s="3">
        <v>50418</v>
      </c>
      <c r="H31" s="3">
        <v>3780</v>
      </c>
      <c r="I31" s="3"/>
      <c r="J31" s="3">
        <v>7432</v>
      </c>
      <c r="K31" s="3">
        <v>6077</v>
      </c>
      <c r="L31" s="3">
        <v>63927</v>
      </c>
      <c r="M31" s="3">
        <v>275468</v>
      </c>
    </row>
    <row r="32" spans="1:13">
      <c r="A32" s="2">
        <v>43914</v>
      </c>
      <c r="B32" s="3" t="s">
        <v>12</v>
      </c>
      <c r="C32" s="3">
        <v>21937</v>
      </c>
      <c r="D32" s="3">
        <v>3396</v>
      </c>
      <c r="E32" s="3">
        <v>25333</v>
      </c>
      <c r="F32" s="3">
        <v>28697</v>
      </c>
      <c r="G32" s="3">
        <v>54030</v>
      </c>
      <c r="H32" s="3">
        <v>3612</v>
      </c>
      <c r="I32" s="3"/>
      <c r="J32" s="3">
        <v>8326</v>
      </c>
      <c r="K32" s="3">
        <v>6820</v>
      </c>
      <c r="L32" s="3">
        <v>69176</v>
      </c>
      <c r="M32" s="3">
        <v>296964</v>
      </c>
    </row>
    <row r="33" spans="1:13">
      <c r="A33" s="2">
        <v>43915</v>
      </c>
      <c r="B33" s="3" t="s">
        <v>12</v>
      </c>
      <c r="C33" s="3">
        <v>23112</v>
      </c>
      <c r="D33" s="3">
        <v>3489</v>
      </c>
      <c r="E33" s="3">
        <v>26601</v>
      </c>
      <c r="F33" s="3">
        <v>30920</v>
      </c>
      <c r="G33" s="3">
        <v>57521</v>
      </c>
      <c r="H33" s="3">
        <v>3491</v>
      </c>
      <c r="I33" s="3"/>
      <c r="J33" s="3">
        <v>9362</v>
      </c>
      <c r="K33" s="3">
        <v>7503</v>
      </c>
      <c r="L33" s="3">
        <v>74386</v>
      </c>
      <c r="M33" s="3">
        <v>324445</v>
      </c>
    </row>
    <row r="34" spans="1:13">
      <c r="A34" s="2">
        <v>43916</v>
      </c>
      <c r="B34" s="3" t="s">
        <v>12</v>
      </c>
      <c r="C34" s="3">
        <v>24753</v>
      </c>
      <c r="D34" s="3">
        <v>3612</v>
      </c>
      <c r="E34" s="3">
        <v>28365</v>
      </c>
      <c r="F34" s="3">
        <v>33648</v>
      </c>
      <c r="G34" s="3">
        <v>62013</v>
      </c>
      <c r="H34" s="3">
        <v>4492</v>
      </c>
      <c r="I34" s="3"/>
      <c r="J34" s="3">
        <v>10361</v>
      </c>
      <c r="K34" s="3">
        <v>8165</v>
      </c>
      <c r="L34" s="3">
        <v>80539</v>
      </c>
      <c r="M34" s="3">
        <v>361060</v>
      </c>
    </row>
    <row r="35" spans="1:13">
      <c r="A35" s="2">
        <v>43917</v>
      </c>
      <c r="B35" s="3" t="s">
        <v>12</v>
      </c>
      <c r="C35" s="3">
        <v>26029</v>
      </c>
      <c r="D35" s="3">
        <v>3732</v>
      </c>
      <c r="E35" s="3">
        <v>29761</v>
      </c>
      <c r="F35" s="3">
        <v>36653</v>
      </c>
      <c r="G35" s="3">
        <v>66414</v>
      </c>
      <c r="H35" s="3">
        <v>4401</v>
      </c>
      <c r="I35" s="3"/>
      <c r="J35" s="3">
        <v>10950</v>
      </c>
      <c r="K35" s="3">
        <v>9134</v>
      </c>
      <c r="L35" s="3">
        <v>86498</v>
      </c>
      <c r="M35" s="3">
        <v>394079</v>
      </c>
    </row>
    <row r="36" spans="1:13">
      <c r="A36" s="2">
        <v>43918</v>
      </c>
      <c r="B36" s="3" t="s">
        <v>12</v>
      </c>
      <c r="C36" s="3">
        <v>26676</v>
      </c>
      <c r="D36" s="3">
        <v>3856</v>
      </c>
      <c r="E36" s="3">
        <v>30532</v>
      </c>
      <c r="F36" s="3">
        <v>39533</v>
      </c>
      <c r="G36" s="3">
        <v>70065</v>
      </c>
      <c r="H36" s="3">
        <v>3651</v>
      </c>
      <c r="I36" s="3"/>
      <c r="J36" s="3">
        <v>12384</v>
      </c>
      <c r="K36" s="3">
        <v>10023</v>
      </c>
      <c r="L36" s="3">
        <v>92472</v>
      </c>
      <c r="M36" s="3">
        <v>429526</v>
      </c>
    </row>
    <row r="37" spans="1:13">
      <c r="A37" s="2">
        <v>43919</v>
      </c>
      <c r="B37" s="3" t="s">
        <v>12</v>
      </c>
      <c r="C37" s="3">
        <v>27386</v>
      </c>
      <c r="D37" s="3">
        <v>3906</v>
      </c>
      <c r="E37" s="3">
        <v>31292</v>
      </c>
      <c r="F37" s="3">
        <v>42588</v>
      </c>
      <c r="G37" s="3">
        <v>73880</v>
      </c>
      <c r="H37" s="3">
        <v>3815</v>
      </c>
      <c r="I37" s="3"/>
      <c r="J37" s="3">
        <v>13030</v>
      </c>
      <c r="K37" s="3">
        <v>10779</v>
      </c>
      <c r="L37" s="3">
        <v>97689</v>
      </c>
      <c r="M37" s="3">
        <v>454030</v>
      </c>
    </row>
    <row r="38" spans="1:13">
      <c r="A38" s="2">
        <v>43920</v>
      </c>
      <c r="B38" s="3" t="s">
        <v>12</v>
      </c>
      <c r="C38" s="3">
        <v>27795</v>
      </c>
      <c r="D38" s="3">
        <v>3981</v>
      </c>
      <c r="E38" s="3">
        <v>31776</v>
      </c>
      <c r="F38" s="3">
        <v>43752</v>
      </c>
      <c r="G38" s="3">
        <v>75528</v>
      </c>
      <c r="H38" s="3">
        <v>1648</v>
      </c>
      <c r="I38" s="3"/>
      <c r="J38" s="3">
        <v>14620</v>
      </c>
      <c r="K38" s="3">
        <v>11591</v>
      </c>
      <c r="L38" s="3">
        <v>101739</v>
      </c>
      <c r="M38" s="3">
        <v>477359</v>
      </c>
    </row>
    <row r="39" spans="1:13">
      <c r="A39" s="2">
        <v>43921</v>
      </c>
      <c r="B39" s="3" t="s">
        <v>12</v>
      </c>
      <c r="C39" s="3">
        <v>28192</v>
      </c>
      <c r="D39" s="3">
        <v>4023</v>
      </c>
      <c r="E39" s="3">
        <v>32215</v>
      </c>
      <c r="F39" s="3">
        <v>45420</v>
      </c>
      <c r="G39" s="3">
        <v>77635</v>
      </c>
      <c r="H39" s="3">
        <v>2107</v>
      </c>
      <c r="I39" s="3">
        <v>4053</v>
      </c>
      <c r="J39" s="3">
        <v>15729</v>
      </c>
      <c r="K39" s="3">
        <v>12428</v>
      </c>
      <c r="L39" s="3">
        <v>105792</v>
      </c>
      <c r="M39" s="3">
        <v>506968</v>
      </c>
    </row>
    <row r="40" spans="1:13">
      <c r="A40" s="2">
        <v>43922</v>
      </c>
      <c r="B40" s="3" t="s">
        <v>12</v>
      </c>
      <c r="C40" s="3">
        <v>28403</v>
      </c>
      <c r="D40" s="3">
        <v>4035</v>
      </c>
      <c r="E40" s="3">
        <v>32438</v>
      </c>
      <c r="F40" s="3">
        <v>48134</v>
      </c>
      <c r="G40" s="3">
        <v>80572</v>
      </c>
      <c r="H40" s="3">
        <v>2937</v>
      </c>
      <c r="I40" s="3">
        <v>4782</v>
      </c>
      <c r="J40" s="3">
        <v>16847</v>
      </c>
      <c r="K40" s="3">
        <v>13155</v>
      </c>
      <c r="L40" s="3">
        <v>110574</v>
      </c>
      <c r="M40" s="3">
        <v>541423</v>
      </c>
    </row>
    <row r="41" spans="1:13">
      <c r="A41" s="2">
        <v>43923</v>
      </c>
      <c r="B41" s="3" t="s">
        <v>12</v>
      </c>
      <c r="C41" s="3">
        <v>28540</v>
      </c>
      <c r="D41" s="3">
        <v>4053</v>
      </c>
      <c r="E41" s="3">
        <v>32593</v>
      </c>
      <c r="F41" s="3">
        <v>50456</v>
      </c>
      <c r="G41" s="3">
        <v>83049</v>
      </c>
      <c r="H41" s="3">
        <v>2477</v>
      </c>
      <c r="I41" s="3">
        <v>4668</v>
      </c>
      <c r="J41" s="3">
        <v>18278</v>
      </c>
      <c r="K41" s="3">
        <v>13915</v>
      </c>
      <c r="L41" s="3">
        <v>115242</v>
      </c>
      <c r="M41" s="3">
        <v>581232</v>
      </c>
    </row>
    <row r="42" spans="1:13">
      <c r="A42" s="2">
        <v>43924</v>
      </c>
      <c r="B42" s="3" t="s">
        <v>12</v>
      </c>
      <c r="C42" s="3">
        <v>28741</v>
      </c>
      <c r="D42" s="3">
        <v>4068</v>
      </c>
      <c r="E42" s="3">
        <v>32809</v>
      </c>
      <c r="F42" s="3">
        <v>52579</v>
      </c>
      <c r="G42" s="3">
        <v>85388</v>
      </c>
      <c r="H42" s="3">
        <v>2339</v>
      </c>
      <c r="I42" s="3">
        <v>4585</v>
      </c>
      <c r="J42" s="3">
        <v>19758</v>
      </c>
      <c r="K42" s="3">
        <v>14681</v>
      </c>
      <c r="L42" s="3">
        <v>119827</v>
      </c>
      <c r="M42" s="3">
        <v>619849</v>
      </c>
    </row>
    <row r="43" spans="1:13">
      <c r="A43" s="2">
        <v>43925</v>
      </c>
      <c r="B43" s="3" t="s">
        <v>12</v>
      </c>
      <c r="C43" s="3">
        <v>29010</v>
      </c>
      <c r="D43" s="3">
        <v>3994</v>
      </c>
      <c r="E43" s="3">
        <v>33004</v>
      </c>
      <c r="F43" s="3">
        <v>55270</v>
      </c>
      <c r="G43" s="3">
        <v>88274</v>
      </c>
      <c r="H43" s="3">
        <v>2886</v>
      </c>
      <c r="I43" s="3">
        <v>4805</v>
      </c>
      <c r="J43" s="3">
        <v>20996</v>
      </c>
      <c r="K43" s="3">
        <v>15362</v>
      </c>
      <c r="L43" s="3">
        <v>124632</v>
      </c>
      <c r="M43" s="3">
        <v>657224</v>
      </c>
    </row>
    <row r="44" spans="1:13">
      <c r="A44" s="2">
        <v>43926</v>
      </c>
      <c r="B44" s="3" t="s">
        <v>12</v>
      </c>
      <c r="C44" s="3">
        <v>28949</v>
      </c>
      <c r="D44" s="3">
        <v>3977</v>
      </c>
      <c r="E44" s="3">
        <v>32926</v>
      </c>
      <c r="F44" s="3">
        <v>58320</v>
      </c>
      <c r="G44" s="3">
        <v>91246</v>
      </c>
      <c r="H44" s="3">
        <v>2972</v>
      </c>
      <c r="I44" s="3">
        <v>4316</v>
      </c>
      <c r="J44" s="3">
        <v>21815</v>
      </c>
      <c r="K44" s="3">
        <v>15887</v>
      </c>
      <c r="L44" s="3">
        <v>128948</v>
      </c>
      <c r="M44" s="3">
        <v>691461</v>
      </c>
    </row>
    <row r="45" spans="1:13">
      <c r="A45" s="2">
        <v>43927</v>
      </c>
      <c r="B45" s="3" t="s">
        <v>12</v>
      </c>
      <c r="C45" s="3">
        <v>28976</v>
      </c>
      <c r="D45" s="3">
        <v>3898</v>
      </c>
      <c r="E45" s="3">
        <v>32874</v>
      </c>
      <c r="F45" s="3">
        <v>60313</v>
      </c>
      <c r="G45" s="3">
        <v>93187</v>
      </c>
      <c r="H45" s="3">
        <v>1941</v>
      </c>
      <c r="I45" s="3">
        <v>3599</v>
      </c>
      <c r="J45" s="3">
        <v>22837</v>
      </c>
      <c r="K45" s="3">
        <v>16523</v>
      </c>
      <c r="L45" s="3">
        <v>132547</v>
      </c>
      <c r="M45" s="3">
        <v>721732</v>
      </c>
    </row>
    <row r="46" spans="1:13">
      <c r="A46" s="2">
        <v>43928</v>
      </c>
      <c r="B46" s="3" t="s">
        <v>12</v>
      </c>
      <c r="C46" s="3">
        <v>28718</v>
      </c>
      <c r="D46" s="3">
        <v>3792</v>
      </c>
      <c r="E46" s="3">
        <v>32510</v>
      </c>
      <c r="F46" s="3">
        <v>61557</v>
      </c>
      <c r="G46" s="3">
        <v>94067</v>
      </c>
      <c r="H46" s="3">
        <v>880</v>
      </c>
      <c r="I46" s="3">
        <v>3039</v>
      </c>
      <c r="J46" s="3">
        <v>24392</v>
      </c>
      <c r="K46" s="3">
        <v>17127</v>
      </c>
      <c r="L46" s="3">
        <v>135586</v>
      </c>
      <c r="M46" s="3">
        <v>755445</v>
      </c>
    </row>
    <row r="47" spans="1:13">
      <c r="A47" s="2">
        <v>43929</v>
      </c>
      <c r="B47" s="3" t="s">
        <v>12</v>
      </c>
      <c r="C47" s="3">
        <v>28485</v>
      </c>
      <c r="D47" s="3">
        <v>3693</v>
      </c>
      <c r="E47" s="3">
        <v>32178</v>
      </c>
      <c r="F47" s="3">
        <v>63084</v>
      </c>
      <c r="G47" s="3">
        <v>95262</v>
      </c>
      <c r="H47" s="3">
        <v>1195</v>
      </c>
      <c r="I47" s="3">
        <v>3836</v>
      </c>
      <c r="J47" s="3">
        <v>26491</v>
      </c>
      <c r="K47" s="3">
        <v>17669</v>
      </c>
      <c r="L47" s="3">
        <v>139422</v>
      </c>
      <c r="M47" s="3">
        <v>807125</v>
      </c>
    </row>
    <row r="48" spans="1:13">
      <c r="A48" s="2">
        <v>43930</v>
      </c>
      <c r="B48" s="3" t="s">
        <v>12</v>
      </c>
      <c r="C48" s="3">
        <v>28399</v>
      </c>
      <c r="D48" s="3">
        <v>3605</v>
      </c>
      <c r="E48" s="3">
        <v>32004</v>
      </c>
      <c r="F48" s="3">
        <v>64873</v>
      </c>
      <c r="G48" s="3">
        <v>96877</v>
      </c>
      <c r="H48" s="3">
        <v>1615</v>
      </c>
      <c r="I48" s="3">
        <v>4204</v>
      </c>
      <c r="J48" s="3">
        <v>28470</v>
      </c>
      <c r="K48" s="3">
        <v>18279</v>
      </c>
      <c r="L48" s="3">
        <v>143626</v>
      </c>
      <c r="M48" s="3">
        <v>853369</v>
      </c>
    </row>
    <row r="49" spans="1:15">
      <c r="A49" s="2">
        <v>43931</v>
      </c>
      <c r="B49" s="3" t="s">
        <v>12</v>
      </c>
      <c r="C49" s="3">
        <v>28242</v>
      </c>
      <c r="D49" s="3">
        <v>3497</v>
      </c>
      <c r="E49" s="3">
        <v>31739</v>
      </c>
      <c r="F49" s="3">
        <v>66534</v>
      </c>
      <c r="G49" s="3">
        <v>98273</v>
      </c>
      <c r="H49" s="3">
        <v>1396</v>
      </c>
      <c r="I49" s="3">
        <v>3951</v>
      </c>
      <c r="J49" s="3">
        <v>30455</v>
      </c>
      <c r="K49" s="3">
        <v>18849</v>
      </c>
      <c r="L49" s="3">
        <v>147577</v>
      </c>
      <c r="M49" s="3">
        <v>906864</v>
      </c>
    </row>
    <row r="50" spans="1:15">
      <c r="A50" s="2">
        <v>43932</v>
      </c>
      <c r="B50" s="3" t="s">
        <v>12</v>
      </c>
      <c r="C50" s="3">
        <v>28144</v>
      </c>
      <c r="D50" s="3">
        <v>3381</v>
      </c>
      <c r="E50" s="3">
        <v>31525</v>
      </c>
      <c r="F50" s="3">
        <v>68744</v>
      </c>
      <c r="G50" s="3">
        <v>100269</v>
      </c>
      <c r="H50" s="3">
        <v>1996</v>
      </c>
      <c r="I50" s="3">
        <v>4694</v>
      </c>
      <c r="J50" s="3">
        <v>32534</v>
      </c>
      <c r="K50" s="3">
        <v>19468</v>
      </c>
      <c r="L50" s="3">
        <v>152271</v>
      </c>
      <c r="M50" s="3">
        <v>963473</v>
      </c>
    </row>
    <row r="51" spans="1:15">
      <c r="A51" s="2">
        <v>43933</v>
      </c>
      <c r="B51" s="3" t="s">
        <v>12</v>
      </c>
      <c r="C51" s="3">
        <v>27847</v>
      </c>
      <c r="D51" s="3">
        <v>3343</v>
      </c>
      <c r="E51" s="3">
        <v>31190</v>
      </c>
      <c r="F51" s="3">
        <v>71063</v>
      </c>
      <c r="G51" s="3">
        <v>102253</v>
      </c>
      <c r="H51" s="3">
        <v>1984</v>
      </c>
      <c r="I51" s="3">
        <v>4092</v>
      </c>
      <c r="J51" s="3">
        <v>34211</v>
      </c>
      <c r="K51" s="3">
        <v>19899</v>
      </c>
      <c r="L51" s="3">
        <v>156363</v>
      </c>
      <c r="M51" s="3">
        <v>1010193</v>
      </c>
    </row>
    <row r="52" spans="1:15">
      <c r="A52" s="2">
        <v>43934</v>
      </c>
      <c r="B52" s="3" t="s">
        <v>12</v>
      </c>
      <c r="C52" s="3">
        <v>28023</v>
      </c>
      <c r="D52" s="3">
        <v>3260</v>
      </c>
      <c r="E52" s="3">
        <v>31283</v>
      </c>
      <c r="F52" s="3">
        <v>72333</v>
      </c>
      <c r="G52" s="3">
        <v>103616</v>
      </c>
      <c r="H52" s="3">
        <v>1363</v>
      </c>
      <c r="I52" s="3">
        <v>3153</v>
      </c>
      <c r="J52" s="3">
        <v>35435</v>
      </c>
      <c r="K52" s="3">
        <v>20465</v>
      </c>
      <c r="L52" s="3">
        <v>159516</v>
      </c>
      <c r="M52" s="3">
        <v>1046910</v>
      </c>
    </row>
    <row r="53" spans="1:15">
      <c r="A53" s="2">
        <v>43935</v>
      </c>
      <c r="B53" s="3" t="s">
        <v>12</v>
      </c>
      <c r="C53" s="3">
        <v>28011</v>
      </c>
      <c r="D53" s="3">
        <v>3186</v>
      </c>
      <c r="E53" s="3">
        <v>31197</v>
      </c>
      <c r="F53" s="3">
        <v>73094</v>
      </c>
      <c r="G53" s="3">
        <v>104291</v>
      </c>
      <c r="H53" s="3">
        <v>675</v>
      </c>
      <c r="I53" s="3">
        <v>2972</v>
      </c>
      <c r="J53" s="3">
        <v>37130</v>
      </c>
      <c r="K53" s="3">
        <v>21067</v>
      </c>
      <c r="L53" s="3">
        <v>162488</v>
      </c>
      <c r="M53" s="3">
        <v>1073689</v>
      </c>
    </row>
    <row r="54" spans="1:15">
      <c r="A54" s="2">
        <v>43936</v>
      </c>
      <c r="B54" s="3" t="s">
        <v>12</v>
      </c>
      <c r="C54" s="3">
        <v>27643</v>
      </c>
      <c r="D54" s="3">
        <v>3079</v>
      </c>
      <c r="E54" s="3">
        <v>30722</v>
      </c>
      <c r="F54" s="3">
        <v>74696</v>
      </c>
      <c r="G54" s="3">
        <v>105418</v>
      </c>
      <c r="H54" s="3">
        <v>1127</v>
      </c>
      <c r="I54" s="3">
        <v>2667</v>
      </c>
      <c r="J54" s="3">
        <v>38092</v>
      </c>
      <c r="K54" s="3">
        <v>21645</v>
      </c>
      <c r="L54" s="3">
        <v>165155</v>
      </c>
      <c r="M54" s="3">
        <v>1117404</v>
      </c>
    </row>
    <row r="55" spans="1:15">
      <c r="A55" s="2">
        <v>43937</v>
      </c>
      <c r="B55" s="3" t="s">
        <v>12</v>
      </c>
      <c r="C55" s="22">
        <v>26893</v>
      </c>
      <c r="D55" s="22">
        <v>2936</v>
      </c>
      <c r="E55" s="22">
        <v>29829</v>
      </c>
      <c r="F55" s="22">
        <v>76778</v>
      </c>
      <c r="G55" s="22">
        <v>106607</v>
      </c>
      <c r="H55" s="22">
        <v>1189</v>
      </c>
      <c r="I55" s="22">
        <v>3786</v>
      </c>
      <c r="J55" s="22">
        <v>40164</v>
      </c>
      <c r="K55" s="22">
        <v>22170</v>
      </c>
      <c r="L55" s="22">
        <v>168941</v>
      </c>
      <c r="M55" s="22">
        <v>1178403</v>
      </c>
    </row>
    <row r="56" spans="1:15">
      <c r="A56" s="2">
        <v>43938</v>
      </c>
      <c r="B56" s="3" t="s">
        <v>12</v>
      </c>
      <c r="C56" s="22">
        <v>25786</v>
      </c>
      <c r="D56" s="22">
        <v>2812</v>
      </c>
      <c r="E56" s="22">
        <v>28598</v>
      </c>
      <c r="F56" s="22">
        <v>78364</v>
      </c>
      <c r="G56" s="22">
        <v>106962</v>
      </c>
      <c r="H56" s="22">
        <v>355</v>
      </c>
      <c r="I56" s="22">
        <v>3493</v>
      </c>
      <c r="J56" s="22">
        <v>42727</v>
      </c>
      <c r="K56" s="22">
        <v>22745</v>
      </c>
      <c r="L56" s="22">
        <v>172434</v>
      </c>
      <c r="M56" s="22">
        <v>1244108</v>
      </c>
    </row>
    <row r="57" spans="1:15">
      <c r="A57" s="2">
        <v>43939</v>
      </c>
      <c r="B57" s="3" t="s">
        <v>12</v>
      </c>
      <c r="C57" s="22">
        <v>25007</v>
      </c>
      <c r="D57" s="22">
        <v>2733</v>
      </c>
      <c r="E57" s="22">
        <v>27740</v>
      </c>
      <c r="F57" s="22">
        <v>80031</v>
      </c>
      <c r="G57" s="22">
        <v>107771</v>
      </c>
      <c r="H57" s="22">
        <v>809</v>
      </c>
      <c r="I57" s="22">
        <v>3491</v>
      </c>
      <c r="J57" s="22">
        <v>44927</v>
      </c>
      <c r="K57" s="22">
        <v>23227</v>
      </c>
      <c r="L57" s="22">
        <v>175925</v>
      </c>
      <c r="M57" s="22">
        <v>1305833</v>
      </c>
    </row>
    <row r="58" spans="1:15">
      <c r="A58" s="2">
        <v>43940</v>
      </c>
      <c r="B58" s="3" t="s">
        <v>12</v>
      </c>
      <c r="C58" s="22">
        <v>25033</v>
      </c>
      <c r="D58" s="22">
        <v>2635</v>
      </c>
      <c r="E58" s="22">
        <v>27668</v>
      </c>
      <c r="F58" s="22">
        <v>80589</v>
      </c>
      <c r="G58" s="22">
        <v>108257</v>
      </c>
      <c r="H58" s="22">
        <v>486</v>
      </c>
      <c r="I58" s="22">
        <v>3047</v>
      </c>
      <c r="J58" s="22">
        <v>47055</v>
      </c>
      <c r="K58" s="22">
        <v>23660</v>
      </c>
      <c r="L58" s="22">
        <v>178972</v>
      </c>
      <c r="M58" s="22">
        <v>1356541</v>
      </c>
      <c r="N58" s="22">
        <v>935310</v>
      </c>
    </row>
    <row r="59" spans="1:15">
      <c r="A59" s="2">
        <v>43941</v>
      </c>
      <c r="B59" s="3" t="s">
        <v>12</v>
      </c>
      <c r="C59" s="22">
        <v>24906</v>
      </c>
      <c r="D59" s="22">
        <v>2573</v>
      </c>
      <c r="E59" s="22">
        <v>27479</v>
      </c>
      <c r="F59" s="22">
        <v>80758</v>
      </c>
      <c r="G59" s="22">
        <v>108237</v>
      </c>
      <c r="H59" s="22">
        <v>-20</v>
      </c>
      <c r="I59" s="22">
        <v>2256</v>
      </c>
      <c r="J59" s="22">
        <v>48877</v>
      </c>
      <c r="K59" s="22">
        <v>24114</v>
      </c>
      <c r="L59" s="22">
        <v>181228</v>
      </c>
      <c r="M59" s="22">
        <v>1398024</v>
      </c>
      <c r="N59" s="22">
        <v>943151</v>
      </c>
    </row>
    <row r="60" spans="1:15">
      <c r="A60" s="2">
        <v>43942</v>
      </c>
      <c r="B60" s="3" t="s">
        <v>12</v>
      </c>
      <c r="C60" s="22">
        <v>24134</v>
      </c>
      <c r="D60" s="22">
        <v>2471</v>
      </c>
      <c r="E60" s="22">
        <v>26605</v>
      </c>
      <c r="F60" s="22">
        <v>81104</v>
      </c>
      <c r="G60" s="22">
        <v>107709</v>
      </c>
      <c r="H60" s="22">
        <v>-528</v>
      </c>
      <c r="I60" s="22">
        <v>2729</v>
      </c>
      <c r="J60" s="22">
        <v>51600</v>
      </c>
      <c r="K60" s="22">
        <v>24648</v>
      </c>
      <c r="L60" s="22">
        <v>183957</v>
      </c>
      <c r="M60" s="22">
        <v>1450150</v>
      </c>
      <c r="N60" s="22">
        <v>971246</v>
      </c>
    </row>
    <row r="61" spans="1:15">
      <c r="A61" s="2">
        <v>43943</v>
      </c>
      <c r="B61" s="3" t="s">
        <v>12</v>
      </c>
      <c r="C61" s="22">
        <v>23805</v>
      </c>
      <c r="D61" s="22">
        <v>2384</v>
      </c>
      <c r="E61" s="22">
        <v>26189</v>
      </c>
      <c r="F61" s="22">
        <v>81510</v>
      </c>
      <c r="G61" s="22">
        <v>107699</v>
      </c>
      <c r="H61" s="22">
        <v>-10</v>
      </c>
      <c r="I61" s="22">
        <v>3370</v>
      </c>
      <c r="J61" s="22">
        <v>54543</v>
      </c>
      <c r="K61" s="22">
        <v>25085</v>
      </c>
      <c r="L61" s="22">
        <v>187327</v>
      </c>
      <c r="M61" s="22">
        <v>1513251</v>
      </c>
      <c r="N61" s="22">
        <v>1015494</v>
      </c>
    </row>
    <row r="62" spans="1:15">
      <c r="A62" s="2">
        <v>43944</v>
      </c>
      <c r="B62" s="3" t="s">
        <v>12</v>
      </c>
      <c r="C62" s="22">
        <v>22871</v>
      </c>
      <c r="D62" s="22">
        <v>2267</v>
      </c>
      <c r="E62" s="22">
        <v>25138</v>
      </c>
      <c r="F62" s="22">
        <v>81710</v>
      </c>
      <c r="G62" s="22">
        <v>106848</v>
      </c>
      <c r="H62" s="22">
        <v>-851</v>
      </c>
      <c r="I62" s="22">
        <v>2646</v>
      </c>
      <c r="J62" s="22">
        <v>57576</v>
      </c>
      <c r="K62" s="22">
        <v>25549</v>
      </c>
      <c r="L62" s="22">
        <v>189973</v>
      </c>
      <c r="M62" s="22">
        <v>1579909</v>
      </c>
      <c r="N62" s="22">
        <v>1052577</v>
      </c>
    </row>
    <row r="63" spans="1:15">
      <c r="A63" s="2">
        <v>43945</v>
      </c>
      <c r="B63" s="3" t="s">
        <v>12</v>
      </c>
      <c r="C63" s="22">
        <v>22068</v>
      </c>
      <c r="D63" s="22">
        <v>2173</v>
      </c>
      <c r="E63" s="22">
        <v>24241</v>
      </c>
      <c r="F63" s="22">
        <v>82286</v>
      </c>
      <c r="G63" s="22">
        <v>106527</v>
      </c>
      <c r="H63" s="22">
        <v>-321</v>
      </c>
      <c r="I63" s="22">
        <v>3021</v>
      </c>
      <c r="J63" s="22">
        <v>60498</v>
      </c>
      <c r="K63" s="22">
        <v>25969</v>
      </c>
      <c r="L63" s="22">
        <v>192994</v>
      </c>
      <c r="M63" s="22">
        <v>1642356</v>
      </c>
      <c r="N63" s="22">
        <v>1147850</v>
      </c>
    </row>
    <row r="64" spans="1:15">
      <c r="A64" s="2">
        <v>43946</v>
      </c>
      <c r="B64" s="3" t="s">
        <v>12</v>
      </c>
      <c r="C64" s="22">
        <v>21533</v>
      </c>
      <c r="D64" s="22">
        <v>2102</v>
      </c>
      <c r="E64" s="22">
        <v>23635</v>
      </c>
      <c r="F64" s="22">
        <v>82212</v>
      </c>
      <c r="G64" s="22">
        <v>105847</v>
      </c>
      <c r="H64" s="22">
        <v>-680</v>
      </c>
      <c r="I64" s="22">
        <v>2357</v>
      </c>
      <c r="J64" s="22">
        <v>63120</v>
      </c>
      <c r="K64" s="22">
        <v>26384</v>
      </c>
      <c r="L64" s="22">
        <v>195351</v>
      </c>
      <c r="M64" s="22">
        <v>1707743</v>
      </c>
      <c r="N64" s="22">
        <v>1186526</v>
      </c>
      <c r="O64" s="22"/>
    </row>
    <row r="65" spans="1:14">
      <c r="A65" s="2">
        <v>43947</v>
      </c>
      <c r="B65" s="3" t="s">
        <v>12</v>
      </c>
      <c r="C65" s="22">
        <v>21372</v>
      </c>
      <c r="D65" s="22">
        <v>2009</v>
      </c>
      <c r="E65" s="22">
        <v>23381</v>
      </c>
      <c r="F65" s="22">
        <v>82722</v>
      </c>
      <c r="G65" s="22">
        <v>106103</v>
      </c>
      <c r="H65" s="22">
        <v>256</v>
      </c>
      <c r="I65" s="22">
        <v>2324</v>
      </c>
      <c r="J65" s="22">
        <v>64928</v>
      </c>
      <c r="K65" s="22">
        <v>26644</v>
      </c>
      <c r="L65" s="22">
        <v>197675</v>
      </c>
      <c r="M65" s="22">
        <v>1757659</v>
      </c>
      <c r="N65" s="22">
        <v>1210639</v>
      </c>
    </row>
    <row r="66" spans="1:14">
      <c r="A66" s="2">
        <v>43948</v>
      </c>
      <c r="B66" s="3" t="s">
        <v>12</v>
      </c>
      <c r="C66" s="22">
        <v>20353</v>
      </c>
      <c r="D66" s="22">
        <v>1956</v>
      </c>
      <c r="E66" s="22">
        <v>22309</v>
      </c>
      <c r="F66" s="22">
        <v>83504</v>
      </c>
      <c r="G66" s="22">
        <v>105813</v>
      </c>
      <c r="H66" s="22">
        <v>-290</v>
      </c>
      <c r="I66" s="22">
        <v>1739</v>
      </c>
      <c r="J66" s="22">
        <v>66624</v>
      </c>
      <c r="K66" s="22">
        <v>26977</v>
      </c>
      <c r="L66" s="22">
        <v>199414</v>
      </c>
      <c r="M66" s="22">
        <v>1789662</v>
      </c>
      <c r="N66" s="22">
        <v>1237317</v>
      </c>
    </row>
    <row r="67" spans="1:14">
      <c r="A67" s="2">
        <v>43949</v>
      </c>
      <c r="B67" s="3" t="s">
        <v>12</v>
      </c>
      <c r="C67" s="22">
        <v>19723</v>
      </c>
      <c r="D67" s="22">
        <v>1863</v>
      </c>
      <c r="E67" s="22">
        <v>21586</v>
      </c>
      <c r="F67" s="22">
        <v>83619</v>
      </c>
      <c r="G67" s="22">
        <v>105205</v>
      </c>
      <c r="H67" s="22">
        <v>-608</v>
      </c>
      <c r="I67" s="22">
        <v>2091</v>
      </c>
      <c r="J67" s="22">
        <v>68941</v>
      </c>
      <c r="K67" s="22">
        <v>27359</v>
      </c>
      <c r="L67" s="22">
        <v>201505</v>
      </c>
      <c r="M67" s="22">
        <v>1846934</v>
      </c>
      <c r="N67" s="22">
        <v>1274871</v>
      </c>
    </row>
    <row r="68" spans="1:14">
      <c r="A68" s="2">
        <v>43950</v>
      </c>
      <c r="B68" s="3" t="s">
        <v>12</v>
      </c>
      <c r="C68" s="22">
        <v>19210</v>
      </c>
      <c r="D68" s="22">
        <v>1795</v>
      </c>
      <c r="E68" s="22">
        <v>21005</v>
      </c>
      <c r="F68" s="22">
        <v>83652</v>
      </c>
      <c r="G68" s="22">
        <v>104657</v>
      </c>
      <c r="H68" s="22">
        <v>-548</v>
      </c>
      <c r="I68" s="22">
        <v>2086</v>
      </c>
      <c r="J68" s="22">
        <v>71252</v>
      </c>
      <c r="K68" s="22">
        <v>27682</v>
      </c>
      <c r="L68" s="22">
        <v>203591</v>
      </c>
      <c r="M68" s="22">
        <v>1910761</v>
      </c>
      <c r="N68" s="22">
        <v>1313460</v>
      </c>
    </row>
    <row r="69" spans="1:14">
      <c r="A69" s="2">
        <v>43951</v>
      </c>
      <c r="B69" s="3" t="s">
        <v>12</v>
      </c>
      <c r="C69" s="20">
        <v>18149</v>
      </c>
      <c r="D69" s="20">
        <v>1694</v>
      </c>
      <c r="E69" s="20">
        <v>19843</v>
      </c>
      <c r="F69" s="20">
        <v>81708</v>
      </c>
      <c r="G69" s="20">
        <v>101551</v>
      </c>
      <c r="H69" s="20">
        <v>-3106</v>
      </c>
      <c r="I69" s="20">
        <v>1872</v>
      </c>
      <c r="J69" s="20">
        <v>75945</v>
      </c>
      <c r="K69" s="20">
        <v>27967</v>
      </c>
      <c r="L69" s="20">
        <v>205463</v>
      </c>
      <c r="M69" s="20">
        <v>1979217</v>
      </c>
      <c r="N69" s="20">
        <v>1354901</v>
      </c>
    </row>
    <row r="70" spans="1:14">
      <c r="A70" s="2">
        <v>43952</v>
      </c>
      <c r="B70" s="3" t="s">
        <v>12</v>
      </c>
      <c r="C70" s="22">
        <v>17569</v>
      </c>
      <c r="D70" s="22">
        <v>1578</v>
      </c>
      <c r="E70" s="22">
        <v>19147</v>
      </c>
      <c r="F70" s="22">
        <v>81796</v>
      </c>
      <c r="G70" s="22">
        <v>100943</v>
      </c>
      <c r="H70" s="22">
        <v>-608</v>
      </c>
      <c r="I70" s="22">
        <v>1965</v>
      </c>
      <c r="J70" s="22">
        <v>78249</v>
      </c>
      <c r="K70" s="22">
        <v>28236</v>
      </c>
      <c r="L70" s="20">
        <v>207428</v>
      </c>
      <c r="M70" s="22">
        <v>2053425</v>
      </c>
      <c r="N70" s="22">
        <v>1398633</v>
      </c>
    </row>
    <row r="71" spans="1:14">
      <c r="A71" s="2">
        <v>43953</v>
      </c>
      <c r="B71" s="3" t="s">
        <v>12</v>
      </c>
      <c r="C71" s="20">
        <v>17357</v>
      </c>
      <c r="D71" s="20">
        <v>1539</v>
      </c>
      <c r="E71" s="20">
        <v>18896</v>
      </c>
      <c r="F71" s="20">
        <v>81808</v>
      </c>
      <c r="G71" s="20">
        <v>100704</v>
      </c>
      <c r="H71" s="20">
        <v>-239</v>
      </c>
      <c r="I71" s="20">
        <v>1900</v>
      </c>
      <c r="J71" s="20">
        <v>79914</v>
      </c>
      <c r="K71" s="20">
        <v>28710</v>
      </c>
      <c r="L71" s="20">
        <v>209328</v>
      </c>
      <c r="M71" s="20">
        <v>2108837</v>
      </c>
      <c r="N71" s="20">
        <v>1429864</v>
      </c>
    </row>
    <row r="72" spans="1:14">
      <c r="A72" s="2">
        <v>43954</v>
      </c>
      <c r="B72" s="3" t="s">
        <v>12</v>
      </c>
      <c r="C72" s="22">
        <v>17242</v>
      </c>
      <c r="D72" s="22">
        <v>1501</v>
      </c>
      <c r="E72" s="22">
        <v>18743</v>
      </c>
      <c r="F72" s="22">
        <v>81436</v>
      </c>
      <c r="G72" s="22">
        <v>100179</v>
      </c>
      <c r="H72" s="22">
        <v>-525</v>
      </c>
      <c r="I72" s="22">
        <v>1389</v>
      </c>
      <c r="J72" s="22">
        <v>81654</v>
      </c>
      <c r="K72" s="22">
        <v>28884</v>
      </c>
      <c r="L72" s="22">
        <v>210717</v>
      </c>
      <c r="M72" s="22">
        <v>2153772</v>
      </c>
      <c r="N72" s="22">
        <v>1456911</v>
      </c>
    </row>
    <row r="73" spans="1:14">
      <c r="A73" s="2">
        <v>43955</v>
      </c>
      <c r="B73" s="3" t="s">
        <v>12</v>
      </c>
    </row>
    <row r="74" spans="1:14">
      <c r="A74" s="2">
        <v>43956</v>
      </c>
      <c r="B74" s="3" t="s">
        <v>12</v>
      </c>
    </row>
    <row r="75" spans="1:14">
      <c r="A75" s="2">
        <v>43957</v>
      </c>
      <c r="B75" s="3" t="s">
        <v>12</v>
      </c>
    </row>
  </sheetData>
  <pageMargins left="0" right="0" top="0.39370078740157505" bottom="0.39370078740157505" header="0" footer="0"/>
  <pageSetup paperSize="9" orientation="portrait" r:id="rId1"/>
  <headerFooter>
    <oddHeader>&amp;C&amp;A</oddHeader>
    <oddFooter>&amp;CPagina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72"/>
  <sheetViews>
    <sheetView workbookViewId="0">
      <pane ySplit="1" topLeftCell="A59" activePane="bottomLeft" state="frozen"/>
      <selection pane="bottomLeft" activeCell="A72" sqref="A72"/>
    </sheetView>
  </sheetViews>
  <sheetFormatPr defaultRowHeight="13.8"/>
  <cols>
    <col min="1" max="1" width="11" bestFit="1" customWidth="1"/>
    <col min="2" max="2" width="4.296875" style="11" customWidth="1"/>
    <col min="3" max="3" width="12" customWidth="1"/>
    <col min="4" max="5" width="8.796875" customWidth="1"/>
    <col min="6" max="6" width="5.59765625" customWidth="1"/>
    <col min="7" max="7" width="12.09765625" bestFit="1" customWidth="1"/>
    <col min="8" max="8" width="12.19921875" bestFit="1" customWidth="1"/>
    <col min="9" max="9" width="14.3984375" bestFit="1" customWidth="1"/>
    <col min="10" max="10" width="15" bestFit="1" customWidth="1"/>
    <col min="11" max="11" width="13.59765625" bestFit="1" customWidth="1"/>
    <col min="12" max="12" width="4.09765625" customWidth="1"/>
  </cols>
  <sheetData>
    <row r="1" spans="1:14">
      <c r="A1" s="1" t="s">
        <v>0</v>
      </c>
      <c r="B1" s="15"/>
      <c r="C1" s="1" t="s">
        <v>11</v>
      </c>
      <c r="D1" s="4" t="s">
        <v>13</v>
      </c>
      <c r="E1" s="4" t="s">
        <v>14</v>
      </c>
      <c r="F1" s="4"/>
      <c r="G1" s="4" t="s">
        <v>17</v>
      </c>
      <c r="H1" s="4" t="s">
        <v>18</v>
      </c>
      <c r="I1" s="4" t="s">
        <v>19</v>
      </c>
      <c r="J1" s="4" t="s">
        <v>20</v>
      </c>
      <c r="K1" s="4" t="s">
        <v>47</v>
      </c>
      <c r="L1" s="4"/>
    </row>
    <row r="3" spans="1:14">
      <c r="A3" s="2">
        <v>43885</v>
      </c>
      <c r="B3" s="10">
        <v>1</v>
      </c>
      <c r="C3" s="3">
        <v>4324</v>
      </c>
      <c r="G3" s="5">
        <f>C3/Casi_totali!B3</f>
        <v>18.882096069868997</v>
      </c>
      <c r="H3" s="5">
        <f>C3/Positivi!B3</f>
        <v>19.565610859728508</v>
      </c>
      <c r="I3" s="6">
        <f t="shared" ref="I3:I36" si="0">100/G3</f>
        <v>5.2960222016651244</v>
      </c>
      <c r="J3" s="6">
        <f t="shared" ref="J3:J36" si="1">100/H3</f>
        <v>5.1110083256244216</v>
      </c>
    </row>
    <row r="4" spans="1:14">
      <c r="A4" s="2">
        <v>43886</v>
      </c>
      <c r="B4" s="10">
        <v>2</v>
      </c>
      <c r="C4" s="3">
        <v>8623</v>
      </c>
      <c r="D4">
        <f t="shared" ref="D4:D36" si="2">C4-C3</f>
        <v>4299</v>
      </c>
      <c r="G4" s="5">
        <f>C4/Casi_totali!B4</f>
        <v>26.779503105590063</v>
      </c>
      <c r="H4" s="5">
        <f>C4/Positivi!B4</f>
        <v>27.726688102893892</v>
      </c>
      <c r="I4" s="6">
        <f t="shared" si="0"/>
        <v>3.7341992346051258</v>
      </c>
      <c r="J4" s="6">
        <f t="shared" si="1"/>
        <v>3.6066334222428389</v>
      </c>
      <c r="K4" s="5">
        <f>'Nuovi positivi'!C4/D4*100</f>
        <v>2.1632937892533146</v>
      </c>
    </row>
    <row r="5" spans="1:14">
      <c r="A5" s="2">
        <v>43887</v>
      </c>
      <c r="B5" s="10">
        <v>3</v>
      </c>
      <c r="C5" s="3">
        <v>9587</v>
      </c>
      <c r="D5">
        <f t="shared" si="2"/>
        <v>964</v>
      </c>
      <c r="E5">
        <f t="shared" ref="E5:E36" si="3">D5-D4</f>
        <v>-3335</v>
      </c>
      <c r="G5" s="5">
        <f>C5/Casi_totali!B5</f>
        <v>23.967500000000001</v>
      </c>
      <c r="H5" s="5">
        <f>C5/Positivi!B5</f>
        <v>24.9012987012987</v>
      </c>
      <c r="I5" s="6">
        <f t="shared" si="0"/>
        <v>4.1723166788359238</v>
      </c>
      <c r="J5" s="6">
        <f t="shared" si="1"/>
        <v>4.0158548033795771</v>
      </c>
      <c r="K5" s="5">
        <f>'Nuovi positivi'!C5/D5*100</f>
        <v>8.0912863070539416</v>
      </c>
    </row>
    <row r="6" spans="1:14">
      <c r="A6" s="2">
        <v>43888</v>
      </c>
      <c r="B6" s="10">
        <v>4</v>
      </c>
      <c r="C6" s="3">
        <v>12014</v>
      </c>
      <c r="D6">
        <f t="shared" si="2"/>
        <v>2427</v>
      </c>
      <c r="E6">
        <f t="shared" si="3"/>
        <v>1463</v>
      </c>
      <c r="G6" s="5">
        <f>C6/Casi_totali!B6</f>
        <v>18.483076923076922</v>
      </c>
      <c r="H6" s="5">
        <f>C6/Positivi!B6</f>
        <v>20.431972789115648</v>
      </c>
      <c r="I6" s="6">
        <f t="shared" si="0"/>
        <v>5.4103545863159654</v>
      </c>
      <c r="J6" s="6">
        <f t="shared" si="1"/>
        <v>4.8942899950058258</v>
      </c>
      <c r="K6" s="5">
        <f>'Nuovi positivi'!C6/D6*100</f>
        <v>10.300782859497321</v>
      </c>
    </row>
    <row r="7" spans="1:14">
      <c r="A7" s="2">
        <v>43889</v>
      </c>
      <c r="B7" s="10">
        <v>5</v>
      </c>
      <c r="C7" s="3">
        <v>15695</v>
      </c>
      <c r="D7">
        <f t="shared" si="2"/>
        <v>3681</v>
      </c>
      <c r="E7">
        <f t="shared" si="3"/>
        <v>1254</v>
      </c>
      <c r="G7" s="5">
        <f>C7/Casi_totali!B7</f>
        <v>17.67454954954955</v>
      </c>
      <c r="H7" s="5">
        <f>C7/Positivi!B7</f>
        <v>19.116930572472594</v>
      </c>
      <c r="I7" s="6">
        <f t="shared" si="0"/>
        <v>5.6578528193692259</v>
      </c>
      <c r="J7" s="6">
        <f t="shared" si="1"/>
        <v>5.2309652755654668</v>
      </c>
      <c r="K7" s="5">
        <f>'Nuovi positivi'!C7/D7*100</f>
        <v>6.4656343384949739</v>
      </c>
    </row>
    <row r="8" spans="1:14">
      <c r="A8" s="2">
        <v>43890</v>
      </c>
      <c r="B8" s="10">
        <v>6</v>
      </c>
      <c r="C8" s="3">
        <v>18661</v>
      </c>
      <c r="D8">
        <f t="shared" si="2"/>
        <v>2966</v>
      </c>
      <c r="E8">
        <f t="shared" si="3"/>
        <v>-715</v>
      </c>
      <c r="G8" s="5">
        <f>C8/Casi_totali!B8</f>
        <v>16.543439716312058</v>
      </c>
      <c r="H8" s="5">
        <f>C8/Positivi!B8</f>
        <v>17.789323164918969</v>
      </c>
      <c r="I8" s="6">
        <f t="shared" si="0"/>
        <v>6.0446921386849572</v>
      </c>
      <c r="J8" s="6">
        <f t="shared" si="1"/>
        <v>5.6213493381919513</v>
      </c>
      <c r="K8" s="5">
        <f>'Nuovi positivi'!C8/D8*100</f>
        <v>8.0917060013486175</v>
      </c>
    </row>
    <row r="9" spans="1:14">
      <c r="A9" s="2">
        <v>43891</v>
      </c>
      <c r="B9" s="10">
        <v>7</v>
      </c>
      <c r="C9" s="3">
        <v>21127</v>
      </c>
      <c r="D9">
        <f t="shared" si="2"/>
        <v>2466</v>
      </c>
      <c r="E9">
        <f t="shared" si="3"/>
        <v>-500</v>
      </c>
      <c r="G9" s="5">
        <f>C9/Casi_totali!B9</f>
        <v>12.471664698937426</v>
      </c>
      <c r="H9" s="5">
        <f>C9/Positivi!B9</f>
        <v>13.396956246036778</v>
      </c>
      <c r="I9" s="6">
        <f t="shared" si="0"/>
        <v>8.0181757940076679</v>
      </c>
      <c r="J9" s="6">
        <f t="shared" si="1"/>
        <v>7.4643820703365362</v>
      </c>
      <c r="K9" s="5">
        <f>'Nuovi positivi'!C9/D9*100</f>
        <v>22.952149229521492</v>
      </c>
    </row>
    <row r="10" spans="1:14">
      <c r="A10" s="2">
        <v>43892</v>
      </c>
      <c r="B10" s="10">
        <v>8</v>
      </c>
      <c r="C10" s="3">
        <v>23345</v>
      </c>
      <c r="D10">
        <f t="shared" si="2"/>
        <v>2218</v>
      </c>
      <c r="E10">
        <f t="shared" si="3"/>
        <v>-248</v>
      </c>
      <c r="G10" s="5">
        <f>C10/Casi_totali!B10</f>
        <v>11.466110019646365</v>
      </c>
      <c r="H10" s="5">
        <f>C10/Positivi!B10</f>
        <v>12.722070844686648</v>
      </c>
      <c r="I10" s="6">
        <f t="shared" si="0"/>
        <v>8.7213536089098316</v>
      </c>
      <c r="J10" s="6">
        <f t="shared" si="1"/>
        <v>7.8603555365174556</v>
      </c>
      <c r="K10" s="5">
        <f>'Nuovi positivi'!C10/D10*100</f>
        <v>15.419296663660957</v>
      </c>
    </row>
    <row r="11" spans="1:14">
      <c r="A11" s="2">
        <v>43893</v>
      </c>
      <c r="B11" s="10">
        <v>9</v>
      </c>
      <c r="C11" s="3">
        <v>25856</v>
      </c>
      <c r="D11">
        <f t="shared" si="2"/>
        <v>2511</v>
      </c>
      <c r="E11">
        <f t="shared" si="3"/>
        <v>293</v>
      </c>
      <c r="G11" s="5">
        <f>C11/Casi_totali!B11</f>
        <v>10.334132693844925</v>
      </c>
      <c r="H11" s="5">
        <f>C11/Positivi!B11</f>
        <v>11.425541316836059</v>
      </c>
      <c r="I11" s="6">
        <f t="shared" si="0"/>
        <v>9.6766707920792072</v>
      </c>
      <c r="J11" s="6">
        <f t="shared" si="1"/>
        <v>8.7523205445544559</v>
      </c>
      <c r="K11" s="5">
        <f>'Nuovi positivi'!C11/D11*100</f>
        <v>18.558343289526086</v>
      </c>
      <c r="M11" t="s">
        <v>32</v>
      </c>
      <c r="N11" s="14">
        <f>MATCH(MAX(J3:J67),J3:J67,0)</f>
        <v>29</v>
      </c>
    </row>
    <row r="12" spans="1:14">
      <c r="A12" s="2">
        <v>43894</v>
      </c>
      <c r="B12" s="10">
        <v>10</v>
      </c>
      <c r="C12" s="3">
        <v>29837</v>
      </c>
      <c r="D12">
        <f t="shared" si="2"/>
        <v>3981</v>
      </c>
      <c r="E12">
        <f t="shared" si="3"/>
        <v>1470</v>
      </c>
      <c r="G12" s="5">
        <f>C12/Casi_totali!B12</f>
        <v>9.6591129815474268</v>
      </c>
      <c r="H12" s="5">
        <f>C12/Positivi!B12</f>
        <v>11.026237989652623</v>
      </c>
      <c r="I12" s="6">
        <f t="shared" si="0"/>
        <v>10.352917518517277</v>
      </c>
      <c r="J12" s="6">
        <f t="shared" si="1"/>
        <v>9.0692764017830214</v>
      </c>
      <c r="K12" s="5">
        <f>'Nuovi positivi'!C12/D12*100</f>
        <v>14.745038934940968</v>
      </c>
    </row>
    <row r="13" spans="1:14">
      <c r="A13" s="2">
        <v>43895</v>
      </c>
      <c r="B13" s="10">
        <v>11</v>
      </c>
      <c r="C13" s="3">
        <v>32362</v>
      </c>
      <c r="D13">
        <f t="shared" si="2"/>
        <v>2525</v>
      </c>
      <c r="E13">
        <f t="shared" si="3"/>
        <v>-1456</v>
      </c>
      <c r="G13" s="5">
        <f>C13/Casi_totali!B13</f>
        <v>8.3882840850181442</v>
      </c>
      <c r="H13" s="5">
        <f>C13/Positivi!B13</f>
        <v>9.8185679611650478</v>
      </c>
      <c r="I13" s="6">
        <f t="shared" si="0"/>
        <v>11.921389283727828</v>
      </c>
      <c r="J13" s="6">
        <f t="shared" si="1"/>
        <v>10.184784623941662</v>
      </c>
      <c r="K13" s="5">
        <f>'Nuovi positivi'!C13/D13*100</f>
        <v>30.455445544554454</v>
      </c>
    </row>
    <row r="14" spans="1:14">
      <c r="A14" s="2">
        <v>43896</v>
      </c>
      <c r="B14" s="10">
        <v>12</v>
      </c>
      <c r="C14" s="3">
        <v>36359</v>
      </c>
      <c r="D14">
        <f t="shared" si="2"/>
        <v>3997</v>
      </c>
      <c r="E14">
        <f t="shared" si="3"/>
        <v>1472</v>
      </c>
      <c r="G14" s="5">
        <f>C14/Casi_totali!B14</f>
        <v>7.8427523727351165</v>
      </c>
      <c r="H14" s="5">
        <f>C14/Positivi!B14</f>
        <v>9.2847293156281925</v>
      </c>
      <c r="I14" s="6">
        <f t="shared" si="0"/>
        <v>12.750625704777359</v>
      </c>
      <c r="J14" s="6">
        <f t="shared" si="1"/>
        <v>10.77037322258588</v>
      </c>
      <c r="K14" s="5">
        <f>'Nuovi positivi'!C14/D14*100</f>
        <v>19.464598448836629</v>
      </c>
    </row>
    <row r="15" spans="1:14">
      <c r="A15" s="2">
        <v>43897</v>
      </c>
      <c r="B15" s="10">
        <v>13</v>
      </c>
      <c r="C15" s="3">
        <v>42062</v>
      </c>
      <c r="D15">
        <f t="shared" si="2"/>
        <v>5703</v>
      </c>
      <c r="E15">
        <f t="shared" si="3"/>
        <v>1706</v>
      </c>
      <c r="G15" s="5">
        <f>C15/Casi_totali!B15</f>
        <v>7.1497535271120176</v>
      </c>
      <c r="H15" s="5">
        <f>C15/Positivi!B15</f>
        <v>8.3110057300928677</v>
      </c>
      <c r="I15" s="6">
        <f t="shared" si="0"/>
        <v>13.9864961247682</v>
      </c>
      <c r="J15" s="6">
        <f t="shared" si="1"/>
        <v>12.0322381246731</v>
      </c>
      <c r="K15" s="5">
        <f>'Nuovi positivi'!C15/D15*100</f>
        <v>21.86568472733649</v>
      </c>
    </row>
    <row r="16" spans="1:14">
      <c r="A16" s="2">
        <v>43898</v>
      </c>
      <c r="B16" s="10">
        <v>14</v>
      </c>
      <c r="C16" s="3">
        <v>49937</v>
      </c>
      <c r="D16">
        <f t="shared" si="2"/>
        <v>7875</v>
      </c>
      <c r="E16">
        <f t="shared" si="3"/>
        <v>2172</v>
      </c>
      <c r="G16" s="5">
        <f>C16/Casi_totali!B16</f>
        <v>6.7711186440677968</v>
      </c>
      <c r="H16" s="5">
        <f>C16/Positivi!B16</f>
        <v>7.8185376546109282</v>
      </c>
      <c r="I16" s="6">
        <f t="shared" si="0"/>
        <v>14.768608446642769</v>
      </c>
      <c r="J16" s="6">
        <f t="shared" si="1"/>
        <v>12.79011554558744</v>
      </c>
      <c r="K16" s="5">
        <f>'Nuovi positivi'!C16/D16*100</f>
        <v>18.946031746031746</v>
      </c>
    </row>
    <row r="17" spans="1:11">
      <c r="A17" s="2">
        <v>43899</v>
      </c>
      <c r="B17" s="10">
        <v>15</v>
      </c>
      <c r="C17" s="3">
        <f>Dati!M17</f>
        <v>53826</v>
      </c>
      <c r="D17">
        <f t="shared" si="2"/>
        <v>3889</v>
      </c>
      <c r="E17">
        <f t="shared" si="3"/>
        <v>-3986</v>
      </c>
      <c r="G17" s="5">
        <f>C17/Casi_totali!B17</f>
        <v>5.8685128652420406</v>
      </c>
      <c r="H17" s="5">
        <f>C17/Positivi!B17</f>
        <v>6.7408891671884783</v>
      </c>
      <c r="I17" s="6">
        <f t="shared" si="0"/>
        <v>17.040092148775685</v>
      </c>
      <c r="J17" s="6">
        <f t="shared" si="1"/>
        <v>14.834838182291087</v>
      </c>
      <c r="K17" s="5">
        <f>'Nuovi positivi'!C17/D17*100</f>
        <v>46.207251221393676</v>
      </c>
    </row>
    <row r="18" spans="1:11">
      <c r="A18" s="2">
        <v>43900</v>
      </c>
      <c r="B18" s="10">
        <v>16</v>
      </c>
      <c r="C18" s="3">
        <f>Dati!M18</f>
        <v>60761</v>
      </c>
      <c r="D18">
        <f t="shared" si="2"/>
        <v>6935</v>
      </c>
      <c r="E18">
        <f t="shared" si="3"/>
        <v>3046</v>
      </c>
      <c r="G18" s="5">
        <f>C18/Casi_totali!B18</f>
        <v>5.9868952606168095</v>
      </c>
      <c r="H18" s="5">
        <f>C18/Positivi!B18</f>
        <v>7.1365985435752881</v>
      </c>
      <c r="I18" s="6">
        <f t="shared" si="0"/>
        <v>16.703148401112557</v>
      </c>
      <c r="J18" s="6">
        <f t="shared" si="1"/>
        <v>14.012277612284194</v>
      </c>
      <c r="K18" s="5">
        <f>'Nuovi positivi'!C18/D18*100</f>
        <v>14.087959625090122</v>
      </c>
    </row>
    <row r="19" spans="1:11">
      <c r="A19" s="2">
        <v>43901</v>
      </c>
      <c r="B19" s="10">
        <v>17</v>
      </c>
      <c r="C19" s="3">
        <f>Dati!M19</f>
        <v>73154</v>
      </c>
      <c r="D19">
        <f t="shared" si="2"/>
        <v>12393</v>
      </c>
      <c r="E19">
        <f t="shared" si="3"/>
        <v>5458</v>
      </c>
      <c r="G19" s="5">
        <f>C19/Casi_totali!B19</f>
        <v>5.8701653025196601</v>
      </c>
      <c r="H19" s="5">
        <f>C19/Positivi!B19</f>
        <v>6.9078375826251177</v>
      </c>
      <c r="I19" s="6">
        <f t="shared" si="0"/>
        <v>17.035295404215763</v>
      </c>
      <c r="J19" s="6">
        <f t="shared" si="1"/>
        <v>14.476310249610412</v>
      </c>
      <c r="K19" s="5">
        <f>'Nuovi positivi'!C19/D19*100</f>
        <v>18.663761801016705</v>
      </c>
    </row>
    <row r="20" spans="1:11">
      <c r="A20" s="2">
        <v>43902</v>
      </c>
      <c r="B20" s="10">
        <v>18</v>
      </c>
      <c r="C20" s="3">
        <f>Dati!M20</f>
        <v>86011</v>
      </c>
      <c r="D20">
        <f t="shared" si="2"/>
        <v>12857</v>
      </c>
      <c r="E20">
        <f t="shared" si="3"/>
        <v>464</v>
      </c>
      <c r="G20" s="5">
        <f>C20/Casi_totali!B20</f>
        <v>5.6911930126381263</v>
      </c>
      <c r="H20" s="5">
        <f>C20/Positivi!B20</f>
        <v>6.6991977568346446</v>
      </c>
      <c r="I20" s="6">
        <f t="shared" si="0"/>
        <v>17.57100835939589</v>
      </c>
      <c r="J20" s="6">
        <f t="shared" si="1"/>
        <v>14.927160479473555</v>
      </c>
      <c r="K20" s="5">
        <f>'Nuovi positivi'!C20/D20*100</f>
        <v>20.619117990199893</v>
      </c>
    </row>
    <row r="21" spans="1:11">
      <c r="A21" s="2">
        <v>43903</v>
      </c>
      <c r="B21" s="10">
        <v>19</v>
      </c>
      <c r="C21" s="3">
        <f>Dati!M21</f>
        <v>97488</v>
      </c>
      <c r="D21">
        <f t="shared" si="2"/>
        <v>11477</v>
      </c>
      <c r="E21">
        <f t="shared" si="3"/>
        <v>-1380</v>
      </c>
      <c r="G21" s="5">
        <f>C21/Casi_totali!B21</f>
        <v>5.5202718006795015</v>
      </c>
      <c r="H21" s="5">
        <f>C21/Positivi!B21</f>
        <v>6.5187562688064196</v>
      </c>
      <c r="I21" s="6">
        <f t="shared" si="0"/>
        <v>18.115050057442968</v>
      </c>
      <c r="J21" s="6">
        <f t="shared" si="1"/>
        <v>15.340349581486951</v>
      </c>
      <c r="K21" s="5">
        <f>'Nuovi positivi'!C21/D21*100</f>
        <v>22.192210507972469</v>
      </c>
    </row>
    <row r="22" spans="1:11">
      <c r="A22" s="2">
        <v>43904</v>
      </c>
      <c r="B22" s="10">
        <v>20</v>
      </c>
      <c r="C22" s="3">
        <f>Dati!M22</f>
        <v>109170</v>
      </c>
      <c r="D22">
        <f t="shared" si="2"/>
        <v>11682</v>
      </c>
      <c r="E22">
        <f t="shared" si="3"/>
        <v>205</v>
      </c>
      <c r="G22" s="5">
        <f>C22/Casi_totali!B22</f>
        <v>5.1599943281183531</v>
      </c>
      <c r="H22" s="5">
        <f>C22/Positivi!B22</f>
        <v>6.150422535211268</v>
      </c>
      <c r="I22" s="6">
        <f t="shared" si="0"/>
        <v>19.379866263625537</v>
      </c>
      <c r="J22" s="6">
        <f t="shared" si="1"/>
        <v>16.259045525327469</v>
      </c>
      <c r="K22" s="5">
        <f>'Nuovi positivi'!C22/D22*100</f>
        <v>29.934942646807055</v>
      </c>
    </row>
    <row r="23" spans="1:11">
      <c r="A23" s="2">
        <v>43905</v>
      </c>
      <c r="B23" s="10">
        <v>21</v>
      </c>
      <c r="C23" s="3">
        <f>Dati!M23</f>
        <v>124899</v>
      </c>
      <c r="D23">
        <f t="shared" si="2"/>
        <v>15729</v>
      </c>
      <c r="E23">
        <f t="shared" si="3"/>
        <v>4047</v>
      </c>
      <c r="G23" s="5">
        <f>C23/Casi_totali!B23</f>
        <v>5.0470360043641653</v>
      </c>
      <c r="H23" s="5">
        <f>C23/Positivi!B23</f>
        <v>6.0621754113478623</v>
      </c>
      <c r="I23" s="6">
        <f t="shared" si="0"/>
        <v>19.813609396392284</v>
      </c>
      <c r="J23" s="6">
        <f t="shared" si="1"/>
        <v>16.495728548667323</v>
      </c>
      <c r="K23" s="5">
        <f>'Nuovi positivi'!C23/D23*100</f>
        <v>22.824082904189712</v>
      </c>
    </row>
    <row r="24" spans="1:11">
      <c r="A24" s="2">
        <v>43906</v>
      </c>
      <c r="B24" s="10">
        <v>22</v>
      </c>
      <c r="C24" s="3">
        <f>Dati!M24</f>
        <v>137962</v>
      </c>
      <c r="D24">
        <f t="shared" si="2"/>
        <v>13063</v>
      </c>
      <c r="E24">
        <f t="shared" si="3"/>
        <v>-2666</v>
      </c>
      <c r="G24" s="5">
        <f>C24/Casi_totali!B24</f>
        <v>4.9307362401715515</v>
      </c>
      <c r="H24" s="5">
        <f>C24/Positivi!B24</f>
        <v>5.9793698262037882</v>
      </c>
      <c r="I24" s="6">
        <f t="shared" si="0"/>
        <v>20.280946927414792</v>
      </c>
      <c r="J24" s="6">
        <f t="shared" si="1"/>
        <v>16.724170423739871</v>
      </c>
      <c r="K24" s="5">
        <f>'Nuovi positivi'!C24/D24*100</f>
        <v>24.749291893133275</v>
      </c>
    </row>
    <row r="25" spans="1:11">
      <c r="A25" s="2">
        <v>43907</v>
      </c>
      <c r="B25" s="10">
        <v>23</v>
      </c>
      <c r="C25" s="3">
        <f>Dati!M25</f>
        <v>148657</v>
      </c>
      <c r="D25">
        <f t="shared" si="2"/>
        <v>10695</v>
      </c>
      <c r="E25">
        <f t="shared" si="3"/>
        <v>-2368</v>
      </c>
      <c r="G25" s="5">
        <f>C25/Casi_totali!B25</f>
        <v>4.7183711039167147</v>
      </c>
      <c r="H25" s="5">
        <f>C25/Positivi!B25</f>
        <v>5.7039751362136446</v>
      </c>
      <c r="I25" s="6">
        <f t="shared" si="0"/>
        <v>21.193754750869449</v>
      </c>
      <c r="J25" s="6">
        <f t="shared" si="1"/>
        <v>17.531633222788027</v>
      </c>
      <c r="K25" s="5">
        <f>'Nuovi positivi'!C25/D25*100</f>
        <v>32.96867695184666</v>
      </c>
    </row>
    <row r="26" spans="1:11">
      <c r="A26" s="2">
        <v>43908</v>
      </c>
      <c r="B26" s="10">
        <v>24</v>
      </c>
      <c r="C26" s="3">
        <f>Dati!M26</f>
        <v>165541</v>
      </c>
      <c r="D26">
        <f t="shared" si="2"/>
        <v>16884</v>
      </c>
      <c r="E26">
        <f t="shared" si="3"/>
        <v>6189</v>
      </c>
      <c r="G26" s="5">
        <f>C26/Casi_totali!B26</f>
        <v>4.6353148713353685</v>
      </c>
      <c r="H26" s="5">
        <f>C26/Positivi!B26</f>
        <v>5.7659700452803904</v>
      </c>
      <c r="I26" s="6">
        <f t="shared" si="0"/>
        <v>21.573507469448653</v>
      </c>
      <c r="J26" s="6">
        <f t="shared" si="1"/>
        <v>17.343135537419734</v>
      </c>
      <c r="K26" s="5">
        <f>'Nuovi positivi'!C26/D26*100</f>
        <v>24.917081260364842</v>
      </c>
    </row>
    <row r="27" spans="1:11">
      <c r="A27" s="2">
        <v>43909</v>
      </c>
      <c r="B27" s="10">
        <v>25</v>
      </c>
      <c r="C27" s="3">
        <f>Dati!M27</f>
        <v>182777</v>
      </c>
      <c r="D27">
        <f t="shared" si="2"/>
        <v>17236</v>
      </c>
      <c r="E27">
        <f t="shared" si="3"/>
        <v>352</v>
      </c>
      <c r="G27" s="5">
        <f>C27/Casi_totali!B27</f>
        <v>4.4541732667235285</v>
      </c>
      <c r="H27" s="5">
        <f>C27/Positivi!B27</f>
        <v>5.5069900572461581</v>
      </c>
      <c r="I27" s="6">
        <f t="shared" si="0"/>
        <v>22.450855413974406</v>
      </c>
      <c r="J27" s="6">
        <f t="shared" si="1"/>
        <v>18.158739885215319</v>
      </c>
      <c r="K27" s="5">
        <f>'Nuovi positivi'!C27/D27*100</f>
        <v>30.877233696913436</v>
      </c>
    </row>
    <row r="28" spans="1:11">
      <c r="A28" s="2">
        <v>43910</v>
      </c>
      <c r="B28" s="10">
        <v>26</v>
      </c>
      <c r="C28" s="3">
        <f>Dati!M28</f>
        <v>206886</v>
      </c>
      <c r="D28">
        <f t="shared" si="2"/>
        <v>24109</v>
      </c>
      <c r="E28">
        <f t="shared" si="3"/>
        <v>6873</v>
      </c>
      <c r="G28" s="5">
        <f>C28/Casi_totali!B28</f>
        <v>4.3998638906020711</v>
      </c>
      <c r="H28" s="5">
        <f>C28/Positivi!B28</f>
        <v>5.4645007923930269</v>
      </c>
      <c r="I28" s="6">
        <f t="shared" si="0"/>
        <v>22.727975793432133</v>
      </c>
      <c r="J28" s="6">
        <f t="shared" si="1"/>
        <v>18.299933296598127</v>
      </c>
      <c r="K28" s="5">
        <f>'Nuovi positivi'!C28/D28*100</f>
        <v>24.828902069766478</v>
      </c>
    </row>
    <row r="29" spans="1:11">
      <c r="A29" s="2">
        <v>43911</v>
      </c>
      <c r="B29" s="10">
        <v>27</v>
      </c>
      <c r="C29" s="3">
        <f>Dati!M29</f>
        <v>233222</v>
      </c>
      <c r="D29">
        <f t="shared" si="2"/>
        <v>26336</v>
      </c>
      <c r="E29">
        <f t="shared" si="3"/>
        <v>2227</v>
      </c>
      <c r="G29" s="5">
        <f>C29/Casi_totali!B29</f>
        <v>4.3529433722796673</v>
      </c>
      <c r="H29" s="5">
        <f>C29/Positivi!B29</f>
        <v>5.4643049600524822</v>
      </c>
      <c r="I29" s="6">
        <f t="shared" si="0"/>
        <v>22.972961384431997</v>
      </c>
      <c r="J29" s="6">
        <f t="shared" si="1"/>
        <v>18.300589138245964</v>
      </c>
      <c r="K29" s="5">
        <f>'Nuovi positivi'!C29/D29*100</f>
        <v>24.897478736330498</v>
      </c>
    </row>
    <row r="30" spans="1:11">
      <c r="A30" s="2">
        <v>43912</v>
      </c>
      <c r="B30" s="10">
        <v>28</v>
      </c>
      <c r="C30" s="3">
        <f>Dati!M30</f>
        <v>258402</v>
      </c>
      <c r="D30">
        <f t="shared" si="2"/>
        <v>25180</v>
      </c>
      <c r="E30">
        <f t="shared" si="3"/>
        <v>-1156</v>
      </c>
      <c r="G30" s="5">
        <f>C30/Casi_totali!B30</f>
        <v>4.3694747877845037</v>
      </c>
      <c r="H30" s="5">
        <f>C30/Positivi!B30</f>
        <v>5.5405892190917276</v>
      </c>
      <c r="I30" s="6">
        <f t="shared" si="0"/>
        <v>22.886045773639523</v>
      </c>
      <c r="J30" s="6">
        <f t="shared" si="1"/>
        <v>18.048621914691065</v>
      </c>
      <c r="K30" s="5">
        <f>'Nuovi positivi'!C30/D30*100</f>
        <v>22.081016679904685</v>
      </c>
    </row>
    <row r="31" spans="1:11">
      <c r="A31" s="2">
        <v>43913</v>
      </c>
      <c r="B31" s="10">
        <v>29</v>
      </c>
      <c r="C31" s="3">
        <f>Dati!M31</f>
        <v>275468</v>
      </c>
      <c r="D31">
        <f t="shared" si="2"/>
        <v>17066</v>
      </c>
      <c r="E31">
        <f t="shared" si="3"/>
        <v>-8114</v>
      </c>
      <c r="G31" s="5">
        <f>C31/Casi_totali!B31</f>
        <v>4.309102570119042</v>
      </c>
      <c r="H31" s="5">
        <f>C31/Positivi!B31</f>
        <v>5.4636836050616839</v>
      </c>
      <c r="I31" s="6">
        <f t="shared" si="0"/>
        <v>23.206688254171084</v>
      </c>
      <c r="J31" s="6">
        <f t="shared" si="1"/>
        <v>18.302670364615857</v>
      </c>
      <c r="K31" s="5">
        <f>'Nuovi positivi'!C31/D31*100</f>
        <v>28.061643032930974</v>
      </c>
    </row>
    <row r="32" spans="1:11">
      <c r="A32" s="2">
        <v>43914</v>
      </c>
      <c r="B32" s="10">
        <v>30</v>
      </c>
      <c r="C32" s="3">
        <f>Dati!M32</f>
        <v>296964</v>
      </c>
      <c r="D32">
        <f t="shared" si="2"/>
        <v>21496</v>
      </c>
      <c r="E32">
        <f t="shared" si="3"/>
        <v>4430</v>
      </c>
      <c r="G32" s="5">
        <f>C32/Casi_totali!B32</f>
        <v>4.2928761420145714</v>
      </c>
      <c r="H32" s="5">
        <f>C32/Positivi!B32</f>
        <v>5.4962798445308163</v>
      </c>
      <c r="I32" s="6">
        <f t="shared" si="0"/>
        <v>23.294406055952912</v>
      </c>
      <c r="J32" s="6">
        <f t="shared" si="1"/>
        <v>18.194124540348326</v>
      </c>
      <c r="K32" s="5">
        <f>'Nuovi positivi'!C32/D32*100</f>
        <v>24.418496464458503</v>
      </c>
    </row>
    <row r="33" spans="1:11">
      <c r="A33" s="2">
        <v>43915</v>
      </c>
      <c r="B33" s="10">
        <v>31</v>
      </c>
      <c r="C33" s="3">
        <f>Dati!M33</f>
        <v>324445</v>
      </c>
      <c r="D33">
        <f t="shared" si="2"/>
        <v>27481</v>
      </c>
      <c r="E33">
        <f t="shared" si="3"/>
        <v>5985</v>
      </c>
      <c r="G33" s="5">
        <f>C33/Casi_totali!B33</f>
        <v>4.3616406313015892</v>
      </c>
      <c r="H33" s="5">
        <f>C33/Positivi!B33</f>
        <v>5.6404617444063909</v>
      </c>
      <c r="I33" s="6">
        <f t="shared" si="0"/>
        <v>22.927152521999105</v>
      </c>
      <c r="J33" s="6">
        <f t="shared" si="1"/>
        <v>17.729044984512011</v>
      </c>
      <c r="K33" s="5">
        <f>'Nuovi positivi'!C33/D33*100</f>
        <v>18.95855318219861</v>
      </c>
    </row>
    <row r="34" spans="1:11">
      <c r="A34" s="2">
        <v>43916</v>
      </c>
      <c r="B34" s="10">
        <v>32</v>
      </c>
      <c r="C34" s="3">
        <f>Dati!M34</f>
        <v>361060</v>
      </c>
      <c r="D34">
        <f t="shared" si="2"/>
        <v>36615</v>
      </c>
      <c r="E34">
        <f t="shared" si="3"/>
        <v>9134</v>
      </c>
      <c r="G34" s="5">
        <f>C34/Casi_totali!B34</f>
        <v>4.4830454810712821</v>
      </c>
      <c r="H34" s="5">
        <f>C34/Positivi!B34</f>
        <v>5.8223275764759004</v>
      </c>
      <c r="I34" s="6">
        <f t="shared" si="0"/>
        <v>22.306264886722428</v>
      </c>
      <c r="J34" s="6">
        <f t="shared" si="1"/>
        <v>17.17526172935246</v>
      </c>
      <c r="K34" s="5">
        <f>'Nuovi positivi'!C34/D34*100</f>
        <v>16.804588283490375</v>
      </c>
    </row>
    <row r="35" spans="1:11">
      <c r="A35" s="2">
        <v>43917</v>
      </c>
      <c r="B35" s="10">
        <v>33</v>
      </c>
      <c r="C35" s="3">
        <f>Dati!M35</f>
        <v>394079</v>
      </c>
      <c r="D35">
        <f t="shared" si="2"/>
        <v>33019</v>
      </c>
      <c r="E35">
        <f t="shared" si="3"/>
        <v>-3596</v>
      </c>
      <c r="G35" s="5">
        <f>C35/Casi_totali!B35</f>
        <v>4.555931929061944</v>
      </c>
      <c r="H35" s="5">
        <f>C35/Positivi!B35</f>
        <v>5.9336736230312885</v>
      </c>
      <c r="I35" s="6">
        <f t="shared" si="0"/>
        <v>21.949406083551775</v>
      </c>
      <c r="J35" s="6">
        <f t="shared" si="1"/>
        <v>16.852966029653953</v>
      </c>
      <c r="K35" s="5">
        <f>'Nuovi positivi'!C35/D35*100</f>
        <v>18.047184954117327</v>
      </c>
    </row>
    <row r="36" spans="1:11">
      <c r="A36" s="2">
        <v>43918</v>
      </c>
      <c r="B36" s="10">
        <v>34</v>
      </c>
      <c r="C36" s="3">
        <f>Dati!M36</f>
        <v>429526</v>
      </c>
      <c r="D36">
        <f t="shared" si="2"/>
        <v>35447</v>
      </c>
      <c r="E36">
        <f t="shared" si="3"/>
        <v>2428</v>
      </c>
      <c r="G36" s="5">
        <f>C36/Casi_totali!B36</f>
        <v>4.6449303572973442</v>
      </c>
      <c r="H36" s="5">
        <f>C36/Positivi!B36</f>
        <v>6.1303932063084279</v>
      </c>
      <c r="I36" s="6">
        <f t="shared" si="0"/>
        <v>21.528848079045272</v>
      </c>
      <c r="J36" s="6">
        <f t="shared" si="1"/>
        <v>16.312167365887049</v>
      </c>
      <c r="K36" s="5">
        <f>'Nuovi positivi'!C36/D36*100</f>
        <v>16.853330324145908</v>
      </c>
    </row>
    <row r="37" spans="1:11">
      <c r="A37" s="2">
        <v>43919</v>
      </c>
      <c r="B37" s="10">
        <v>35</v>
      </c>
      <c r="C37" s="3">
        <f>Dati!M37</f>
        <v>454030</v>
      </c>
      <c r="D37">
        <f t="shared" ref="D37" si="4">C37-C36</f>
        <v>24504</v>
      </c>
      <c r="E37">
        <f t="shared" ref="E37" si="5">D37-D36</f>
        <v>-10943</v>
      </c>
      <c r="G37" s="5">
        <f>C37/Casi_totali!B37</f>
        <v>4.647708544462529</v>
      </c>
      <c r="H37" s="5">
        <f>C37/Positivi!B37</f>
        <v>6.1455062263129401</v>
      </c>
      <c r="I37" s="6">
        <f t="shared" ref="I37" si="6">100/G37</f>
        <v>21.515979120322445</v>
      </c>
      <c r="J37" s="6">
        <f t="shared" ref="J37" si="7">100/H37</f>
        <v>16.272052507543552</v>
      </c>
      <c r="K37" s="5">
        <f>'Nuovi positivi'!C37/D37*100</f>
        <v>21.290401567091088</v>
      </c>
    </row>
    <row r="38" spans="1:11">
      <c r="A38" s="2">
        <v>43920</v>
      </c>
      <c r="B38" s="10">
        <v>36</v>
      </c>
      <c r="C38" s="3">
        <f>Dati!M38</f>
        <v>477359</v>
      </c>
      <c r="D38">
        <f t="shared" ref="D38" si="8">C38-C37</f>
        <v>23329</v>
      </c>
      <c r="E38">
        <f t="shared" ref="E38" si="9">D38-D37</f>
        <v>-1175</v>
      </c>
      <c r="G38" s="5">
        <f>C38/Casi_totali!B38</f>
        <v>4.6919961863198969</v>
      </c>
      <c r="H38" s="5">
        <f>C38/Positivi!B38</f>
        <v>6.3202918123080183</v>
      </c>
      <c r="I38" s="6">
        <f t="shared" ref="I38" si="10">100/G38</f>
        <v>21.312890298496519</v>
      </c>
      <c r="J38" s="6">
        <f t="shared" ref="J38" si="11">100/H38</f>
        <v>15.822054261048812</v>
      </c>
      <c r="K38" s="5">
        <f>'Nuovi positivi'!C38/D38*100</f>
        <v>17.360366925286126</v>
      </c>
    </row>
    <row r="39" spans="1:11">
      <c r="A39" s="2">
        <v>43921</v>
      </c>
      <c r="B39" s="10">
        <v>37</v>
      </c>
      <c r="C39" s="3">
        <f>Dati!M39</f>
        <v>506968</v>
      </c>
      <c r="D39">
        <f t="shared" ref="D39" si="12">C39-C38</f>
        <v>29609</v>
      </c>
      <c r="E39">
        <f t="shared" ref="E39" si="13">D39-D38</f>
        <v>6280</v>
      </c>
      <c r="G39" s="5">
        <f>C39/Casi_totali!B39</f>
        <v>4.7921203871748332</v>
      </c>
      <c r="H39" s="5">
        <f>C39/Positivi!B39</f>
        <v>6.5301474850260837</v>
      </c>
      <c r="I39" s="6">
        <f t="shared" ref="I39" si="14">100/G39</f>
        <v>20.867589275851731</v>
      </c>
      <c r="J39" s="6">
        <f t="shared" ref="J39" si="15">100/H39</f>
        <v>15.313589812374746</v>
      </c>
      <c r="K39" s="5">
        <f>'Nuovi positivi'!C39/D39*100</f>
        <v>13.688405552365834</v>
      </c>
    </row>
    <row r="40" spans="1:11">
      <c r="A40" s="2">
        <v>43922</v>
      </c>
      <c r="B40" s="10">
        <v>38</v>
      </c>
      <c r="C40" s="3">
        <f>Dati!M40</f>
        <v>541423</v>
      </c>
      <c r="D40">
        <f t="shared" ref="D40" si="16">C40-C39</f>
        <v>34455</v>
      </c>
      <c r="E40">
        <f t="shared" ref="E40" si="17">D40-D39</f>
        <v>4846</v>
      </c>
      <c r="G40" s="5">
        <f>C40/Casi_totali!B40</f>
        <v>4.8964765677283992</v>
      </c>
      <c r="H40" s="5">
        <f>C40/Positivi!B40</f>
        <v>6.7197413493521321</v>
      </c>
      <c r="I40" s="6">
        <f t="shared" ref="I40" si="18">100/G40</f>
        <v>20.422848678390093</v>
      </c>
      <c r="J40" s="6">
        <f t="shared" ref="J40" si="19">100/H40</f>
        <v>14.8815251660901</v>
      </c>
      <c r="K40" s="5">
        <f>'Nuovi positivi'!C40/D40*100</f>
        <v>13.878972572921203</v>
      </c>
    </row>
    <row r="41" spans="1:11">
      <c r="A41" s="2">
        <v>43923</v>
      </c>
      <c r="B41" s="10">
        <v>39</v>
      </c>
      <c r="C41" s="3">
        <f>Dati!M41</f>
        <v>581232</v>
      </c>
      <c r="D41">
        <f t="shared" ref="D41" si="20">C41-C40</f>
        <v>39809</v>
      </c>
      <c r="E41">
        <f t="shared" ref="E41" si="21">D41-D40</f>
        <v>5354</v>
      </c>
      <c r="G41" s="5">
        <f>C41/Casi_totali!B41</f>
        <v>5.0435778622377256</v>
      </c>
      <c r="H41" s="5">
        <f>C41/Positivi!B41</f>
        <v>6.9986634396561067</v>
      </c>
      <c r="I41" s="6">
        <f t="shared" ref="I41" si="22">100/G41</f>
        <v>19.827194648608472</v>
      </c>
      <c r="J41" s="6">
        <f t="shared" ref="J41" si="23">100/H41</f>
        <v>14.288442480799405</v>
      </c>
      <c r="K41" s="5">
        <f>'Nuovi positivi'!C41/D41*100</f>
        <v>11.725991609937452</v>
      </c>
    </row>
    <row r="42" spans="1:11">
      <c r="A42" s="2">
        <v>43924</v>
      </c>
      <c r="B42" s="10">
        <v>40</v>
      </c>
      <c r="C42" s="3">
        <f>Dati!M42</f>
        <v>619849</v>
      </c>
      <c r="D42">
        <f t="shared" ref="D42" si="24">C42-C41</f>
        <v>38617</v>
      </c>
      <c r="E42">
        <f t="shared" ref="E42" si="25">D42-D41</f>
        <v>-1192</v>
      </c>
      <c r="G42" s="5">
        <f>C42/Casi_totali!B42</f>
        <v>5.1728658816460396</v>
      </c>
      <c r="H42" s="5">
        <f>C42/Positivi!B42</f>
        <v>7.2592050405209161</v>
      </c>
      <c r="I42" s="6">
        <f t="shared" ref="I42" si="26">100/G42</f>
        <v>19.331643674507824</v>
      </c>
      <c r="J42" s="6">
        <f t="shared" ref="J42" si="27">100/H42</f>
        <v>13.775613092866166</v>
      </c>
      <c r="K42" s="5">
        <f>'Nuovi positivi'!C42/D42*100</f>
        <v>11.873009296423854</v>
      </c>
    </row>
    <row r="43" spans="1:11">
      <c r="A43" s="2">
        <v>43925</v>
      </c>
      <c r="B43" s="10">
        <v>41</v>
      </c>
      <c r="C43" s="3">
        <f>Dati!M43</f>
        <v>657224</v>
      </c>
      <c r="D43">
        <f t="shared" ref="D43" si="28">C43-C42</f>
        <v>37375</v>
      </c>
      <c r="E43">
        <f t="shared" ref="E43" si="29">D43-D42</f>
        <v>-1242</v>
      </c>
      <c r="G43" s="5">
        <f>C43/Casi_totali!B43</f>
        <v>5.2733166442005261</v>
      </c>
      <c r="H43" s="5">
        <f>C43/Positivi!B43</f>
        <v>7.4452726737204609</v>
      </c>
      <c r="I43" s="6">
        <f t="shared" ref="I43" si="30">100/G43</f>
        <v>18.963397563083515</v>
      </c>
      <c r="J43" s="6">
        <f t="shared" ref="J43" si="31">100/H43</f>
        <v>13.431341521307804</v>
      </c>
      <c r="K43" s="5">
        <f>'Nuovi positivi'!C43/D43*100</f>
        <v>12.856187290969901</v>
      </c>
    </row>
    <row r="44" spans="1:11">
      <c r="A44" s="2">
        <v>43926</v>
      </c>
      <c r="B44" s="10">
        <v>42</v>
      </c>
      <c r="C44" s="3">
        <f>Dati!M44</f>
        <v>691461</v>
      </c>
      <c r="D44">
        <f t="shared" ref="D44" si="32">C44-C43</f>
        <v>34237</v>
      </c>
      <c r="E44">
        <f t="shared" ref="E44" si="33">D44-D43</f>
        <v>-3138</v>
      </c>
      <c r="G44" s="5">
        <f>C44/Casi_totali!B44</f>
        <v>5.3623243477991132</v>
      </c>
      <c r="H44" s="5">
        <f>C44/Positivi!B44</f>
        <v>7.5779869802511888</v>
      </c>
      <c r="I44" s="6">
        <f t="shared" ref="I44" si="34">100/G44</f>
        <v>18.648629496095946</v>
      </c>
      <c r="J44" s="6">
        <f t="shared" ref="J44" si="35">100/H44</f>
        <v>13.196116628414329</v>
      </c>
      <c r="K44" s="5">
        <f>'Nuovi positivi'!C44/D44*100</f>
        <v>12.606244706019803</v>
      </c>
    </row>
    <row r="45" spans="1:11">
      <c r="A45" s="2">
        <v>43927</v>
      </c>
      <c r="B45" s="10">
        <v>43</v>
      </c>
      <c r="C45" s="3">
        <f>Dati!M45</f>
        <v>721732</v>
      </c>
      <c r="D45">
        <f t="shared" ref="D45" si="36">C45-C44</f>
        <v>30271</v>
      </c>
      <c r="E45">
        <f t="shared" ref="E45" si="37">D45-D44</f>
        <v>-3966</v>
      </c>
      <c r="G45" s="5">
        <f>C45/Casi_totali!B45</f>
        <v>5.445102491946253</v>
      </c>
      <c r="H45" s="5">
        <f>C45/Positivi!B45</f>
        <v>7.7449858885896106</v>
      </c>
      <c r="I45" s="6">
        <f t="shared" ref="I45" si="38">100/G45</f>
        <v>18.365127221738817</v>
      </c>
      <c r="J45" s="6">
        <f t="shared" ref="J45" si="39">100/H45</f>
        <v>12.911579367410617</v>
      </c>
      <c r="K45" s="5">
        <f>'Nuovi positivi'!C45/D45*100</f>
        <v>11.889266955171616</v>
      </c>
    </row>
    <row r="46" spans="1:11">
      <c r="A46" s="2">
        <v>43928</v>
      </c>
      <c r="B46" s="10">
        <v>44</v>
      </c>
      <c r="C46" s="3">
        <f>Dati!M46</f>
        <v>755445</v>
      </c>
      <c r="D46">
        <f t="shared" ref="D46" si="40">C46-C45</f>
        <v>33713</v>
      </c>
      <c r="E46">
        <f t="shared" ref="E46" si="41">D46-D45</f>
        <v>3442</v>
      </c>
      <c r="G46" s="5">
        <f>C46/Casi_totali!B46</f>
        <v>5.5717035682150078</v>
      </c>
      <c r="H46" s="5">
        <f>C46/Positivi!B46</f>
        <v>8.0309247663899139</v>
      </c>
      <c r="I46" s="6">
        <f t="shared" ref="I46" si="42">100/G46</f>
        <v>17.947832072487078</v>
      </c>
      <c r="J46" s="6">
        <f t="shared" ref="J46" si="43">100/H46</f>
        <v>12.451866118645301</v>
      </c>
      <c r="K46" s="5">
        <f>'Nuovi positivi'!C46/D46*100</f>
        <v>9.0143268175481275</v>
      </c>
    </row>
    <row r="47" spans="1:11">
      <c r="A47" s="2">
        <v>43929</v>
      </c>
      <c r="B47" s="10">
        <v>45</v>
      </c>
      <c r="C47" s="3">
        <f>Dati!M47</f>
        <v>807125</v>
      </c>
      <c r="D47">
        <f t="shared" ref="D47" si="44">C47-C46</f>
        <v>51680</v>
      </c>
      <c r="E47">
        <f t="shared" ref="E47" si="45">D47-D46</f>
        <v>17967</v>
      </c>
      <c r="G47" s="5">
        <f>C47/Casi_totali!B47</f>
        <v>5.7890791984048429</v>
      </c>
      <c r="H47" s="5">
        <f>C47/Positivi!B47</f>
        <v>8.4726858558501821</v>
      </c>
      <c r="I47" s="6">
        <f t="shared" ref="I47" si="46">100/G47</f>
        <v>17.273904289917919</v>
      </c>
      <c r="J47" s="6">
        <f t="shared" ref="J47" si="47">100/H47</f>
        <v>11.802632801610654</v>
      </c>
      <c r="K47" s="5">
        <f>'Nuovi positivi'!C47/D47*100</f>
        <v>7.4226006191950464</v>
      </c>
    </row>
    <row r="48" spans="1:11">
      <c r="A48" s="2">
        <v>43930</v>
      </c>
      <c r="B48" s="10">
        <v>46</v>
      </c>
      <c r="C48" s="3">
        <f>Dati!M48</f>
        <v>853369</v>
      </c>
      <c r="D48">
        <f t="shared" ref="D48" si="48">C48-C47</f>
        <v>46244</v>
      </c>
      <c r="E48">
        <f t="shared" ref="E48" si="49">D48-D47</f>
        <v>-5436</v>
      </c>
      <c r="G48" s="5">
        <f>C48/Casi_totali!B48</f>
        <v>5.9416052803809896</v>
      </c>
      <c r="H48" s="5">
        <f>C48/Positivi!B48</f>
        <v>8.8087884637220402</v>
      </c>
      <c r="I48" s="6">
        <f t="shared" ref="I48" si="50">100/G48</f>
        <v>16.830468414015506</v>
      </c>
      <c r="J48" s="6">
        <f t="shared" ref="J48" si="51">100/H48</f>
        <v>11.352298946879953</v>
      </c>
      <c r="K48" s="5">
        <f>'Nuovi positivi'!C48/D48*100</f>
        <v>9.0909090909090917</v>
      </c>
    </row>
    <row r="49" spans="1:11">
      <c r="A49" s="2">
        <v>43931</v>
      </c>
      <c r="B49" s="10">
        <v>47</v>
      </c>
      <c r="C49" s="3">
        <f>Dati!M49</f>
        <v>906864</v>
      </c>
      <c r="D49">
        <f t="shared" ref="D49" si="52">C49-C48</f>
        <v>53495</v>
      </c>
      <c r="E49">
        <f t="shared" ref="E49" si="53">D49-D48</f>
        <v>7251</v>
      </c>
      <c r="G49" s="5">
        <f>C49/Casi_totali!B49</f>
        <v>6.1450225983723747</v>
      </c>
      <c r="H49" s="5">
        <f>C49/Positivi!B49</f>
        <v>9.2280076928556163</v>
      </c>
      <c r="I49" s="6">
        <f t="shared" ref="I49" si="54">100/G49</f>
        <v>16.273333156901145</v>
      </c>
      <c r="J49" s="6">
        <f t="shared" ref="J49" si="55">100/H49</f>
        <v>10.836575274793134</v>
      </c>
      <c r="K49" s="5">
        <f>'Nuovi positivi'!C49/D49*100</f>
        <v>7.3857369847649315</v>
      </c>
    </row>
    <row r="50" spans="1:11">
      <c r="A50" s="2">
        <v>43932</v>
      </c>
      <c r="B50" s="10">
        <v>48</v>
      </c>
      <c r="C50" s="3">
        <f>Dati!M50</f>
        <v>963473</v>
      </c>
      <c r="D50">
        <f t="shared" ref="D50" si="56">C50-C49</f>
        <v>56609</v>
      </c>
      <c r="E50">
        <f t="shared" ref="E50" si="57">D50-D49</f>
        <v>3114</v>
      </c>
      <c r="G50" s="5">
        <f>C50/Casi_totali!B50</f>
        <v>6.3273571461407618</v>
      </c>
      <c r="H50" s="5">
        <f>C50/Positivi!B50</f>
        <v>9.6088821071318158</v>
      </c>
      <c r="I50" s="6">
        <f t="shared" ref="I50" si="58">100/G50</f>
        <v>15.804386838032826</v>
      </c>
      <c r="J50" s="6">
        <f t="shared" ref="J50" si="59">100/H50</f>
        <v>10.407037872363833</v>
      </c>
      <c r="K50" s="5">
        <f>'Nuovi positivi'!C50/D50*100</f>
        <v>8.2919677083149317</v>
      </c>
    </row>
    <row r="51" spans="1:11">
      <c r="A51" s="2">
        <v>43933</v>
      </c>
      <c r="B51" s="10">
        <v>49</v>
      </c>
      <c r="C51" s="3">
        <f>Dati!M51</f>
        <v>1010193</v>
      </c>
      <c r="D51">
        <f t="shared" ref="D51" si="60">C51-C50</f>
        <v>46720</v>
      </c>
      <c r="E51">
        <f t="shared" ref="E51" si="61">D51-D50</f>
        <v>-9889</v>
      </c>
      <c r="G51" s="5">
        <f>C51/Casi_totali!B51</f>
        <v>6.4605629208956081</v>
      </c>
      <c r="H51" s="5">
        <f>C51/Positivi!B51</f>
        <v>9.8793482831799562</v>
      </c>
      <c r="I51" s="6">
        <f t="shared" ref="I51" si="62">100/G51</f>
        <v>15.478527370512367</v>
      </c>
      <c r="J51" s="6">
        <f t="shared" ref="J51" si="63">100/H51</f>
        <v>10.122125178060033</v>
      </c>
      <c r="K51" s="5">
        <f>'Nuovi positivi'!C51/D51*100</f>
        <v>8.7585616438356162</v>
      </c>
    </row>
    <row r="52" spans="1:11">
      <c r="A52" s="2">
        <v>43934</v>
      </c>
      <c r="B52" s="10">
        <v>50</v>
      </c>
      <c r="C52" s="3">
        <f>Dati!M52</f>
        <v>1046910</v>
      </c>
      <c r="D52">
        <f t="shared" ref="D52" si="64">C52-C51</f>
        <v>36717</v>
      </c>
      <c r="E52">
        <f t="shared" ref="E52" si="65">D52-D51</f>
        <v>-10003</v>
      </c>
      <c r="G52" s="5">
        <f>C52/Casi_totali!B52</f>
        <v>6.5630406981117879</v>
      </c>
      <c r="H52" s="5">
        <f>C52/Positivi!B52</f>
        <v>10.103748455836936</v>
      </c>
      <c r="I52" s="6">
        <f t="shared" ref="I52" si="66">100/G52</f>
        <v>15.236839842966445</v>
      </c>
      <c r="J52" s="6">
        <f t="shared" ref="J52" si="67">100/H52</f>
        <v>9.8973168658241875</v>
      </c>
      <c r="K52" s="5">
        <f>'Nuovi positivi'!C52/D52*100</f>
        <v>8.5873028842225665</v>
      </c>
    </row>
    <row r="53" spans="1:11">
      <c r="A53" s="2">
        <v>43935</v>
      </c>
      <c r="B53" s="10">
        <v>51</v>
      </c>
      <c r="C53" s="3">
        <f>Dati!M53</f>
        <v>1073689</v>
      </c>
      <c r="D53">
        <f t="shared" ref="D53" si="68">C53-C52</f>
        <v>26779</v>
      </c>
      <c r="E53">
        <f t="shared" ref="E53" si="69">D53-D52</f>
        <v>-9938</v>
      </c>
      <c r="G53" s="5">
        <f>C53/Casi_totali!B53</f>
        <v>6.6078048840529764</v>
      </c>
      <c r="H53" s="5">
        <f>C53/Positivi!B53</f>
        <v>10.295126137442349</v>
      </c>
      <c r="I53" s="6">
        <f t="shared" ref="I53" si="70">100/G53</f>
        <v>15.133618766700598</v>
      </c>
      <c r="J53" s="6">
        <f t="shared" ref="J53" si="71">100/H53</f>
        <v>9.7133341218919078</v>
      </c>
      <c r="K53" s="5">
        <f>'Nuovi positivi'!C53/D53*100</f>
        <v>11.098248627655998</v>
      </c>
    </row>
    <row r="54" spans="1:11">
      <c r="A54" s="2">
        <v>43936</v>
      </c>
      <c r="B54" s="10">
        <v>52</v>
      </c>
      <c r="C54" s="3">
        <f>Dati!M54</f>
        <v>1117404</v>
      </c>
      <c r="D54">
        <f t="shared" ref="D54" si="72">C54-C53</f>
        <v>43715</v>
      </c>
      <c r="E54">
        <f t="shared" ref="E54" si="73">D54-D53</f>
        <v>16936</v>
      </c>
      <c r="G54" s="5">
        <f>C54/Casi_totali!B54</f>
        <v>6.7657897126941355</v>
      </c>
      <c r="H54" s="5">
        <f>C54/Positivi!B54</f>
        <v>10.599745773966495</v>
      </c>
      <c r="I54" s="6">
        <f t="shared" ref="I54" si="74">100/G54</f>
        <v>14.780240629172619</v>
      </c>
      <c r="J54" s="6">
        <f t="shared" ref="J54" si="75">100/H54</f>
        <v>9.4341885298423858</v>
      </c>
      <c r="K54" s="5">
        <f>'Nuovi positivi'!C54/D54*100</f>
        <v>6.1008807045636511</v>
      </c>
    </row>
    <row r="55" spans="1:11">
      <c r="A55" s="2">
        <v>43937</v>
      </c>
      <c r="B55" s="10">
        <v>53</v>
      </c>
      <c r="C55" s="3">
        <f>Dati!M55</f>
        <v>1178403</v>
      </c>
      <c r="D55">
        <f t="shared" ref="D55" si="76">C55-C54</f>
        <v>60999</v>
      </c>
      <c r="E55">
        <f t="shared" ref="E55" si="77">D55-D54</f>
        <v>17284</v>
      </c>
      <c r="G55" s="5">
        <f>C55/Casi_totali!B55</f>
        <v>6.9752339574170863</v>
      </c>
      <c r="H55" s="5">
        <f>C55/Positivi!B55</f>
        <v>11.053711294755503</v>
      </c>
      <c r="I55" s="6">
        <f t="shared" ref="I55" si="78">100/G55</f>
        <v>14.336436685921539</v>
      </c>
      <c r="J55" s="6">
        <f t="shared" ref="J55" si="79">100/H55</f>
        <v>9.046735284957693</v>
      </c>
      <c r="K55" s="5">
        <f>'Nuovi positivi'!C55/D55*100</f>
        <v>6.2066591255594359</v>
      </c>
    </row>
    <row r="56" spans="1:11">
      <c r="A56" s="2">
        <v>43938</v>
      </c>
      <c r="B56" s="10">
        <v>54</v>
      </c>
      <c r="C56" s="3">
        <f>Dati!M56</f>
        <v>1244108</v>
      </c>
      <c r="D56">
        <f t="shared" ref="D56" si="80">C56-C55</f>
        <v>65705</v>
      </c>
      <c r="E56">
        <f t="shared" ref="E56" si="81">D56-D55</f>
        <v>4706</v>
      </c>
      <c r="G56" s="5">
        <f>C56/Casi_totali!B56</f>
        <v>7.2149808042497421</v>
      </c>
      <c r="H56" s="5">
        <f>C56/Positivi!B56</f>
        <v>11.63130831510256</v>
      </c>
      <c r="I56" s="6">
        <f t="shared" ref="I56" si="82">100/G56</f>
        <v>13.86005073514518</v>
      </c>
      <c r="J56" s="6">
        <f t="shared" ref="J56" si="83">100/H56</f>
        <v>8.5974851057946733</v>
      </c>
      <c r="K56" s="5">
        <f>'Nuovi positivi'!C56/D56*100</f>
        <v>5.316185982801918</v>
      </c>
    </row>
    <row r="57" spans="1:11">
      <c r="A57" s="2">
        <v>43939</v>
      </c>
      <c r="B57" s="10">
        <v>55</v>
      </c>
      <c r="C57" s="3">
        <f>Dati!M57</f>
        <v>1305833</v>
      </c>
      <c r="D57">
        <f t="shared" ref="D57" si="84">C57-C56</f>
        <v>61725</v>
      </c>
      <c r="E57">
        <f t="shared" ref="E57" si="85">D57-D56</f>
        <v>-3980</v>
      </c>
      <c r="G57" s="5">
        <f>C57/Casi_totali!B57</f>
        <v>7.4226687508881621</v>
      </c>
      <c r="H57" s="5">
        <f>C57/Positivi!B57</f>
        <v>12.116738269107644</v>
      </c>
      <c r="I57" s="6">
        <f t="shared" ref="I57" si="86">100/G57</f>
        <v>13.47224338793705</v>
      </c>
      <c r="J57" s="6">
        <f t="shared" ref="J57" si="87">100/H57</f>
        <v>8.2530461398969095</v>
      </c>
      <c r="K57" s="5">
        <f>'Nuovi positivi'!C57/D57*100</f>
        <v>5.6557310652085864</v>
      </c>
    </row>
    <row r="58" spans="1:11">
      <c r="A58" s="2">
        <v>43940</v>
      </c>
      <c r="B58" s="10">
        <v>56</v>
      </c>
      <c r="C58" s="3">
        <f>Dati!M58</f>
        <v>1356541</v>
      </c>
      <c r="D58">
        <f t="shared" ref="D58" si="88">C58-C57</f>
        <v>50708</v>
      </c>
      <c r="E58">
        <f t="shared" ref="E58" si="89">D58-D57</f>
        <v>-11017</v>
      </c>
      <c r="G58" s="5">
        <f>C58/Casi_totali!B58</f>
        <v>7.5796269807567667</v>
      </c>
      <c r="H58" s="5">
        <f>C58/Positivi!B58</f>
        <v>12.530746279686301</v>
      </c>
      <c r="I58" s="6">
        <f t="shared" ref="I58" si="90">100/G58</f>
        <v>13.19326139055141</v>
      </c>
      <c r="J58" s="6">
        <f t="shared" ref="J58" si="91">100/H58</f>
        <v>7.9803706633268003</v>
      </c>
      <c r="K58" s="5">
        <f>'Nuovi positivi'!C58/D58*100</f>
        <v>6.0089137808629802</v>
      </c>
    </row>
    <row r="59" spans="1:11">
      <c r="A59" s="2">
        <v>43941</v>
      </c>
      <c r="B59" s="10">
        <v>57</v>
      </c>
      <c r="C59" s="3">
        <f>Dati!M59</f>
        <v>1398024</v>
      </c>
      <c r="D59">
        <f t="shared" ref="D59" si="92">C59-C58</f>
        <v>41483</v>
      </c>
      <c r="E59">
        <f t="shared" ref="E59" si="93">D59-D58</f>
        <v>-9225</v>
      </c>
      <c r="G59" s="5">
        <f>C59/Casi_totali!B59</f>
        <v>7.7141722029708433</v>
      </c>
      <c r="H59" s="5">
        <f>C59/Positivi!B59</f>
        <v>12.916322514482109</v>
      </c>
      <c r="I59" s="6">
        <f t="shared" ref="I59" si="94">100/G59</f>
        <v>12.963153708376966</v>
      </c>
      <c r="J59" s="6">
        <f t="shared" ref="J59" si="95">100/H59</f>
        <v>7.7421417658065952</v>
      </c>
      <c r="K59" s="5">
        <f>'Nuovi positivi'!C59/D59*100</f>
        <v>5.4383723452980739</v>
      </c>
    </row>
    <row r="60" spans="1:11">
      <c r="A60" s="2">
        <v>43942</v>
      </c>
      <c r="B60" s="10">
        <v>58</v>
      </c>
      <c r="C60" s="3">
        <f>Dati!M60</f>
        <v>1450150</v>
      </c>
      <c r="D60">
        <f t="shared" ref="D60" si="96">C60-C59</f>
        <v>52126</v>
      </c>
      <c r="E60">
        <f t="shared" ref="E60" si="97">D60-D59</f>
        <v>10643</v>
      </c>
      <c r="G60" s="5">
        <f>C60/Casi_totali!B60</f>
        <v>7.8830922443831986</v>
      </c>
      <c r="H60" s="5">
        <f>C60/Positivi!B60</f>
        <v>13.463591714712791</v>
      </c>
      <c r="I60" s="6">
        <f t="shared" ref="I60" si="98">100/G60</f>
        <v>12.685377374754335</v>
      </c>
      <c r="J60" s="6">
        <f t="shared" ref="J60" si="99">100/H60</f>
        <v>7.427438540840603</v>
      </c>
      <c r="K60" s="5">
        <f>'Nuovi positivi'!C60/D60*100</f>
        <v>5.2353911675555382</v>
      </c>
    </row>
    <row r="61" spans="1:11">
      <c r="A61" s="2">
        <v>43943</v>
      </c>
      <c r="B61" s="10">
        <v>59</v>
      </c>
      <c r="C61" s="3">
        <f>Dati!M61</f>
        <v>1513251</v>
      </c>
      <c r="D61">
        <f t="shared" ref="D61" si="100">C61-C60</f>
        <v>63101</v>
      </c>
      <c r="E61">
        <f t="shared" ref="E61" si="101">D61-D60</f>
        <v>10975</v>
      </c>
      <c r="G61" s="5">
        <f>C61/Casi_totali!B61</f>
        <v>8.0781254170514654</v>
      </c>
      <c r="H61" s="5">
        <f>C61/Positivi!B61</f>
        <v>14.050743275239324</v>
      </c>
      <c r="I61" s="6">
        <f t="shared" ref="I61" si="102">100/G61</f>
        <v>12.379109612351158</v>
      </c>
      <c r="J61" s="6">
        <f t="shared" ref="J61" si="103">100/H61</f>
        <v>7.1170612145638765</v>
      </c>
      <c r="K61" s="5">
        <f>'Nuovi positivi'!C61/D61*100</f>
        <v>5.340644363797721</v>
      </c>
    </row>
    <row r="62" spans="1:11">
      <c r="A62" s="2">
        <v>43944</v>
      </c>
      <c r="B62" s="10">
        <v>60</v>
      </c>
      <c r="C62" s="3">
        <f>Dati!M62</f>
        <v>1579909</v>
      </c>
      <c r="D62">
        <f t="shared" ref="D62" si="104">C62-C61</f>
        <v>66658</v>
      </c>
      <c r="E62">
        <f t="shared" ref="E62" si="105">D62-D61</f>
        <v>3557</v>
      </c>
      <c r="G62" s="5">
        <f>C62/Casi_totali!B62</f>
        <v>8.3164923436488341</v>
      </c>
      <c r="H62" s="5">
        <f>C62/Positivi!B62</f>
        <v>14.786509808325846</v>
      </c>
      <c r="I62" s="6">
        <f t="shared" ref="I62" si="106">100/G62</f>
        <v>12.02430013374188</v>
      </c>
      <c r="J62" s="6">
        <f t="shared" ref="J62" si="107">100/H62</f>
        <v>6.7629211555855431</v>
      </c>
      <c r="K62" s="5">
        <f>'Nuovi positivi'!C62/D62*100</f>
        <v>3.9695160370848215</v>
      </c>
    </row>
    <row r="63" spans="1:11">
      <c r="A63" s="2">
        <v>43945</v>
      </c>
      <c r="B63" s="10">
        <v>61</v>
      </c>
      <c r="C63" s="3">
        <f>Dati!M63</f>
        <v>1642356</v>
      </c>
      <c r="D63">
        <f t="shared" ref="D63" si="108">C63-C62</f>
        <v>62447</v>
      </c>
      <c r="E63">
        <f t="shared" ref="E63" si="109">D63-D62</f>
        <v>-4211</v>
      </c>
      <c r="G63" s="5">
        <f>C63/Casi_totali!B63</f>
        <v>8.5098811362011251</v>
      </c>
      <c r="H63" s="5">
        <f>C63/Positivi!B63</f>
        <v>15.417274493790307</v>
      </c>
      <c r="I63" s="6">
        <f t="shared" ref="I63" si="110">100/G63</f>
        <v>11.751045449342287</v>
      </c>
      <c r="J63" s="6">
        <f t="shared" ref="J63" si="111">100/H63</f>
        <v>6.4862307563037485</v>
      </c>
      <c r="K63" s="5">
        <f>'Nuovi positivi'!C63/D63*100</f>
        <v>4.8377023716111269</v>
      </c>
    </row>
    <row r="64" spans="1:11">
      <c r="A64" s="2">
        <v>43946</v>
      </c>
      <c r="B64" s="10">
        <v>62</v>
      </c>
      <c r="C64" s="3">
        <f>Dati!M64</f>
        <v>1707743</v>
      </c>
      <c r="D64">
        <f t="shared" ref="D64" si="112">C64-C63</f>
        <v>65387</v>
      </c>
      <c r="E64">
        <f t="shared" ref="E64" si="113">D64-D63</f>
        <v>2940</v>
      </c>
      <c r="G64" s="5">
        <f>C64/Casi_totali!B64</f>
        <v>8.7419209525418342</v>
      </c>
      <c r="H64" s="5">
        <f>C64/Positivi!B64</f>
        <v>16.134070875886895</v>
      </c>
      <c r="I64" s="6">
        <f t="shared" ref="I64" si="114">100/G64</f>
        <v>11.439133405904753</v>
      </c>
      <c r="J64" s="6">
        <f t="shared" ref="J64" si="115">100/H64</f>
        <v>6.1980637601793704</v>
      </c>
      <c r="K64" s="5">
        <f>'Nuovi positivi'!C64/D64*100</f>
        <v>3.6046920641717772</v>
      </c>
    </row>
    <row r="65" spans="1:11">
      <c r="A65" s="2">
        <v>43947</v>
      </c>
      <c r="B65" s="10">
        <v>63</v>
      </c>
      <c r="C65" s="3">
        <f>Dati!M65</f>
        <v>1757659</v>
      </c>
      <c r="D65">
        <f t="shared" ref="D65" si="116">C65-C64</f>
        <v>49916</v>
      </c>
      <c r="E65">
        <f t="shared" ref="E65" si="117">D65-D64</f>
        <v>-15471</v>
      </c>
      <c r="G65" s="5">
        <f>C65/Casi_totali!B65</f>
        <v>8.8916605539395466</v>
      </c>
      <c r="H65" s="5">
        <f>C65/Positivi!B65</f>
        <v>16.565591924827761</v>
      </c>
      <c r="I65" s="6">
        <f t="shared" ref="I65" si="118">100/G65</f>
        <v>11.246493204882176</v>
      </c>
      <c r="J65" s="6">
        <f t="shared" ref="J65" si="119">100/H65</f>
        <v>6.0366089212981588</v>
      </c>
      <c r="K65" s="5">
        <f>'Nuovi positivi'!C65/D65*100</f>
        <v>4.6558217805913937</v>
      </c>
    </row>
    <row r="66" spans="1:11">
      <c r="A66" s="2">
        <v>43948</v>
      </c>
      <c r="B66" s="10">
        <v>64</v>
      </c>
      <c r="C66" s="3">
        <f>Dati!M66</f>
        <v>1789662</v>
      </c>
      <c r="D66">
        <f t="shared" ref="D66" si="120">C66-C65</f>
        <v>32003</v>
      </c>
      <c r="E66">
        <f t="shared" ref="E66" si="121">D66-D65</f>
        <v>-17913</v>
      </c>
      <c r="G66" s="5">
        <f>C66/Casi_totali!B66</f>
        <v>8.9746055943915675</v>
      </c>
      <c r="H66" s="5">
        <f>C66/Positivi!B66</f>
        <v>16.913441637605967</v>
      </c>
      <c r="I66" s="6">
        <f t="shared" ref="I66" si="122">100/G66</f>
        <v>11.142550939786394</v>
      </c>
      <c r="J66" s="6">
        <f t="shared" ref="J66" si="123">100/H66</f>
        <v>5.9124572125909802</v>
      </c>
      <c r="K66" s="5">
        <f>'Nuovi positivi'!C66/D66*100</f>
        <v>5.4338655751023337</v>
      </c>
    </row>
    <row r="67" spans="1:11">
      <c r="A67" s="2">
        <v>43949</v>
      </c>
      <c r="B67" s="10">
        <v>65</v>
      </c>
      <c r="C67" s="3">
        <f>Dati!M67</f>
        <v>1846934</v>
      </c>
      <c r="D67">
        <f t="shared" ref="D67" si="124">C67-C66</f>
        <v>57272</v>
      </c>
      <c r="E67">
        <f t="shared" ref="E67" si="125">D67-D66</f>
        <v>25269</v>
      </c>
      <c r="G67" s="5">
        <f>C67/Casi_totali!B67</f>
        <v>9.1656981216346995</v>
      </c>
      <c r="H67" s="5">
        <f>C67/Positivi!B67</f>
        <v>17.555572453780712</v>
      </c>
      <c r="I67" s="6">
        <f t="shared" ref="I67" si="126">100/G67</f>
        <v>10.910243679525093</v>
      </c>
      <c r="J67" s="6">
        <f t="shared" ref="J67" si="127">100/H67</f>
        <v>5.6961970487304914</v>
      </c>
      <c r="K67" s="5">
        <f>'Nuovi positivi'!C67/D67*100</f>
        <v>3.6509987428411788</v>
      </c>
    </row>
    <row r="68" spans="1:11">
      <c r="A68" s="2">
        <v>43950</v>
      </c>
      <c r="B68" s="10">
        <v>66</v>
      </c>
      <c r="C68" s="3">
        <f>Dati!M68</f>
        <v>1910761</v>
      </c>
      <c r="D68">
        <f t="shared" ref="D68" si="128">C68-C67</f>
        <v>63827</v>
      </c>
      <c r="E68">
        <f t="shared" ref="E68" si="129">D68-D67</f>
        <v>6555</v>
      </c>
      <c r="G68" s="5">
        <f>C68/Casi_totali!B68</f>
        <v>9.3852920806911904</v>
      </c>
      <c r="H68" s="5">
        <f>C68/Positivi!B68</f>
        <v>18.257364533667122</v>
      </c>
      <c r="I68" s="6">
        <f t="shared" ref="I68" si="130">100/G68</f>
        <v>10.654969407476916</v>
      </c>
      <c r="J68" s="6">
        <f t="shared" ref="J68" si="131">100/H68</f>
        <v>5.4772417900511892</v>
      </c>
      <c r="K68" s="5">
        <f>'Nuovi positivi'!C68/D68*100</f>
        <v>3.2682093784761932</v>
      </c>
    </row>
    <row r="69" spans="1:11">
      <c r="A69" s="2">
        <v>43951</v>
      </c>
      <c r="B69" s="10">
        <v>67</v>
      </c>
      <c r="C69" s="3">
        <f>Dati!M69</f>
        <v>1979217</v>
      </c>
      <c r="D69">
        <f t="shared" ref="D69" si="132">C69-C68</f>
        <v>68456</v>
      </c>
      <c r="E69">
        <f t="shared" ref="E69" si="133">D69-D68</f>
        <v>4629</v>
      </c>
      <c r="G69" s="5">
        <f>C69/Casi_totali!B69</f>
        <v>9.6329606790517026</v>
      </c>
      <c r="H69" s="5">
        <f>C69/Positivi!B69</f>
        <v>19.489881931246369</v>
      </c>
      <c r="I69" s="6">
        <f t="shared" ref="I69" si="134">100/G69</f>
        <v>10.381024415210662</v>
      </c>
      <c r="J69" s="6">
        <f t="shared" ref="J69" si="135">100/H69</f>
        <v>5.1308674086772701</v>
      </c>
      <c r="K69" s="5">
        <f>'Nuovi positivi'!C69/D69*100</f>
        <v>2.7346032488021503</v>
      </c>
    </row>
    <row r="70" spans="1:11">
      <c r="A70" s="2">
        <v>43952</v>
      </c>
      <c r="B70" s="10">
        <v>68</v>
      </c>
      <c r="C70" s="3">
        <f>Dati!M70</f>
        <v>2053425</v>
      </c>
      <c r="D70">
        <f t="shared" ref="D70" si="136">C70-C69</f>
        <v>74208</v>
      </c>
      <c r="E70">
        <f t="shared" ref="E70" si="137">D70-D69</f>
        <v>5752</v>
      </c>
      <c r="G70" s="5">
        <f>C70/Casi_totali!B70</f>
        <v>9.8994590894189791</v>
      </c>
      <c r="H70" s="5">
        <f>C70/Positivi!B70</f>
        <v>20.342420970250537</v>
      </c>
      <c r="I70" s="6">
        <f t="shared" ref="I70" si="138">100/G70</f>
        <v>10.101562024422611</v>
      </c>
      <c r="J70" s="6">
        <f t="shared" ref="J70" si="139">100/H70</f>
        <v>4.9158357378526123</v>
      </c>
      <c r="K70" s="5">
        <f>'Nuovi positivi'!C70/D70*100</f>
        <v>2.6479624838292368</v>
      </c>
    </row>
    <row r="71" spans="1:11">
      <c r="A71" s="2">
        <v>43953</v>
      </c>
      <c r="B71" s="10">
        <v>69</v>
      </c>
      <c r="C71" s="3">
        <f>Dati!M71</f>
        <v>2108837</v>
      </c>
      <c r="D71">
        <f t="shared" ref="D71" si="140">C71-C70</f>
        <v>55412</v>
      </c>
      <c r="E71">
        <f t="shared" ref="E71" si="141">D71-D70</f>
        <v>-18796</v>
      </c>
      <c r="G71" s="5">
        <f>C71/Casi_totali!B71</f>
        <v>10.074318772452802</v>
      </c>
      <c r="H71" s="5">
        <f>C71/Positivi!B71</f>
        <v>20.940945741976485</v>
      </c>
      <c r="I71" s="6">
        <f t="shared" ref="I71" si="142">100/G71</f>
        <v>9.926229480988809</v>
      </c>
      <c r="J71" s="6">
        <f t="shared" ref="J71" si="143">100/H71</f>
        <v>4.7753335132113106</v>
      </c>
      <c r="K71" s="5">
        <f>'Nuovi positivi'!C71/D71*100</f>
        <v>3.4288601746914025</v>
      </c>
    </row>
    <row r="72" spans="1:11">
      <c r="A72" s="2">
        <v>43954</v>
      </c>
      <c r="B72" s="10">
        <v>70</v>
      </c>
      <c r="C72" s="3">
        <f>Dati!M72</f>
        <v>2153772</v>
      </c>
      <c r="D72">
        <f t="shared" ref="D72" si="144">C72-C71</f>
        <v>44935</v>
      </c>
      <c r="E72">
        <f t="shared" ref="E72" si="145">D72-D71</f>
        <v>-10477</v>
      </c>
      <c r="G72" s="5">
        <f>C72/Casi_totali!B72</f>
        <v>10.221159185068124</v>
      </c>
      <c r="H72" s="5">
        <f>C72/Positivi!B72</f>
        <v>21.499236366903244</v>
      </c>
      <c r="I72" s="6">
        <f t="shared" ref="I72" si="146">100/G72</f>
        <v>9.7836261219850567</v>
      </c>
      <c r="J72" s="6">
        <f t="shared" ref="J72" si="147">100/H72</f>
        <v>4.6513279957209956</v>
      </c>
      <c r="K72" s="5">
        <f>'Nuovi positivi'!C72/D72*100</f>
        <v>3.0911316345832871</v>
      </c>
    </row>
  </sheetData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99A75-77C0-430E-A60A-71BA0B839D65}">
  <dimension ref="A1:L149"/>
  <sheetViews>
    <sheetView workbookViewId="0">
      <pane ySplit="1" topLeftCell="A53" activePane="bottomLeft" state="frozen"/>
      <selection pane="bottomLeft" activeCell="C72" sqref="C72"/>
    </sheetView>
  </sheetViews>
  <sheetFormatPr defaultRowHeight="13.8"/>
  <cols>
    <col min="1" max="1" width="8.69921875" customWidth="1"/>
    <col min="2" max="2" width="8.69921875" style="5" customWidth="1"/>
    <col min="3" max="3" width="17.09765625" customWidth="1"/>
    <col min="4" max="4" width="20.3984375" customWidth="1"/>
    <col min="5" max="6" width="10.69921875" customWidth="1"/>
    <col min="7" max="7" width="8.796875" customWidth="1"/>
    <col min="11" max="11" width="10.296875" customWidth="1"/>
  </cols>
  <sheetData>
    <row r="1" spans="1:12">
      <c r="A1" s="1" t="s">
        <v>0</v>
      </c>
      <c r="B1" s="7"/>
      <c r="C1" s="1" t="str">
        <f>'Nuovi positivi'!B1</f>
        <v>nuovi positivi</v>
      </c>
      <c r="D1" s="1" t="s">
        <v>38</v>
      </c>
      <c r="E1" s="8" t="s">
        <v>21</v>
      </c>
      <c r="F1" s="8" t="s">
        <v>22</v>
      </c>
      <c r="G1" s="8" t="s">
        <v>26</v>
      </c>
      <c r="H1" s="8" t="s">
        <v>29</v>
      </c>
      <c r="I1" s="8" t="s">
        <v>37</v>
      </c>
      <c r="J1" s="8"/>
    </row>
    <row r="2" spans="1:12">
      <c r="C2" s="1"/>
    </row>
    <row r="3" spans="1:12">
      <c r="A3" s="2">
        <v>43885.75</v>
      </c>
      <c r="B3" s="10">
        <v>1</v>
      </c>
      <c r="C3" s="10">
        <f>'Nuovi positivi'!B3</f>
        <v>229</v>
      </c>
      <c r="E3" s="11">
        <f>E2+G3</f>
        <v>0</v>
      </c>
      <c r="F3" s="11"/>
      <c r="H3" s="11">
        <f>C3-E3</f>
        <v>229</v>
      </c>
      <c r="I3" s="11"/>
    </row>
    <row r="4" spans="1:12">
      <c r="A4" s="2">
        <v>43886</v>
      </c>
      <c r="B4" s="10">
        <v>2</v>
      </c>
      <c r="C4" s="10">
        <f>'Nuovi positivi'!B4</f>
        <v>322</v>
      </c>
      <c r="D4">
        <f>C4-C3</f>
        <v>93</v>
      </c>
      <c r="E4" s="11">
        <f>E3+G4</f>
        <v>0.45307480074419615</v>
      </c>
      <c r="F4" s="11">
        <f t="shared" ref="F4:F60" si="0">(E4-E3)*10</f>
        <v>4.5307480074419617</v>
      </c>
      <c r="G4" s="11">
        <f t="shared" ref="G4:G35" si="1">$L$4*B4^$L$5*EXP(-B4/$L$6)</f>
        <v>0.45307480074419615</v>
      </c>
      <c r="H4" s="11">
        <f t="shared" ref="H4:H52" si="2">C4-E4</f>
        <v>321.54692519925578</v>
      </c>
      <c r="I4" s="11">
        <f>H4-H3</f>
        <v>92.546925199255782</v>
      </c>
      <c r="K4" s="4" t="s">
        <v>23</v>
      </c>
      <c r="L4" s="17">
        <f>0.019</f>
        <v>1.9E-2</v>
      </c>
    </row>
    <row r="5" spans="1:12">
      <c r="A5" s="2">
        <v>43887</v>
      </c>
      <c r="B5" s="10">
        <v>3</v>
      </c>
      <c r="C5" s="10">
        <f>'Nuovi positivi'!B5</f>
        <v>400</v>
      </c>
      <c r="D5">
        <f t="shared" ref="D5:D52" si="3">C5-C4</f>
        <v>78</v>
      </c>
      <c r="E5" s="11">
        <f t="shared" ref="E5:E60" si="4">E4+G5</f>
        <v>3.4230947595736234</v>
      </c>
      <c r="F5" s="11">
        <f t="shared" si="0"/>
        <v>29.700199588294272</v>
      </c>
      <c r="G5" s="11">
        <f t="shared" si="1"/>
        <v>2.9700199588294272</v>
      </c>
      <c r="H5" s="11">
        <f t="shared" si="2"/>
        <v>396.57690524042636</v>
      </c>
      <c r="I5" s="11">
        <f t="shared" ref="I5:I52" si="5">H5-H4</f>
        <v>75.029980041170575</v>
      </c>
      <c r="K5" s="4" t="s">
        <v>39</v>
      </c>
      <c r="L5" s="9">
        <v>5</v>
      </c>
    </row>
    <row r="6" spans="1:12">
      <c r="A6" s="2">
        <v>43888</v>
      </c>
      <c r="B6" s="10">
        <v>4</v>
      </c>
      <c r="C6" s="10">
        <f>'Nuovi positivi'!B6</f>
        <v>650</v>
      </c>
      <c r="D6">
        <f t="shared" si="3"/>
        <v>250</v>
      </c>
      <c r="E6" s="11">
        <f t="shared" si="4"/>
        <v>14.227135552699572</v>
      </c>
      <c r="F6" s="11">
        <f t="shared" si="0"/>
        <v>108.04040793125949</v>
      </c>
      <c r="G6" s="11">
        <f t="shared" si="1"/>
        <v>10.804040793125949</v>
      </c>
      <c r="H6" s="11">
        <f t="shared" si="2"/>
        <v>635.77286444730044</v>
      </c>
      <c r="I6" s="11">
        <f t="shared" si="5"/>
        <v>239.19595920687408</v>
      </c>
      <c r="K6" s="4" t="s">
        <v>40</v>
      </c>
      <c r="L6" s="9">
        <v>6.8</v>
      </c>
    </row>
    <row r="7" spans="1:12">
      <c r="A7" s="2">
        <v>43889</v>
      </c>
      <c r="B7" s="10">
        <v>5</v>
      </c>
      <c r="C7" s="10">
        <f>'Nuovi positivi'!B7</f>
        <v>888</v>
      </c>
      <c r="D7">
        <f t="shared" si="3"/>
        <v>238</v>
      </c>
      <c r="E7" s="11">
        <f t="shared" si="4"/>
        <v>42.689399693987212</v>
      </c>
      <c r="F7" s="11">
        <f t="shared" si="0"/>
        <v>284.62264141287642</v>
      </c>
      <c r="G7" s="11">
        <f t="shared" si="1"/>
        <v>28.46226414128764</v>
      </c>
      <c r="H7" s="11">
        <f t="shared" si="2"/>
        <v>845.31060030601282</v>
      </c>
      <c r="I7" s="11">
        <f t="shared" si="5"/>
        <v>209.53773585871238</v>
      </c>
    </row>
    <row r="8" spans="1:12">
      <c r="A8" s="2">
        <v>43890</v>
      </c>
      <c r="B8" s="10">
        <v>6</v>
      </c>
      <c r="C8" s="10">
        <f>'Nuovi positivi'!B8</f>
        <v>1128</v>
      </c>
      <c r="D8">
        <f t="shared" si="3"/>
        <v>240</v>
      </c>
      <c r="E8" s="11">
        <f t="shared" si="4"/>
        <v>103.82706349884859</v>
      </c>
      <c r="F8" s="11">
        <f t="shared" si="0"/>
        <v>611.37663804861381</v>
      </c>
      <c r="G8" s="11">
        <f t="shared" si="1"/>
        <v>61.137663804861369</v>
      </c>
      <c r="H8" s="11">
        <f t="shared" si="2"/>
        <v>1024.1729365011515</v>
      </c>
      <c r="I8" s="11">
        <f t="shared" si="5"/>
        <v>178.86233619513871</v>
      </c>
    </row>
    <row r="9" spans="1:12">
      <c r="A9" s="2">
        <v>43891</v>
      </c>
      <c r="B9" s="10">
        <v>7</v>
      </c>
      <c r="C9" s="10">
        <f>'Nuovi positivi'!B9</f>
        <v>1694</v>
      </c>
      <c r="D9">
        <f t="shared" si="3"/>
        <v>566</v>
      </c>
      <c r="E9" s="11">
        <f t="shared" si="4"/>
        <v>217.89824820353124</v>
      </c>
      <c r="F9" s="11">
        <f t="shared" si="0"/>
        <v>1140.7118470468265</v>
      </c>
      <c r="G9" s="11">
        <f t="shared" si="1"/>
        <v>114.07118470468266</v>
      </c>
      <c r="H9" s="11">
        <f t="shared" si="2"/>
        <v>1476.1017517964688</v>
      </c>
      <c r="I9" s="11">
        <f t="shared" si="5"/>
        <v>451.92881529531724</v>
      </c>
      <c r="K9" s="12" t="s">
        <v>30</v>
      </c>
      <c r="L9" s="11">
        <f>AVERAGE(H3:H36)</f>
        <v>1852.348780336112</v>
      </c>
    </row>
    <row r="10" spans="1:12">
      <c r="A10" s="2">
        <v>43892</v>
      </c>
      <c r="B10" s="10">
        <v>8</v>
      </c>
      <c r="C10" s="10">
        <f>'Nuovi positivi'!B10</f>
        <v>2036</v>
      </c>
      <c r="D10">
        <f t="shared" si="3"/>
        <v>342</v>
      </c>
      <c r="E10" s="11">
        <f t="shared" si="4"/>
        <v>409.88393481459968</v>
      </c>
      <c r="F10" s="11">
        <f t="shared" si="0"/>
        <v>1919.8568661106845</v>
      </c>
      <c r="G10" s="11">
        <f t="shared" si="1"/>
        <v>191.98568661106842</v>
      </c>
      <c r="H10" s="11">
        <f t="shared" si="2"/>
        <v>1626.1160651854002</v>
      </c>
      <c r="I10" s="11">
        <f t="shared" si="5"/>
        <v>150.01431338893144</v>
      </c>
      <c r="K10" s="12" t="s">
        <v>31</v>
      </c>
      <c r="L10" s="6">
        <f>STDEVP(H3:H36)</f>
        <v>915.31683938102208</v>
      </c>
    </row>
    <row r="11" spans="1:12">
      <c r="A11" s="2">
        <v>43893</v>
      </c>
      <c r="B11" s="10">
        <v>9</v>
      </c>
      <c r="C11" s="10">
        <f>'Nuovi positivi'!B11</f>
        <v>2502</v>
      </c>
      <c r="D11">
        <f t="shared" si="3"/>
        <v>466</v>
      </c>
      <c r="E11" s="11">
        <f t="shared" si="4"/>
        <v>708.53538503933942</v>
      </c>
      <c r="F11" s="11">
        <f t="shared" si="0"/>
        <v>2986.5145022473971</v>
      </c>
      <c r="G11" s="11">
        <f t="shared" si="1"/>
        <v>298.65145022473973</v>
      </c>
      <c r="H11" s="11">
        <f t="shared" si="2"/>
        <v>1793.4646149606606</v>
      </c>
      <c r="I11" s="11">
        <f t="shared" si="5"/>
        <v>167.34854977526038</v>
      </c>
    </row>
    <row r="12" spans="1:12">
      <c r="A12" s="2">
        <v>43894</v>
      </c>
      <c r="B12" s="10">
        <v>10</v>
      </c>
      <c r="C12" s="10">
        <f>'Nuovi positivi'!B12</f>
        <v>3089</v>
      </c>
      <c r="D12">
        <f t="shared" si="3"/>
        <v>587</v>
      </c>
      <c r="E12" s="11">
        <f t="shared" si="4"/>
        <v>1145.1369069180714</v>
      </c>
      <c r="F12" s="11">
        <f t="shared" si="0"/>
        <v>4366.01521878732</v>
      </c>
      <c r="G12" s="11">
        <f t="shared" si="1"/>
        <v>436.60152187873194</v>
      </c>
      <c r="H12" s="11">
        <f t="shared" si="2"/>
        <v>1943.8630930819286</v>
      </c>
      <c r="I12" s="11">
        <f t="shared" si="5"/>
        <v>150.398478121268</v>
      </c>
      <c r="K12" s="12" t="s">
        <v>41</v>
      </c>
      <c r="L12" s="11">
        <f>AVERAGE(I4:I39)</f>
        <v>-33.28270770130176</v>
      </c>
    </row>
    <row r="13" spans="1:12">
      <c r="A13" s="2">
        <v>43895</v>
      </c>
      <c r="B13" s="10">
        <v>11</v>
      </c>
      <c r="C13" s="10">
        <f>'Nuovi positivi'!B13</f>
        <v>3858</v>
      </c>
      <c r="D13">
        <f t="shared" si="3"/>
        <v>769</v>
      </c>
      <c r="E13" s="11">
        <f t="shared" si="4"/>
        <v>1752.1273250696286</v>
      </c>
      <c r="F13" s="11">
        <f t="shared" si="0"/>
        <v>6069.9041815155715</v>
      </c>
      <c r="G13" s="11">
        <f t="shared" si="1"/>
        <v>606.99041815155726</v>
      </c>
      <c r="H13" s="11">
        <f t="shared" si="2"/>
        <v>2105.8726749303714</v>
      </c>
      <c r="I13" s="11">
        <f t="shared" si="5"/>
        <v>162.00958184844285</v>
      </c>
      <c r="K13" s="12" t="s">
        <v>31</v>
      </c>
      <c r="L13" s="6">
        <f>STDEVP(I4:I39)</f>
        <v>602.31910554244769</v>
      </c>
    </row>
    <row r="14" spans="1:12">
      <c r="A14" s="2">
        <v>43896</v>
      </c>
      <c r="B14" s="10">
        <v>12</v>
      </c>
      <c r="C14" s="10">
        <f>'Nuovi positivi'!B14</f>
        <v>4636</v>
      </c>
      <c r="D14">
        <f t="shared" si="3"/>
        <v>778</v>
      </c>
      <c r="E14" s="11">
        <f t="shared" si="4"/>
        <v>2561.7036593811417</v>
      </c>
      <c r="F14" s="11">
        <f t="shared" si="0"/>
        <v>8095.7633431151316</v>
      </c>
      <c r="G14" s="11">
        <f t="shared" si="1"/>
        <v>809.57633431151305</v>
      </c>
      <c r="H14" s="11">
        <f t="shared" si="2"/>
        <v>2074.2963406188583</v>
      </c>
      <c r="I14" s="11">
        <f t="shared" si="5"/>
        <v>-31.576334311513165</v>
      </c>
    </row>
    <row r="15" spans="1:12">
      <c r="A15" s="2">
        <v>43897</v>
      </c>
      <c r="B15" s="10">
        <v>13</v>
      </c>
      <c r="C15" s="10">
        <f>'Nuovi positivi'!B15</f>
        <v>5883</v>
      </c>
      <c r="D15">
        <f t="shared" si="3"/>
        <v>1247</v>
      </c>
      <c r="E15" s="11">
        <f t="shared" si="4"/>
        <v>3604.5048059928122</v>
      </c>
      <c r="F15" s="11">
        <f t="shared" si="0"/>
        <v>10428.011466116704</v>
      </c>
      <c r="G15" s="11">
        <f t="shared" si="1"/>
        <v>1042.8011466116702</v>
      </c>
      <c r="H15" s="11">
        <f t="shared" si="2"/>
        <v>2278.4951940071878</v>
      </c>
      <c r="I15" s="11">
        <f t="shared" si="5"/>
        <v>204.19885338832955</v>
      </c>
      <c r="K15" t="s">
        <v>32</v>
      </c>
      <c r="L15" s="14">
        <f>MATCH(MAX(G3:G67),G3:G67,0)</f>
        <v>34</v>
      </c>
    </row>
    <row r="16" spans="1:12">
      <c r="A16" s="2">
        <v>43898</v>
      </c>
      <c r="B16" s="10">
        <v>14</v>
      </c>
      <c r="C16" s="10">
        <f>'Nuovi positivi'!B16</f>
        <v>7375</v>
      </c>
      <c r="D16">
        <f t="shared" si="3"/>
        <v>1492</v>
      </c>
      <c r="E16" s="11">
        <f t="shared" si="4"/>
        <v>4908.4462268849675</v>
      </c>
      <c r="F16" s="11">
        <f t="shared" si="0"/>
        <v>13039.414208921553</v>
      </c>
      <c r="G16" s="11">
        <f t="shared" si="1"/>
        <v>1303.9414208921553</v>
      </c>
      <c r="H16" s="11">
        <f t="shared" si="2"/>
        <v>2466.5537731150325</v>
      </c>
      <c r="I16" s="11">
        <f t="shared" si="5"/>
        <v>188.05857910784471</v>
      </c>
    </row>
    <row r="17" spans="1:12">
      <c r="A17" s="2">
        <v>43899</v>
      </c>
      <c r="B17" s="10">
        <v>15</v>
      </c>
      <c r="C17" s="10">
        <f>'Nuovi positivi'!B17</f>
        <v>9172</v>
      </c>
      <c r="D17">
        <f t="shared" si="3"/>
        <v>1797</v>
      </c>
      <c r="E17" s="11">
        <f t="shared" si="4"/>
        <v>6497.7516401316816</v>
      </c>
      <c r="F17" s="11">
        <f t="shared" si="0"/>
        <v>15893.054132467141</v>
      </c>
      <c r="G17" s="11">
        <f t="shared" si="1"/>
        <v>1589.3054132467141</v>
      </c>
      <c r="H17" s="11">
        <f t="shared" si="2"/>
        <v>2674.2483598683184</v>
      </c>
      <c r="I17" s="11">
        <f t="shared" si="5"/>
        <v>207.69458675328588</v>
      </c>
    </row>
    <row r="18" spans="1:12">
      <c r="A18" s="2">
        <v>43900</v>
      </c>
      <c r="B18" s="10">
        <v>16</v>
      </c>
      <c r="C18" s="10">
        <f>'Nuovi positivi'!B18</f>
        <v>10149</v>
      </c>
      <c r="D18">
        <f t="shared" si="3"/>
        <v>977</v>
      </c>
      <c r="E18" s="11">
        <f t="shared" si="4"/>
        <v>8392.2059916696835</v>
      </c>
      <c r="F18" s="11">
        <f t="shared" si="0"/>
        <v>18944.543515380021</v>
      </c>
      <c r="G18" s="11">
        <f t="shared" si="1"/>
        <v>1894.4543515380026</v>
      </c>
      <c r="H18" s="11">
        <f t="shared" si="2"/>
        <v>1756.7940083303165</v>
      </c>
      <c r="I18" s="11">
        <f t="shared" si="5"/>
        <v>-917.4543515380019</v>
      </c>
      <c r="K18" t="s">
        <v>42</v>
      </c>
      <c r="L18" s="11">
        <f>MAX(E3:E117)</f>
        <v>225264.22886801412</v>
      </c>
    </row>
    <row r="19" spans="1:12">
      <c r="A19" s="2">
        <v>43901</v>
      </c>
      <c r="B19" s="10">
        <v>17</v>
      </c>
      <c r="C19" s="10">
        <f>'Nuovi positivi'!B19</f>
        <v>12462</v>
      </c>
      <c r="D19">
        <f t="shared" si="3"/>
        <v>2313</v>
      </c>
      <c r="E19" s="11">
        <f t="shared" si="4"/>
        <v>10606.636229601212</v>
      </c>
      <c r="F19" s="11">
        <f t="shared" si="0"/>
        <v>22144.302379315286</v>
      </c>
      <c r="G19" s="11">
        <f t="shared" si="1"/>
        <v>2214.4302379315286</v>
      </c>
      <c r="H19" s="11">
        <f t="shared" si="2"/>
        <v>1855.3637703987879</v>
      </c>
      <c r="I19" s="11">
        <f t="shared" si="5"/>
        <v>98.569762068471391</v>
      </c>
    </row>
    <row r="20" spans="1:12">
      <c r="A20" s="2">
        <v>43902</v>
      </c>
      <c r="B20" s="10">
        <v>18</v>
      </c>
      <c r="C20" s="10">
        <f>'Nuovi positivi'!B20</f>
        <v>15113</v>
      </c>
      <c r="D20">
        <f t="shared" si="3"/>
        <v>2651</v>
      </c>
      <c r="E20" s="11">
        <f t="shared" si="4"/>
        <v>13150.61267653323</v>
      </c>
      <c r="F20" s="11">
        <f t="shared" si="0"/>
        <v>25439.76446932018</v>
      </c>
      <c r="G20" s="11">
        <f t="shared" si="1"/>
        <v>2543.976446932018</v>
      </c>
      <c r="H20" s="11">
        <f t="shared" si="2"/>
        <v>1962.3873234667699</v>
      </c>
      <c r="I20" s="11">
        <f t="shared" si="5"/>
        <v>107.02355306798199</v>
      </c>
    </row>
    <row r="21" spans="1:12">
      <c r="A21" s="2">
        <v>43903</v>
      </c>
      <c r="B21" s="10">
        <v>19</v>
      </c>
      <c r="C21" s="10">
        <f>'Nuovi positivi'!B21</f>
        <v>17660</v>
      </c>
      <c r="D21">
        <f t="shared" si="3"/>
        <v>2547</v>
      </c>
      <c r="E21" s="11">
        <f t="shared" si="4"/>
        <v>16028.353845199696</v>
      </c>
      <c r="F21" s="11">
        <f t="shared" si="0"/>
        <v>28777.411686664655</v>
      </c>
      <c r="G21" s="11">
        <f t="shared" si="1"/>
        <v>2877.7411686664655</v>
      </c>
      <c r="H21" s="11">
        <f t="shared" si="2"/>
        <v>1631.6461548003044</v>
      </c>
      <c r="I21" s="11">
        <f t="shared" si="5"/>
        <v>-330.74116866646546</v>
      </c>
    </row>
    <row r="22" spans="1:12">
      <c r="A22" s="2">
        <v>43904</v>
      </c>
      <c r="B22" s="10">
        <v>20</v>
      </c>
      <c r="C22" s="10">
        <f>'Nuovi positivi'!B22</f>
        <v>21157</v>
      </c>
      <c r="D22">
        <f t="shared" si="3"/>
        <v>3497</v>
      </c>
      <c r="E22" s="11">
        <f t="shared" si="4"/>
        <v>19238.810921525168</v>
      </c>
      <c r="F22" s="11">
        <f t="shared" si="0"/>
        <v>32104.570763254724</v>
      </c>
      <c r="G22" s="11">
        <f t="shared" si="1"/>
        <v>3210.457076325471</v>
      </c>
      <c r="H22" s="11">
        <f t="shared" si="2"/>
        <v>1918.1890784748321</v>
      </c>
      <c r="I22" s="11">
        <f t="shared" si="5"/>
        <v>286.54292367452763</v>
      </c>
    </row>
    <row r="23" spans="1:12">
      <c r="A23" s="2">
        <v>43905</v>
      </c>
      <c r="B23" s="10">
        <v>21</v>
      </c>
      <c r="C23" s="10">
        <f>'Nuovi positivi'!B23</f>
        <v>24747</v>
      </c>
      <c r="D23">
        <f t="shared" si="3"/>
        <v>3590</v>
      </c>
      <c r="E23" s="11">
        <f t="shared" si="4"/>
        <v>22775.904318934976</v>
      </c>
      <c r="F23" s="11">
        <f t="shared" si="0"/>
        <v>35370.933974098079</v>
      </c>
      <c r="G23" s="11">
        <f t="shared" si="1"/>
        <v>3537.0933974098098</v>
      </c>
      <c r="H23" s="11">
        <f t="shared" si="2"/>
        <v>1971.0956810650241</v>
      </c>
      <c r="I23" s="11">
        <f t="shared" si="5"/>
        <v>52.906602590192051</v>
      </c>
    </row>
    <row r="24" spans="1:12">
      <c r="A24" s="2">
        <v>43906</v>
      </c>
      <c r="B24" s="10">
        <v>22</v>
      </c>
      <c r="C24" s="10">
        <f>'Nuovi positivi'!B24</f>
        <v>27980</v>
      </c>
      <c r="D24">
        <f t="shared" si="3"/>
        <v>3233</v>
      </c>
      <c r="E24" s="11">
        <f t="shared" si="4"/>
        <v>26628.883145612526</v>
      </c>
      <c r="F24" s="11">
        <f t="shared" si="0"/>
        <v>38529.788266775504</v>
      </c>
      <c r="G24" s="11">
        <f t="shared" si="1"/>
        <v>3852.9788266775504</v>
      </c>
      <c r="H24" s="11">
        <f t="shared" si="2"/>
        <v>1351.1168543874737</v>
      </c>
      <c r="I24" s="11">
        <f t="shared" si="5"/>
        <v>-619.97882667755039</v>
      </c>
    </row>
    <row r="25" spans="1:12">
      <c r="A25" s="2">
        <v>43907</v>
      </c>
      <c r="B25" s="10">
        <v>23</v>
      </c>
      <c r="C25" s="10">
        <f>'Nuovi positivi'!B25</f>
        <v>31506</v>
      </c>
      <c r="D25">
        <f t="shared" si="3"/>
        <v>3526</v>
      </c>
      <c r="E25" s="11">
        <f t="shared" si="4"/>
        <v>30782.778608267508</v>
      </c>
      <c r="F25" s="11">
        <f t="shared" si="0"/>
        <v>41538.954626549821</v>
      </c>
      <c r="G25" s="11">
        <f t="shared" si="1"/>
        <v>4153.8954626549812</v>
      </c>
      <c r="H25" s="11">
        <f t="shared" si="2"/>
        <v>723.22139173249161</v>
      </c>
      <c r="I25" s="11">
        <f t="shared" si="5"/>
        <v>-627.89546265498211</v>
      </c>
    </row>
    <row r="26" spans="1:12">
      <c r="A26" s="2">
        <v>43908</v>
      </c>
      <c r="B26" s="10">
        <v>24</v>
      </c>
      <c r="C26" s="10">
        <f>'Nuovi positivi'!B26</f>
        <v>35713</v>
      </c>
      <c r="D26">
        <f t="shared" si="3"/>
        <v>4207</v>
      </c>
      <c r="E26" s="11">
        <f t="shared" si="4"/>
        <v>35218.923839730487</v>
      </c>
      <c r="F26" s="11">
        <f t="shared" si="0"/>
        <v>44361.452314629787</v>
      </c>
      <c r="G26" s="11">
        <f t="shared" si="1"/>
        <v>4436.1452314629823</v>
      </c>
      <c r="H26" s="11">
        <f t="shared" si="2"/>
        <v>494.07616026951291</v>
      </c>
      <c r="I26" s="11">
        <f t="shared" si="5"/>
        <v>-229.1452314629787</v>
      </c>
    </row>
    <row r="27" spans="1:12">
      <c r="A27" s="2">
        <v>43909</v>
      </c>
      <c r="B27" s="10">
        <v>25</v>
      </c>
      <c r="C27" s="10">
        <f>'Nuovi positivi'!B27</f>
        <v>41035</v>
      </c>
      <c r="D27">
        <f t="shared" si="3"/>
        <v>5322</v>
      </c>
      <c r="E27" s="11">
        <f t="shared" si="4"/>
        <v>39915.51498491149</v>
      </c>
      <c r="F27" s="11">
        <f t="shared" si="0"/>
        <v>46965.911451810025</v>
      </c>
      <c r="G27" s="11">
        <f t="shared" si="1"/>
        <v>4696.5911451810043</v>
      </c>
      <c r="H27" s="11">
        <f t="shared" si="2"/>
        <v>1119.4850150885104</v>
      </c>
      <c r="I27" s="11">
        <f t="shared" si="5"/>
        <v>625.4088548189975</v>
      </c>
    </row>
    <row r="28" spans="1:12">
      <c r="A28" s="2">
        <v>43910</v>
      </c>
      <c r="B28" s="10">
        <v>26</v>
      </c>
      <c r="C28" s="10">
        <f>'Nuovi positivi'!B28</f>
        <v>47021</v>
      </c>
      <c r="D28">
        <f t="shared" si="3"/>
        <v>5986</v>
      </c>
      <c r="E28" s="11">
        <f t="shared" si="4"/>
        <v>44848.191278720544</v>
      </c>
      <c r="F28" s="11">
        <f t="shared" si="0"/>
        <v>49326.762938090542</v>
      </c>
      <c r="G28" s="11">
        <f t="shared" si="1"/>
        <v>4932.6762938090524</v>
      </c>
      <c r="H28" s="11">
        <f t="shared" si="2"/>
        <v>2172.8087212794562</v>
      </c>
      <c r="I28" s="11">
        <f t="shared" si="5"/>
        <v>1053.3237061909458</v>
      </c>
    </row>
    <row r="29" spans="1:12">
      <c r="A29" s="2">
        <v>43911</v>
      </c>
      <c r="B29" s="10">
        <v>27</v>
      </c>
      <c r="C29" s="10">
        <f>'Nuovi positivi'!B29</f>
        <v>53578</v>
      </c>
      <c r="D29">
        <f t="shared" si="3"/>
        <v>6557</v>
      </c>
      <c r="E29" s="11">
        <f t="shared" si="4"/>
        <v>49990.615033416689</v>
      </c>
      <c r="F29" s="11">
        <f t="shared" si="0"/>
        <v>51424.237546961449</v>
      </c>
      <c r="G29" s="11">
        <f t="shared" si="1"/>
        <v>5142.4237546961485</v>
      </c>
      <c r="H29" s="11">
        <f t="shared" si="2"/>
        <v>3587.3849665833113</v>
      </c>
      <c r="I29" s="11">
        <f t="shared" si="5"/>
        <v>1414.5762453038551</v>
      </c>
    </row>
    <row r="30" spans="1:12">
      <c r="A30" s="2">
        <v>43912</v>
      </c>
      <c r="B30" s="10">
        <v>28</v>
      </c>
      <c r="C30" s="10">
        <f>'Nuovi positivi'!B30</f>
        <v>59138</v>
      </c>
      <c r="D30">
        <f t="shared" si="3"/>
        <v>5560</v>
      </c>
      <c r="E30" s="11">
        <f t="shared" si="4"/>
        <v>55315.035713766832</v>
      </c>
      <c r="F30" s="11">
        <f t="shared" si="0"/>
        <v>53244.206803501438</v>
      </c>
      <c r="G30" s="11">
        <f t="shared" si="1"/>
        <v>5324.4206803501447</v>
      </c>
      <c r="H30" s="11">
        <f t="shared" si="2"/>
        <v>3822.9642862331675</v>
      </c>
      <c r="I30" s="11">
        <f t="shared" si="5"/>
        <v>235.57931964985619</v>
      </c>
    </row>
    <row r="31" spans="1:12">
      <c r="A31" s="2">
        <v>43913</v>
      </c>
      <c r="B31" s="10">
        <v>29</v>
      </c>
      <c r="C31" s="10">
        <f>'Nuovi positivi'!B31</f>
        <v>63927</v>
      </c>
      <c r="D31">
        <f t="shared" si="3"/>
        <v>4789</v>
      </c>
      <c r="E31" s="11">
        <f t="shared" si="4"/>
        <v>60792.825460881031</v>
      </c>
      <c r="F31" s="11">
        <f t="shared" si="0"/>
        <v>54777.897471141987</v>
      </c>
      <c r="G31" s="11">
        <f t="shared" si="1"/>
        <v>5477.7897471141987</v>
      </c>
      <c r="H31" s="11">
        <f t="shared" si="2"/>
        <v>3134.1745391189688</v>
      </c>
      <c r="I31" s="11">
        <f t="shared" si="5"/>
        <v>-688.78974711419869</v>
      </c>
    </row>
    <row r="32" spans="1:12">
      <c r="A32" s="2">
        <v>43914</v>
      </c>
      <c r="B32" s="10">
        <v>30</v>
      </c>
      <c r="C32" s="10">
        <f>'Nuovi positivi'!B32</f>
        <v>69176</v>
      </c>
      <c r="D32">
        <f t="shared" si="3"/>
        <v>5249</v>
      </c>
      <c r="E32" s="11">
        <f t="shared" si="4"/>
        <v>66394.976418847495</v>
      </c>
      <c r="F32" s="11">
        <f t="shared" si="0"/>
        <v>56021.509579664635</v>
      </c>
      <c r="G32" s="11">
        <f t="shared" si="1"/>
        <v>5602.1509579664626</v>
      </c>
      <c r="H32" s="11">
        <f t="shared" si="2"/>
        <v>2781.0235811525054</v>
      </c>
      <c r="I32" s="11">
        <f t="shared" si="5"/>
        <v>-353.15095796646347</v>
      </c>
    </row>
    <row r="33" spans="1:9">
      <c r="A33" s="2">
        <v>43915</v>
      </c>
      <c r="B33" s="10">
        <v>31</v>
      </c>
      <c r="C33" s="10">
        <f>'Nuovi positivi'!B33</f>
        <v>74386</v>
      </c>
      <c r="D33">
        <f t="shared" si="3"/>
        <v>5210</v>
      </c>
      <c r="E33" s="11">
        <f t="shared" si="4"/>
        <v>72092.552948628334</v>
      </c>
      <c r="F33" s="11">
        <f t="shared" si="0"/>
        <v>56975.765297808393</v>
      </c>
      <c r="G33" s="11">
        <f t="shared" si="1"/>
        <v>5697.5765297808348</v>
      </c>
      <c r="H33" s="11">
        <f t="shared" si="2"/>
        <v>2293.447051371666</v>
      </c>
      <c r="I33" s="11">
        <f t="shared" si="5"/>
        <v>-487.57652978083934</v>
      </c>
    </row>
    <row r="34" spans="1:9">
      <c r="A34" s="2">
        <v>43916</v>
      </c>
      <c r="B34" s="10">
        <v>32</v>
      </c>
      <c r="C34" s="10">
        <f>'Nuovi positivi'!B34</f>
        <v>80539</v>
      </c>
      <c r="D34">
        <f t="shared" si="3"/>
        <v>6153</v>
      </c>
      <c r="E34" s="11">
        <f t="shared" si="4"/>
        <v>77857.09423740377</v>
      </c>
      <c r="F34" s="11">
        <f t="shared" si="0"/>
        <v>57645.412887754355</v>
      </c>
      <c r="G34" s="11">
        <f t="shared" si="1"/>
        <v>5764.5412887754319</v>
      </c>
      <c r="H34" s="11">
        <f t="shared" si="2"/>
        <v>2681.9057625962305</v>
      </c>
      <c r="I34" s="11">
        <f t="shared" si="5"/>
        <v>388.45871122456447</v>
      </c>
    </row>
    <row r="35" spans="1:9">
      <c r="A35" s="2">
        <v>43917</v>
      </c>
      <c r="B35" s="10">
        <v>33</v>
      </c>
      <c r="C35" s="10">
        <f>'Nuovi positivi'!B35</f>
        <v>86498</v>
      </c>
      <c r="D35">
        <f t="shared" si="3"/>
        <v>5959</v>
      </c>
      <c r="E35" s="11">
        <f t="shared" si="4"/>
        <v>83660.964908556678</v>
      </c>
      <c r="F35" s="11">
        <f t="shared" si="0"/>
        <v>58038.706711529085</v>
      </c>
      <c r="G35" s="11">
        <f t="shared" si="1"/>
        <v>5803.8706711529039</v>
      </c>
      <c r="H35" s="11">
        <f t="shared" si="2"/>
        <v>2837.035091443322</v>
      </c>
      <c r="I35" s="11">
        <f t="shared" si="5"/>
        <v>155.12932884709153</v>
      </c>
    </row>
    <row r="36" spans="1:9">
      <c r="A36" s="2">
        <v>43918</v>
      </c>
      <c r="B36" s="10">
        <v>34</v>
      </c>
      <c r="C36" s="10">
        <f>'Nuovi positivi'!B36</f>
        <v>92472</v>
      </c>
      <c r="D36">
        <f t="shared" si="3"/>
        <v>5974</v>
      </c>
      <c r="E36" s="11">
        <f t="shared" si="4"/>
        <v>89477.653005623215</v>
      </c>
      <c r="F36" s="11">
        <f t="shared" si="0"/>
        <v>58166.88097066537</v>
      </c>
      <c r="G36" s="11">
        <f t="shared" ref="G36:G60" si="6">$L$4*B36^$L$5*EXP(-B36/$L$6)</f>
        <v>5816.6880970665397</v>
      </c>
      <c r="H36" s="11">
        <f t="shared" si="2"/>
        <v>2994.346994376785</v>
      </c>
      <c r="I36" s="11">
        <f t="shared" si="5"/>
        <v>157.31190293346299</v>
      </c>
    </row>
    <row r="37" spans="1:9">
      <c r="A37" s="2">
        <v>43919</v>
      </c>
      <c r="B37" s="10">
        <v>35</v>
      </c>
      <c r="C37" s="10">
        <f>'Nuovi positivi'!B37</f>
        <v>97689</v>
      </c>
      <c r="D37">
        <f t="shared" si="3"/>
        <v>5217</v>
      </c>
      <c r="E37" s="11">
        <f t="shared" si="4"/>
        <v>95282.016173832933</v>
      </c>
      <c r="F37" s="11">
        <f t="shared" si="0"/>
        <v>58043.631682097184</v>
      </c>
      <c r="G37" s="11">
        <f t="shared" si="6"/>
        <v>5804.3631682097193</v>
      </c>
      <c r="H37" s="11">
        <f t="shared" si="2"/>
        <v>2406.9838261670666</v>
      </c>
      <c r="I37" s="11">
        <f t="shared" si="5"/>
        <v>-587.36316820971842</v>
      </c>
    </row>
    <row r="38" spans="1:9">
      <c r="A38" s="2">
        <v>43920</v>
      </c>
      <c r="B38" s="10">
        <v>36</v>
      </c>
      <c r="C38" s="10">
        <f>'Nuovi positivi'!B38</f>
        <v>101739</v>
      </c>
      <c r="D38">
        <f t="shared" si="3"/>
        <v>4050</v>
      </c>
      <c r="E38" s="11">
        <f t="shared" si="4"/>
        <v>101050.47801555481</v>
      </c>
      <c r="F38" s="11">
        <f t="shared" si="0"/>
        <v>57684.618417218735</v>
      </c>
      <c r="G38" s="11">
        <f t="shared" si="6"/>
        <v>5768.4618417218662</v>
      </c>
      <c r="H38" s="11">
        <f t="shared" si="2"/>
        <v>688.52198444519308</v>
      </c>
      <c r="I38" s="11">
        <f t="shared" si="5"/>
        <v>-1718.4618417218735</v>
      </c>
    </row>
    <row r="39" spans="1:9">
      <c r="A39" s="2">
        <v>43921</v>
      </c>
      <c r="B39" s="10">
        <v>37</v>
      </c>
      <c r="C39" s="10">
        <f>'Nuovi positivi'!B39</f>
        <v>105792</v>
      </c>
      <c r="D39">
        <f t="shared" si="3"/>
        <v>4053</v>
      </c>
      <c r="E39" s="11">
        <f t="shared" si="4"/>
        <v>106761.17747724686</v>
      </c>
      <c r="F39" s="11">
        <f t="shared" si="0"/>
        <v>57106.994616920565</v>
      </c>
      <c r="G39" s="11">
        <f t="shared" si="6"/>
        <v>5710.699461692052</v>
      </c>
      <c r="H39" s="11">
        <f t="shared" si="2"/>
        <v>-969.17747724686342</v>
      </c>
      <c r="I39" s="11">
        <f t="shared" si="5"/>
        <v>-1657.6994616920565</v>
      </c>
    </row>
    <row r="40" spans="1:9">
      <c r="A40" s="2">
        <v>43922</v>
      </c>
      <c r="B40" s="10">
        <v>38</v>
      </c>
      <c r="C40" s="10">
        <f>'Nuovi positivi'!B40</f>
        <v>110574</v>
      </c>
      <c r="D40">
        <f t="shared" si="3"/>
        <v>4782</v>
      </c>
      <c r="E40" s="11">
        <f t="shared" si="4"/>
        <v>112394.0747649565</v>
      </c>
      <c r="F40" s="11">
        <f t="shared" si="0"/>
        <v>56328.972877096385</v>
      </c>
      <c r="G40" s="11">
        <f t="shared" si="6"/>
        <v>5632.8972877096439</v>
      </c>
      <c r="H40" s="11">
        <f t="shared" si="2"/>
        <v>-1820.0747649565019</v>
      </c>
      <c r="I40" s="11">
        <f t="shared" si="5"/>
        <v>-850.89728770963848</v>
      </c>
    </row>
    <row r="41" spans="1:9">
      <c r="A41" s="2">
        <v>43923</v>
      </c>
      <c r="B41" s="10">
        <v>39</v>
      </c>
      <c r="C41" s="10">
        <f>'Nuovi positivi'!B41</f>
        <v>115242</v>
      </c>
      <c r="D41">
        <f t="shared" si="3"/>
        <v>4668</v>
      </c>
      <c r="E41" s="11">
        <f t="shared" si="4"/>
        <v>117931.01771400963</v>
      </c>
      <c r="F41" s="11">
        <f t="shared" si="0"/>
        <v>55369.429490531329</v>
      </c>
      <c r="G41" s="11">
        <f t="shared" si="6"/>
        <v>5536.942949053132</v>
      </c>
      <c r="H41" s="11">
        <f t="shared" si="2"/>
        <v>-2689.0177140096348</v>
      </c>
      <c r="I41" s="11">
        <f t="shared" si="5"/>
        <v>-868.94294905313291</v>
      </c>
    </row>
    <row r="42" spans="1:9">
      <c r="A42" s="2">
        <v>43924</v>
      </c>
      <c r="B42" s="10">
        <v>40</v>
      </c>
      <c r="C42" s="10">
        <f>'Nuovi positivi'!B42</f>
        <v>119827</v>
      </c>
      <c r="D42">
        <f t="shared" si="3"/>
        <v>4585</v>
      </c>
      <c r="E42" s="11">
        <f t="shared" si="4"/>
        <v>123355.77278712978</v>
      </c>
      <c r="F42" s="11">
        <f t="shared" si="0"/>
        <v>54247.550731201482</v>
      </c>
      <c r="G42" s="11">
        <f t="shared" si="6"/>
        <v>5424.7550731201536</v>
      </c>
      <c r="H42" s="11">
        <f t="shared" si="2"/>
        <v>-3528.772787129783</v>
      </c>
      <c r="I42" s="11">
        <f t="shared" si="5"/>
        <v>-839.75507312014815</v>
      </c>
    </row>
    <row r="43" spans="1:9">
      <c r="A43" s="2">
        <v>43925</v>
      </c>
      <c r="B43" s="10">
        <v>41</v>
      </c>
      <c r="C43" s="10">
        <f>'Nuovi positivi'!B43</f>
        <v>124632</v>
      </c>
      <c r="D43">
        <f t="shared" si="3"/>
        <v>4805</v>
      </c>
      <c r="E43" s="11">
        <f t="shared" si="4"/>
        <v>128654.02497352344</v>
      </c>
      <c r="F43" s="11">
        <f t="shared" si="0"/>
        <v>52982.521863936563</v>
      </c>
      <c r="G43" s="11">
        <f t="shared" si="6"/>
        <v>5298.2521863936581</v>
      </c>
      <c r="H43" s="11">
        <f t="shared" si="2"/>
        <v>-4022.0249735234393</v>
      </c>
      <c r="I43" s="11">
        <f t="shared" si="5"/>
        <v>-493.2521863936563</v>
      </c>
    </row>
    <row r="44" spans="1:9">
      <c r="A44" s="2">
        <v>43926</v>
      </c>
      <c r="B44" s="10">
        <v>42</v>
      </c>
      <c r="C44" s="10">
        <f>'Nuovi positivi'!B44</f>
        <v>128948</v>
      </c>
      <c r="D44">
        <f t="shared" si="3"/>
        <v>4316</v>
      </c>
      <c r="E44" s="11">
        <f t="shared" si="4"/>
        <v>133813.35083719774</v>
      </c>
      <c r="F44" s="11">
        <f t="shared" si="0"/>
        <v>51593.258636742976</v>
      </c>
      <c r="G44" s="11">
        <f t="shared" si="6"/>
        <v>5159.3258636742858</v>
      </c>
      <c r="H44" s="11">
        <f t="shared" si="2"/>
        <v>-4865.3508371977368</v>
      </c>
      <c r="I44" s="11">
        <f t="shared" si="5"/>
        <v>-843.32586367429758</v>
      </c>
    </row>
    <row r="45" spans="1:9">
      <c r="A45" s="2">
        <v>43927</v>
      </c>
      <c r="B45" s="10">
        <v>43</v>
      </c>
      <c r="C45" s="10">
        <f>'Nuovi positivi'!B45</f>
        <v>132547</v>
      </c>
      <c r="D45">
        <f t="shared" si="3"/>
        <v>3599</v>
      </c>
      <c r="E45" s="11">
        <f t="shared" si="4"/>
        <v>138823.16884127405</v>
      </c>
      <c r="F45" s="11">
        <f t="shared" si="0"/>
        <v>50098.180040763109</v>
      </c>
      <c r="G45" s="11">
        <f t="shared" si="6"/>
        <v>5009.8180040763018</v>
      </c>
      <c r="H45" s="11">
        <f t="shared" si="2"/>
        <v>-6276.1688412740477</v>
      </c>
      <c r="I45" s="11">
        <f t="shared" si="5"/>
        <v>-1410.8180040763109</v>
      </c>
    </row>
    <row r="46" spans="1:9">
      <c r="A46" s="2">
        <v>43928</v>
      </c>
      <c r="B46" s="10">
        <v>44</v>
      </c>
      <c r="C46" s="10">
        <f>'Nuovi positivi'!B46</f>
        <v>135586</v>
      </c>
      <c r="D46">
        <f t="shared" si="3"/>
        <v>3039</v>
      </c>
      <c r="E46" s="11">
        <f t="shared" si="4"/>
        <v>143674.67087898275</v>
      </c>
      <c r="F46" s="11">
        <f t="shared" si="0"/>
        <v>48515.020377087058</v>
      </c>
      <c r="G46" s="11">
        <f t="shared" si="6"/>
        <v>4851.5020377087176</v>
      </c>
      <c r="H46" s="11">
        <f t="shared" si="2"/>
        <v>-8088.6708789827535</v>
      </c>
      <c r="I46" s="11">
        <f t="shared" si="5"/>
        <v>-1812.5020377087058</v>
      </c>
    </row>
    <row r="47" spans="1:9">
      <c r="A47" s="2">
        <v>43929</v>
      </c>
      <c r="B47" s="10">
        <v>45</v>
      </c>
      <c r="C47" s="10">
        <f>'Nuovi positivi'!B47</f>
        <v>139422</v>
      </c>
      <c r="D47">
        <f t="shared" si="3"/>
        <v>3836</v>
      </c>
      <c r="E47" s="11">
        <f t="shared" si="4"/>
        <v>148360.73869125717</v>
      </c>
      <c r="F47" s="11">
        <f t="shared" si="0"/>
        <v>46860.678122744139</v>
      </c>
      <c r="G47" s="11">
        <f t="shared" si="6"/>
        <v>4686.0678122744021</v>
      </c>
      <c r="H47" s="11">
        <f t="shared" si="2"/>
        <v>-8938.7386912571674</v>
      </c>
      <c r="I47" s="11">
        <f t="shared" si="5"/>
        <v>-850.06781227441388</v>
      </c>
    </row>
    <row r="48" spans="1:9">
      <c r="A48" s="2">
        <v>43930</v>
      </c>
      <c r="B48" s="10">
        <v>46</v>
      </c>
      <c r="C48" s="10">
        <f>'Nuovi positivi'!B48</f>
        <v>143626</v>
      </c>
      <c r="D48">
        <f t="shared" si="3"/>
        <v>4204</v>
      </c>
      <c r="E48" s="11">
        <f t="shared" si="4"/>
        <v>152875.84856252625</v>
      </c>
      <c r="F48" s="11">
        <f t="shared" si="0"/>
        <v>45151.098712690873</v>
      </c>
      <c r="G48" s="11">
        <f t="shared" si="6"/>
        <v>4515.1098712690891</v>
      </c>
      <c r="H48" s="11">
        <f t="shared" si="2"/>
        <v>-9249.8485625262547</v>
      </c>
      <c r="I48" s="11">
        <f t="shared" si="5"/>
        <v>-311.10987126908731</v>
      </c>
    </row>
    <row r="49" spans="1:9">
      <c r="A49" s="2">
        <v>43931</v>
      </c>
      <c r="B49" s="10">
        <v>47</v>
      </c>
      <c r="C49" s="10">
        <f>'Nuovi positivi'!B49</f>
        <v>147577</v>
      </c>
      <c r="D49">
        <f t="shared" si="3"/>
        <v>3951</v>
      </c>
      <c r="E49" s="11">
        <f t="shared" si="4"/>
        <v>157215.96737494136</v>
      </c>
      <c r="F49" s="11">
        <f t="shared" si="0"/>
        <v>43401.188124151086</v>
      </c>
      <c r="G49" s="11">
        <f t="shared" si="6"/>
        <v>4340.1188124151013</v>
      </c>
      <c r="H49" s="11">
        <f t="shared" si="2"/>
        <v>-9638.9673749413632</v>
      </c>
      <c r="I49" s="11">
        <f t="shared" si="5"/>
        <v>-389.11881241510855</v>
      </c>
    </row>
    <row r="50" spans="1:9">
      <c r="A50" s="2">
        <v>43932</v>
      </c>
      <c r="B50" s="10">
        <v>48</v>
      </c>
      <c r="C50" s="10">
        <f>'Nuovi positivi'!B50</f>
        <v>152271</v>
      </c>
      <c r="D50">
        <f t="shared" si="3"/>
        <v>4694</v>
      </c>
      <c r="E50" s="11">
        <f t="shared" si="4"/>
        <v>161378.44277889849</v>
      </c>
      <c r="F50" s="11">
        <f t="shared" si="0"/>
        <v>41624.754039571271</v>
      </c>
      <c r="G50" s="11">
        <f t="shared" si="6"/>
        <v>4162.4754039571317</v>
      </c>
      <c r="H50" s="11">
        <f t="shared" si="2"/>
        <v>-9107.4427788984904</v>
      </c>
      <c r="I50" s="11">
        <f t="shared" si="5"/>
        <v>531.52459604287287</v>
      </c>
    </row>
    <row r="51" spans="1:9">
      <c r="A51" s="2">
        <v>43933</v>
      </c>
      <c r="B51" s="10">
        <v>49</v>
      </c>
      <c r="C51" s="10">
        <f>'Nuovi positivi'!B51</f>
        <v>156363</v>
      </c>
      <c r="D51">
        <f t="shared" si="3"/>
        <v>4092</v>
      </c>
      <c r="E51" s="11">
        <f t="shared" si="4"/>
        <v>165361.88991412453</v>
      </c>
      <c r="F51" s="11">
        <f t="shared" si="0"/>
        <v>39834.471352260443</v>
      </c>
      <c r="G51" s="11">
        <f t="shared" si="6"/>
        <v>3983.4471352260407</v>
      </c>
      <c r="H51" s="11">
        <f t="shared" si="2"/>
        <v>-8998.8899141245347</v>
      </c>
      <c r="I51" s="11">
        <f t="shared" si="5"/>
        <v>108.55286477395566</v>
      </c>
    </row>
    <row r="52" spans="1:9">
      <c r="A52" s="2">
        <v>43934</v>
      </c>
      <c r="B52" s="10">
        <v>50</v>
      </c>
      <c r="C52" s="10">
        <f>'Nuovi positivi'!B52</f>
        <v>159516</v>
      </c>
      <c r="D52">
        <f t="shared" si="3"/>
        <v>3153</v>
      </c>
      <c r="E52" s="11">
        <f t="shared" si="4"/>
        <v>169166.07679854264</v>
      </c>
      <c r="F52" s="11">
        <f t="shared" si="0"/>
        <v>38041.868844181008</v>
      </c>
      <c r="G52" s="11">
        <f t="shared" si="6"/>
        <v>3804.1868844180958</v>
      </c>
      <c r="H52" s="11">
        <f t="shared" si="2"/>
        <v>-9650.0767985426355</v>
      </c>
      <c r="I52" s="11">
        <f t="shared" si="5"/>
        <v>-651.18688441810082</v>
      </c>
    </row>
    <row r="53" spans="1:9">
      <c r="A53" s="2">
        <v>43935</v>
      </c>
      <c r="B53" s="10">
        <v>51</v>
      </c>
      <c r="C53" s="10">
        <f>'Nuovi positivi'!B53</f>
        <v>162488</v>
      </c>
      <c r="D53">
        <f t="shared" ref="D53" si="7">C53-C52</f>
        <v>2972</v>
      </c>
      <c r="E53" s="11">
        <f t="shared" si="4"/>
        <v>172791.81019759687</v>
      </c>
      <c r="F53" s="11">
        <f t="shared" si="0"/>
        <v>36257.333990542393</v>
      </c>
      <c r="G53" s="11">
        <f t="shared" si="6"/>
        <v>3625.7333990542306</v>
      </c>
      <c r="H53" s="11">
        <f t="shared" ref="H53" si="8">C53-E53</f>
        <v>-10303.810197596875</v>
      </c>
      <c r="I53" s="11">
        <f t="shared" ref="I53" si="9">H53-H52</f>
        <v>-653.73339905423927</v>
      </c>
    </row>
    <row r="54" spans="1:9">
      <c r="A54" s="2">
        <v>43936</v>
      </c>
      <c r="B54" s="10">
        <v>52</v>
      </c>
      <c r="C54" s="10">
        <f>'Nuovi positivi'!B54</f>
        <v>165155</v>
      </c>
      <c r="D54">
        <f t="shared" ref="D54" si="10">C54-C53</f>
        <v>2667</v>
      </c>
      <c r="E54" s="11">
        <f t="shared" si="4"/>
        <v>176240.82349912281</v>
      </c>
      <c r="F54" s="11">
        <f t="shared" si="0"/>
        <v>34490.133015259344</v>
      </c>
      <c r="G54" s="11">
        <f t="shared" si="6"/>
        <v>3449.0133015259198</v>
      </c>
      <c r="H54" s="11">
        <f t="shared" ref="H54" si="11">C54-E54</f>
        <v>-11085.823499122809</v>
      </c>
      <c r="I54" s="11">
        <f t="shared" ref="I54" si="12">H54-H53</f>
        <v>-782.01330152593437</v>
      </c>
    </row>
    <row r="55" spans="1:9">
      <c r="A55" s="2">
        <v>43937</v>
      </c>
      <c r="B55" s="10">
        <v>53</v>
      </c>
      <c r="C55" s="10">
        <f>'Nuovi positivi'!B55</f>
        <v>168941</v>
      </c>
      <c r="D55">
        <f t="shared" ref="D55" si="13">C55-C54</f>
        <v>3786</v>
      </c>
      <c r="E55" s="11">
        <f t="shared" si="4"/>
        <v>179515.6678512964</v>
      </c>
      <c r="F55" s="11">
        <f t="shared" si="0"/>
        <v>32748.443521735899</v>
      </c>
      <c r="G55" s="11">
        <f t="shared" si="6"/>
        <v>3274.844352173594</v>
      </c>
      <c r="H55" s="11">
        <f t="shared" ref="H55" si="14">C55-E55</f>
        <v>-10574.667851296399</v>
      </c>
      <c r="I55" s="11">
        <f t="shared" ref="I55" si="15">H55-H54</f>
        <v>511.15564782641013</v>
      </c>
    </row>
    <row r="56" spans="1:9">
      <c r="A56" s="2">
        <v>43938</v>
      </c>
      <c r="B56" s="10">
        <v>54</v>
      </c>
      <c r="C56" s="10">
        <f>'Nuovi positivi'!B56</f>
        <v>172434</v>
      </c>
      <c r="D56">
        <f t="shared" ref="D56" si="16">C56-C55</f>
        <v>3493</v>
      </c>
      <c r="E56" s="11">
        <f t="shared" si="4"/>
        <v>182619.60757566051</v>
      </c>
      <c r="F56" s="11">
        <f t="shared" si="0"/>
        <v>31039.397243641142</v>
      </c>
      <c r="G56" s="11">
        <f t="shared" si="6"/>
        <v>3103.9397243641265</v>
      </c>
      <c r="H56" s="11">
        <f t="shared" ref="H56" si="17">C56-E56</f>
        <v>-10185.607575660513</v>
      </c>
      <c r="I56" s="11">
        <f t="shared" ref="I56" si="18">H56-H55</f>
        <v>389.06027563588577</v>
      </c>
    </row>
    <row r="57" spans="1:9">
      <c r="A57" s="2">
        <v>43939</v>
      </c>
      <c r="B57" s="10">
        <v>55</v>
      </c>
      <c r="C57" s="10">
        <f>'Nuovi positivi'!B57</f>
        <v>175925</v>
      </c>
      <c r="D57">
        <f t="shared" ref="D57" si="19">C57-C56</f>
        <v>3491</v>
      </c>
      <c r="E57" s="11">
        <f t="shared" si="4"/>
        <v>185556.52064477332</v>
      </c>
      <c r="F57" s="11">
        <f t="shared" si="0"/>
        <v>29369.130691128084</v>
      </c>
      <c r="G57" s="11">
        <f t="shared" si="6"/>
        <v>2936.9130691127975</v>
      </c>
      <c r="H57" s="11">
        <f t="shared" ref="H57" si="20">C57-E57</f>
        <v>-9631.5206447733217</v>
      </c>
      <c r="I57" s="11">
        <f t="shared" ref="I57" si="21">H57-H56</f>
        <v>554.08693088719156</v>
      </c>
    </row>
    <row r="58" spans="1:9">
      <c r="A58" s="2">
        <v>43940</v>
      </c>
      <c r="B58" s="10">
        <v>56</v>
      </c>
      <c r="C58" s="10">
        <f>'Nuovi positivi'!B58</f>
        <v>178972</v>
      </c>
      <c r="D58">
        <f t="shared" ref="D58" si="22">C58-C57</f>
        <v>3047</v>
      </c>
      <c r="E58" s="11">
        <f t="shared" si="4"/>
        <v>188330.8048149558</v>
      </c>
      <c r="F58" s="11">
        <f t="shared" si="0"/>
        <v>27742.8417018248</v>
      </c>
      <c r="G58" s="11">
        <f t="shared" si="6"/>
        <v>2774.2841701824882</v>
      </c>
      <c r="H58" s="11">
        <f t="shared" ref="H58" si="23">C58-E58</f>
        <v>-9358.8048149558017</v>
      </c>
      <c r="I58" s="11">
        <f t="shared" ref="I58" si="24">H58-H57</f>
        <v>272.71582981751999</v>
      </c>
    </row>
    <row r="59" spans="1:9">
      <c r="A59" s="2">
        <v>43941</v>
      </c>
      <c r="B59" s="10">
        <v>57</v>
      </c>
      <c r="C59" s="10">
        <f>'Nuovi positivi'!B59</f>
        <v>181228</v>
      </c>
      <c r="D59">
        <f t="shared" ref="D59" si="25">C59-C58</f>
        <v>2256</v>
      </c>
      <c r="E59" s="11">
        <f t="shared" si="4"/>
        <v>190947.28982865042</v>
      </c>
      <c r="F59" s="11">
        <f t="shared" si="0"/>
        <v>26164.850136946188</v>
      </c>
      <c r="G59" s="11">
        <f t="shared" si="6"/>
        <v>2616.4850136946293</v>
      </c>
      <c r="H59" s="11">
        <f t="shared" ref="H59" si="26">C59-E59</f>
        <v>-9719.2898286504205</v>
      </c>
      <c r="I59" s="11">
        <f t="shared" ref="I59" si="27">H59-H58</f>
        <v>-360.48501369461883</v>
      </c>
    </row>
    <row r="60" spans="1:9">
      <c r="A60" s="2">
        <v>43942</v>
      </c>
      <c r="B60" s="10">
        <v>58</v>
      </c>
      <c r="C60" s="10">
        <f>'Nuovi positivi'!B60</f>
        <v>183957</v>
      </c>
      <c r="D60">
        <f t="shared" ref="D60" si="28">C60-C59</f>
        <v>2729</v>
      </c>
      <c r="E60" s="11">
        <f t="shared" si="4"/>
        <v>193411.15594729249</v>
      </c>
      <c r="F60" s="11">
        <f t="shared" si="0"/>
        <v>24638.66118642065</v>
      </c>
      <c r="G60" s="11">
        <f t="shared" si="6"/>
        <v>2463.8661186420641</v>
      </c>
      <c r="H60" s="11">
        <f t="shared" ref="H60" si="29">C60-E60</f>
        <v>-9454.1559472924855</v>
      </c>
      <c r="I60" s="11">
        <f t="shared" ref="I60" si="30">H60-H59</f>
        <v>265.13388135793502</v>
      </c>
    </row>
    <row r="61" spans="1:9">
      <c r="A61" s="2">
        <v>43943</v>
      </c>
      <c r="B61" s="10">
        <v>59</v>
      </c>
      <c r="C61" s="10">
        <f>'Nuovi positivi'!B61</f>
        <v>187327</v>
      </c>
      <c r="D61">
        <f t="shared" ref="D61" si="31">C61-C60</f>
        <v>3370</v>
      </c>
      <c r="E61" s="11">
        <f t="shared" ref="E61" si="32">E60+G61</f>
        <v>195727.85894325361</v>
      </c>
      <c r="F61" s="11">
        <f t="shared" ref="F61" si="33">(E61-E60)*10</f>
        <v>23167.029959611245</v>
      </c>
      <c r="G61" s="11">
        <f t="shared" ref="G61" si="34">$L$4*B61^$L$5*EXP(-B61/$L$6)</f>
        <v>2316.7029959611195</v>
      </c>
      <c r="H61" s="11">
        <f t="shared" ref="H61" si="35">C61-E61</f>
        <v>-8400.8589432536101</v>
      </c>
      <c r="I61" s="11">
        <f t="shared" ref="I61" si="36">H61-H60</f>
        <v>1053.2970040388755</v>
      </c>
    </row>
    <row r="62" spans="1:9">
      <c r="A62" s="2">
        <v>43944</v>
      </c>
      <c r="B62" s="10">
        <v>60</v>
      </c>
      <c r="C62" s="10">
        <f>'Nuovi positivi'!B62</f>
        <v>189973</v>
      </c>
      <c r="D62">
        <f t="shared" ref="D62" si="37">C62-C61</f>
        <v>2646</v>
      </c>
      <c r="E62" s="11">
        <f t="shared" ref="E62" si="38">E61+G62</f>
        <v>197903.06156700719</v>
      </c>
      <c r="F62" s="11">
        <f t="shared" ref="F62" si="39">(E62-E61)*10</f>
        <v>21752.026237535756</v>
      </c>
      <c r="G62" s="11">
        <f t="shared" ref="G62" si="40">$L$4*B62^$L$5*EXP(-B62/$L$6)</f>
        <v>2175.2026237535752</v>
      </c>
      <c r="H62" s="11">
        <f t="shared" ref="H62" si="41">C62-E62</f>
        <v>-7930.0615670071857</v>
      </c>
      <c r="I62" s="11">
        <f t="shared" ref="I62" si="42">H62-H61</f>
        <v>470.79737624642439</v>
      </c>
    </row>
    <row r="63" spans="1:9">
      <c r="A63" s="2">
        <v>43945</v>
      </c>
      <c r="B63" s="10">
        <v>61</v>
      </c>
      <c r="C63" s="10">
        <f>'Nuovi positivi'!B63</f>
        <v>192994</v>
      </c>
      <c r="D63">
        <f t="shared" ref="D63" si="43">C63-C62</f>
        <v>3021</v>
      </c>
      <c r="E63" s="11">
        <f t="shared" ref="E63" si="44">E62+G63</f>
        <v>199942.57141169568</v>
      </c>
      <c r="F63" s="11">
        <f t="shared" ref="F63" si="45">(E63-E62)*10</f>
        <v>20395.098446884949</v>
      </c>
      <c r="G63" s="11">
        <f t="shared" ref="G63" si="46">$L$4*B63^$L$5*EXP(-B63/$L$6)</f>
        <v>2039.5098446884831</v>
      </c>
      <c r="H63" s="11">
        <f t="shared" ref="H63" si="47">C63-E63</f>
        <v>-6948.5714116956806</v>
      </c>
      <c r="I63" s="11">
        <f t="shared" ref="I63" si="48">H63-H62</f>
        <v>981.49015531150508</v>
      </c>
    </row>
    <row r="64" spans="1:9">
      <c r="A64" s="2">
        <v>43946</v>
      </c>
      <c r="B64" s="10">
        <v>62</v>
      </c>
      <c r="C64" s="10">
        <f>'Nuovi positivi'!B64</f>
        <v>195351</v>
      </c>
      <c r="D64">
        <f t="shared" ref="D64" si="49">C64-C63</f>
        <v>2357</v>
      </c>
      <c r="E64" s="11">
        <f t="shared" ref="E64" si="50">E63+G64</f>
        <v>201852.28502016107</v>
      </c>
      <c r="F64" s="11">
        <f t="shared" ref="F64" si="51">(E64-E63)*10</f>
        <v>19097.136084653903</v>
      </c>
      <c r="G64" s="11">
        <f t="shared" ref="G64" si="52">$L$4*B64^$L$5*EXP(-B64/$L$6)</f>
        <v>1909.7136084653928</v>
      </c>
      <c r="H64" s="11">
        <f t="shared" ref="H64" si="53">C64-E64</f>
        <v>-6501.2850201610709</v>
      </c>
      <c r="I64" s="11">
        <f t="shared" ref="I64" si="54">H64-H63</f>
        <v>447.28639153460972</v>
      </c>
    </row>
    <row r="65" spans="1:9">
      <c r="A65" s="2">
        <v>43947</v>
      </c>
      <c r="B65" s="10">
        <v>63</v>
      </c>
      <c r="C65" s="10">
        <f>'Nuovi positivi'!B65</f>
        <v>197675</v>
      </c>
      <c r="D65">
        <f t="shared" ref="D65" si="55">C65-C64</f>
        <v>2324</v>
      </c>
      <c r="E65" s="11">
        <f t="shared" ref="E65" si="56">E64+G65</f>
        <v>203638.13801760887</v>
      </c>
      <c r="F65" s="11">
        <f t="shared" ref="F65" si="57">(E65-E64)*10</f>
        <v>17858.529974478006</v>
      </c>
      <c r="G65" s="11">
        <f t="shared" ref="G65" si="58">$L$4*B65^$L$5*EXP(-B65/$L$6)</f>
        <v>1785.8529974478026</v>
      </c>
      <c r="H65" s="11">
        <f t="shared" ref="H65" si="59">C65-E65</f>
        <v>-5963.1380176088715</v>
      </c>
      <c r="I65" s="11">
        <f t="shared" ref="I65" si="60">H65-H64</f>
        <v>538.14700255219941</v>
      </c>
    </row>
    <row r="66" spans="1:9">
      <c r="A66" s="2">
        <v>43948</v>
      </c>
      <c r="B66" s="10">
        <v>64</v>
      </c>
      <c r="C66" s="10">
        <f>'Nuovi positivi'!B66</f>
        <v>199414</v>
      </c>
      <c r="D66">
        <f t="shared" ref="D66" si="61">C66-C65</f>
        <v>1739</v>
      </c>
      <c r="E66" s="11">
        <f t="shared" ref="E66" si="62">E65+G66</f>
        <v>205306.06100479374</v>
      </c>
      <c r="F66" s="11">
        <f t="shared" ref="F66" si="63">(E66-E65)*10</f>
        <v>16679.229871848656</v>
      </c>
      <c r="G66" s="11">
        <f t="shared" ref="G66" si="64">$L$4*B66^$L$5*EXP(-B66/$L$6)</f>
        <v>1667.9229871848622</v>
      </c>
      <c r="H66" s="11">
        <f t="shared" ref="H66" si="65">C66-E66</f>
        <v>-5892.0610047937371</v>
      </c>
      <c r="I66" s="11">
        <f t="shared" ref="I66" si="66">H66-H65</f>
        <v>71.077012815134367</v>
      </c>
    </row>
    <row r="67" spans="1:9">
      <c r="A67" s="2">
        <v>43949</v>
      </c>
      <c r="B67" s="10">
        <v>65</v>
      </c>
      <c r="C67" s="10">
        <f>'Nuovi positivi'!B67</f>
        <v>201505</v>
      </c>
      <c r="D67">
        <f t="shared" ref="D67" si="67">C67-C66</f>
        <v>2091</v>
      </c>
      <c r="E67" s="11">
        <f t="shared" ref="E67" si="68">E66+G67</f>
        <v>206861.94091036578</v>
      </c>
      <c r="F67" s="11">
        <f t="shared" ref="F67" si="69">(E67-E66)*10</f>
        <v>15558.799055720447</v>
      </c>
      <c r="G67" s="11">
        <f t="shared" ref="G67" si="70">$L$4*B67^$L$5*EXP(-B67/$L$6)</f>
        <v>1555.8799055720481</v>
      </c>
      <c r="H67" s="11">
        <f t="shared" ref="H67" si="71">C67-E67</f>
        <v>-5356.9409103657817</v>
      </c>
      <c r="I67" s="11">
        <f t="shared" ref="I67" si="72">H67-H66</f>
        <v>535.12009442795534</v>
      </c>
    </row>
    <row r="68" spans="1:9">
      <c r="A68" s="2">
        <v>43950</v>
      </c>
      <c r="B68" s="10">
        <v>66</v>
      </c>
      <c r="C68" s="10">
        <f>'Nuovi positivi'!B68</f>
        <v>203591</v>
      </c>
      <c r="D68">
        <f t="shared" ref="D68" si="73">C68-C67</f>
        <v>2086</v>
      </c>
      <c r="E68" s="11">
        <f t="shared" ref="E68" si="74">E67+G68</f>
        <v>208311.58747529032</v>
      </c>
      <c r="F68" s="11">
        <f t="shared" ref="F68" si="75">(E68-E67)*10</f>
        <v>14496.465649245365</v>
      </c>
      <c r="G68" s="11">
        <f t="shared" ref="G68" si="76">$L$4*B68^$L$5*EXP(-B68/$L$6)</f>
        <v>1449.6465649245238</v>
      </c>
      <c r="H68" s="11">
        <f t="shared" ref="H68" si="77">C68-E68</f>
        <v>-4720.5874752903183</v>
      </c>
      <c r="I68" s="11">
        <f t="shared" ref="I68" si="78">H68-H67</f>
        <v>636.35343507546349</v>
      </c>
    </row>
    <row r="69" spans="1:9">
      <c r="A69" s="2">
        <v>43951</v>
      </c>
      <c r="B69" s="10">
        <v>67</v>
      </c>
      <c r="C69" s="10">
        <f>'Nuovi positivi'!B69</f>
        <v>205463</v>
      </c>
      <c r="D69">
        <f t="shared" ref="D69" si="79">C69-C68</f>
        <v>1872</v>
      </c>
      <c r="E69" s="11">
        <f t="shared" ref="E69" si="80">E68+G69</f>
        <v>209660.70452562574</v>
      </c>
      <c r="F69" s="11">
        <f t="shared" ref="F69" si="81">(E69-E68)*10</f>
        <v>13491.170503354224</v>
      </c>
      <c r="G69" s="11">
        <f t="shared" ref="G69" si="82">$L$4*B69^$L$5*EXP(-B69/$L$6)</f>
        <v>1349.1170503354356</v>
      </c>
      <c r="H69" s="11">
        <f t="shared" ref="H69" si="83">C69-E69</f>
        <v>-4197.7045256257406</v>
      </c>
      <c r="I69" s="11">
        <f t="shared" ref="I69" si="84">H69-H68</f>
        <v>522.88294966457761</v>
      </c>
    </row>
    <row r="70" spans="1:9">
      <c r="A70" s="2">
        <v>43952</v>
      </c>
      <c r="B70" s="10">
        <v>68</v>
      </c>
      <c r="C70" s="10">
        <f>'Nuovi positivi'!B70</f>
        <v>207428</v>
      </c>
      <c r="D70">
        <f t="shared" ref="D70" si="85">C70-C69</f>
        <v>1965</v>
      </c>
      <c r="E70" s="11">
        <f t="shared" ref="E70" si="86">E69+G70</f>
        <v>210914.86568108961</v>
      </c>
      <c r="F70" s="11">
        <f t="shared" ref="F70" si="87">(E70-E69)*10</f>
        <v>12541.611554638657</v>
      </c>
      <c r="G70" s="11">
        <f t="shared" ref="G70" si="88">$L$4*B70^$L$5*EXP(-B70/$L$6)</f>
        <v>1254.161155463861</v>
      </c>
      <c r="H70" s="11">
        <f t="shared" ref="H70" si="89">C70-E70</f>
        <v>-3486.8656810896064</v>
      </c>
      <c r="I70" s="11">
        <f t="shared" ref="I70" si="90">H70-H69</f>
        <v>710.83884453613427</v>
      </c>
    </row>
    <row r="71" spans="1:9">
      <c r="A71" s="2">
        <v>43953</v>
      </c>
      <c r="B71" s="10">
        <v>69</v>
      </c>
      <c r="C71" s="10">
        <f>'Nuovi positivi'!B71</f>
        <v>209328</v>
      </c>
      <c r="D71">
        <f t="shared" ref="D71" si="91">C71-C70</f>
        <v>1900</v>
      </c>
      <c r="E71" s="11">
        <f t="shared" ref="E71" si="92">E70+G71</f>
        <v>212079.4941445388</v>
      </c>
      <c r="F71" s="11">
        <f t="shared" ref="F71" si="93">(E71-E70)*10</f>
        <v>11646.284634491894</v>
      </c>
      <c r="G71" s="11">
        <f t="shared" ref="G71" si="94">$L$4*B71^$L$5*EXP(-B71/$L$6)</f>
        <v>1164.6284634491976</v>
      </c>
      <c r="H71" s="11">
        <f t="shared" ref="H71" si="95">C71-E71</f>
        <v>-2751.4941445387958</v>
      </c>
      <c r="I71" s="11">
        <f t="shared" ref="I71" si="96">H71-H70</f>
        <v>735.37153655081056</v>
      </c>
    </row>
    <row r="72" spans="1:9">
      <c r="A72" s="2">
        <v>43954</v>
      </c>
      <c r="B72" s="10">
        <v>70</v>
      </c>
      <c r="C72" s="10">
        <f>'Nuovi positivi'!B72</f>
        <v>210717</v>
      </c>
      <c r="D72">
        <f t="shared" ref="D72" si="97">C72-C71</f>
        <v>1389</v>
      </c>
      <c r="E72" s="11">
        <f t="shared" ref="E72" si="98">E71+G72</f>
        <v>213159.84622062842</v>
      </c>
      <c r="F72" s="11">
        <f t="shared" ref="F72" si="99">(E72-E71)*10</f>
        <v>10803.520760896208</v>
      </c>
      <c r="G72" s="11">
        <f t="shared" ref="G72" si="100">$L$4*B72^$L$5*EXP(-B72/$L$6)</f>
        <v>1080.3520760896256</v>
      </c>
      <c r="H72" s="11">
        <f t="shared" ref="H72" si="101">C72-E72</f>
        <v>-2442.8462206284166</v>
      </c>
      <c r="I72" s="11">
        <f t="shared" ref="I72" si="102">H72-H71</f>
        <v>308.64792391037918</v>
      </c>
    </row>
    <row r="73" spans="1:9">
      <c r="A73" s="2">
        <v>43955</v>
      </c>
      <c r="B73" s="10">
        <v>71</v>
      </c>
      <c r="C73" s="10"/>
      <c r="E73" s="11">
        <f t="shared" ref="E72:E117" si="103">E72+G73</f>
        <v>214160.99821949046</v>
      </c>
      <c r="F73" s="11">
        <f t="shared" ref="F72:F117" si="104">(E73-E72)*10</f>
        <v>10011.519988620421</v>
      </c>
      <c r="G73" s="11">
        <f t="shared" ref="G72:G99" si="105">$L$4*B73^$L$5*EXP(-B73/$L$6)</f>
        <v>1001.1519988620305</v>
      </c>
      <c r="I73" s="11"/>
    </row>
    <row r="74" spans="1:9">
      <c r="A74" s="2">
        <v>43956</v>
      </c>
      <c r="B74" s="10">
        <v>72</v>
      </c>
      <c r="C74" s="10"/>
      <c r="E74" s="11">
        <f t="shared" si="103"/>
        <v>215087.83641239742</v>
      </c>
      <c r="F74" s="11">
        <f t="shared" si="104"/>
        <v>9268.3819290695828</v>
      </c>
      <c r="G74" s="11">
        <f t="shared" si="105"/>
        <v>926.83819290695089</v>
      </c>
      <c r="I74" s="11"/>
    </row>
    <row r="75" spans="1:9">
      <c r="A75" s="2">
        <v>43957</v>
      </c>
      <c r="B75" s="10">
        <v>73</v>
      </c>
      <c r="C75" s="10"/>
      <c r="E75" s="11">
        <f t="shared" si="103"/>
        <v>215945.04972025621</v>
      </c>
      <c r="F75" s="11">
        <f t="shared" si="104"/>
        <v>8572.13307858794</v>
      </c>
      <c r="G75" s="11">
        <f t="shared" si="105"/>
        <v>857.21330785880491</v>
      </c>
      <c r="I75" s="11"/>
    </row>
    <row r="76" spans="1:9">
      <c r="A76" s="2">
        <v>43958</v>
      </c>
      <c r="B76" s="10">
        <v>74</v>
      </c>
      <c r="C76" s="10"/>
      <c r="E76" s="11">
        <f t="shared" si="103"/>
        <v>216737.12483172337</v>
      </c>
      <c r="F76" s="11">
        <f t="shared" si="104"/>
        <v>7920.7511146715842</v>
      </c>
      <c r="G76" s="11">
        <f t="shared" si="105"/>
        <v>792.07511146716479</v>
      </c>
      <c r="I76" s="11"/>
    </row>
    <row r="77" spans="1:9">
      <c r="A77" s="2">
        <v>43959</v>
      </c>
      <c r="B77" s="10">
        <v>75</v>
      </c>
      <c r="C77" s="10"/>
      <c r="E77" s="11">
        <f t="shared" si="103"/>
        <v>217468.34346514504</v>
      </c>
      <c r="F77" s="11">
        <f t="shared" si="104"/>
        <v>7312.1863342166762</v>
      </c>
      <c r="G77" s="11">
        <f t="shared" si="105"/>
        <v>731.21863342166512</v>
      </c>
      <c r="I77" s="11"/>
    </row>
    <row r="78" spans="1:9">
      <c r="A78" s="2">
        <v>43960</v>
      </c>
      <c r="B78" s="10">
        <v>76</v>
      </c>
      <c r="C78" s="10"/>
      <c r="E78" s="11">
        <f t="shared" si="103"/>
        <v>218142.78150689171</v>
      </c>
      <c r="F78" s="11">
        <f t="shared" si="104"/>
        <v>6744.3804174667457</v>
      </c>
      <c r="G78" s="11">
        <f t="shared" si="105"/>
        <v>674.43804174666582</v>
      </c>
      <c r="I78" s="11"/>
    </row>
    <row r="79" spans="1:9">
      <c r="A79" s="2">
        <v>43961</v>
      </c>
      <c r="B79" s="10">
        <v>77</v>
      </c>
      <c r="C79" s="10"/>
      <c r="E79" s="11">
        <f t="shared" si="103"/>
        <v>218764.30977754187</v>
      </c>
      <c r="F79" s="11">
        <f t="shared" si="104"/>
        <v>6215.2827065016027</v>
      </c>
      <c r="G79" s="11">
        <f t="shared" si="105"/>
        <v>621.52827065016595</v>
      </c>
      <c r="I79" s="11"/>
    </row>
    <row r="80" spans="1:9">
      <c r="A80" s="2">
        <v>43962</v>
      </c>
      <c r="B80" s="10">
        <v>78</v>
      </c>
      <c r="C80" s="10"/>
      <c r="E80" s="11">
        <f t="shared" si="103"/>
        <v>219336.59619640771</v>
      </c>
      <c r="F80" s="11">
        <f t="shared" si="104"/>
        <v>5722.8641886584228</v>
      </c>
      <c r="G80" s="11">
        <f t="shared" si="105"/>
        <v>572.28641886583125</v>
      </c>
      <c r="I80" s="11"/>
    </row>
    <row r="81" spans="1:9">
      <c r="A81" s="2">
        <v>43963</v>
      </c>
      <c r="B81" s="10">
        <v>79</v>
      </c>
      <c r="C81" s="10"/>
      <c r="E81" s="11">
        <f t="shared" si="103"/>
        <v>219863.10913378882</v>
      </c>
      <c r="F81" s="11">
        <f t="shared" si="104"/>
        <v>5265.1293738110689</v>
      </c>
      <c r="G81" s="11">
        <f t="shared" si="105"/>
        <v>526.51293738110371</v>
      </c>
      <c r="I81" s="11"/>
    </row>
    <row r="82" spans="1:9">
      <c r="A82" s="2">
        <v>43964</v>
      </c>
      <c r="B82" s="10">
        <v>80</v>
      </c>
      <c r="C82" s="10"/>
      <c r="E82" s="11">
        <f t="shared" si="103"/>
        <v>220347.1217588438</v>
      </c>
      <c r="F82" s="11">
        <f t="shared" si="104"/>
        <v>4840.1262505498016</v>
      </c>
      <c r="G82" s="11">
        <f t="shared" si="105"/>
        <v>484.01262505498102</v>
      </c>
      <c r="I82" s="11"/>
    </row>
    <row r="83" spans="1:9">
      <c r="A83" s="2">
        <v>43965</v>
      </c>
      <c r="B83" s="10">
        <v>81</v>
      </c>
      <c r="C83" s="10"/>
      <c r="E83" s="11">
        <f t="shared" si="103"/>
        <v>220791.71720889027</v>
      </c>
      <c r="F83" s="11">
        <f t="shared" si="104"/>
        <v>4445.9545004647225</v>
      </c>
      <c r="G83" s="11">
        <f t="shared" si="105"/>
        <v>444.59545004647947</v>
      </c>
      <c r="I83" s="11"/>
    </row>
    <row r="84" spans="1:9">
      <c r="A84" s="2">
        <v>43966</v>
      </c>
      <c r="B84" s="10">
        <v>82</v>
      </c>
      <c r="C84" s="10"/>
      <c r="E84" s="11">
        <f t="shared" si="103"/>
        <v>221199.79442313313</v>
      </c>
      <c r="F84" s="11">
        <f t="shared" si="104"/>
        <v>4080.7721424286137</v>
      </c>
      <c r="G84" s="11">
        <f t="shared" si="105"/>
        <v>408.07721424287331</v>
      </c>
      <c r="I84" s="11"/>
    </row>
    <row r="85" spans="1:9">
      <c r="A85" s="2">
        <v>43967</v>
      </c>
      <c r="B85" s="10">
        <v>83</v>
      </c>
      <c r="C85" s="10"/>
      <c r="E85" s="11">
        <f t="shared" si="103"/>
        <v>221574.07450016687</v>
      </c>
      <c r="F85" s="11">
        <f t="shared" si="104"/>
        <v>3742.8007703373441</v>
      </c>
      <c r="G85" s="11">
        <f t="shared" si="105"/>
        <v>374.28007703371986</v>
      </c>
      <c r="I85" s="11"/>
    </row>
    <row r="86" spans="1:9">
      <c r="A86" s="2">
        <v>43968</v>
      </c>
      <c r="B86" s="10">
        <v>84</v>
      </c>
      <c r="C86" s="10"/>
      <c r="E86" s="11">
        <f t="shared" si="103"/>
        <v>221917.10745402196</v>
      </c>
      <c r="F86" s="11">
        <f t="shared" si="104"/>
        <v>3430.3295385508682</v>
      </c>
      <c r="G86" s="11">
        <f t="shared" si="105"/>
        <v>343.03295385509529</v>
      </c>
      <c r="I86" s="11"/>
    </row>
    <row r="87" spans="1:9">
      <c r="A87" s="2">
        <v>43969</v>
      </c>
      <c r="B87" s="10">
        <v>85</v>
      </c>
      <c r="C87" s="10"/>
      <c r="E87" s="11">
        <f t="shared" si="103"/>
        <v>222231.27925797825</v>
      </c>
      <c r="F87" s="11">
        <f t="shared" si="104"/>
        <v>3141.7180395629839</v>
      </c>
      <c r="G87" s="11">
        <f t="shared" si="105"/>
        <v>314.17180395629379</v>
      </c>
      <c r="I87" s="11"/>
    </row>
    <row r="88" spans="1:9">
      <c r="A88" s="2">
        <v>43970</v>
      </c>
      <c r="B88" s="10">
        <v>86</v>
      </c>
      <c r="C88" s="10"/>
      <c r="E88" s="11">
        <f t="shared" si="103"/>
        <v>222518.81907882018</v>
      </c>
      <c r="F88" s="11">
        <f t="shared" si="104"/>
        <v>2875.3982084192103</v>
      </c>
      <c r="G88" s="11">
        <f t="shared" si="105"/>
        <v>287.53982084192842</v>
      </c>
      <c r="I88" s="11"/>
    </row>
    <row r="89" spans="1:9">
      <c r="A89" s="2">
        <v>43971</v>
      </c>
      <c r="B89" s="10">
        <v>87</v>
      </c>
      <c r="C89" s="10"/>
      <c r="E89" s="11">
        <f t="shared" si="103"/>
        <v>222781.80661665546</v>
      </c>
      <c r="F89" s="11">
        <f t="shared" si="104"/>
        <v>2629.8753783528809</v>
      </c>
      <c r="G89" s="11">
        <f t="shared" si="105"/>
        <v>262.98753783529355</v>
      </c>
      <c r="I89" s="11"/>
    </row>
    <row r="90" spans="1:9">
      <c r="A90" s="2">
        <v>43972</v>
      </c>
      <c r="B90" s="10">
        <v>88</v>
      </c>
      <c r="C90" s="10"/>
      <c r="E90" s="11">
        <f t="shared" si="103"/>
        <v>223022.17947686554</v>
      </c>
      <c r="F90" s="11">
        <f t="shared" si="104"/>
        <v>2403.7286021007458</v>
      </c>
      <c r="G90" s="11">
        <f t="shared" si="105"/>
        <v>240.37286021006102</v>
      </c>
      <c r="I90" s="11"/>
    </row>
    <row r="91" spans="1:9">
      <c r="A91" s="2">
        <v>43973</v>
      </c>
      <c r="B91" s="10">
        <v>89</v>
      </c>
      <c r="C91" s="10"/>
      <c r="E91" s="11">
        <f t="shared" si="103"/>
        <v>223241.74051122516</v>
      </c>
      <c r="F91" s="11">
        <f t="shared" si="104"/>
        <v>2195.6103435961995</v>
      </c>
      <c r="G91" s="11">
        <f t="shared" si="105"/>
        <v>219.56103435962319</v>
      </c>
      <c r="I91" s="11"/>
    </row>
    <row r="92" spans="1:9">
      <c r="A92" s="2">
        <v>43974</v>
      </c>
      <c r="B92" s="10">
        <v>90</v>
      </c>
      <c r="C92" s="10"/>
      <c r="E92" s="11">
        <f t="shared" si="103"/>
        <v>223442.165074752</v>
      </c>
      <c r="F92" s="11">
        <f t="shared" si="104"/>
        <v>2004.245635268453</v>
      </c>
      <c r="G92" s="11">
        <f t="shared" si="105"/>
        <v>200.4245635268463</v>
      </c>
      <c r="I92" s="11"/>
    </row>
    <row r="93" spans="1:9">
      <c r="A93" s="2">
        <v>43975</v>
      </c>
      <c r="B93" s="10">
        <v>91</v>
      </c>
      <c r="C93" s="10"/>
      <c r="E93" s="11">
        <f t="shared" si="103"/>
        <v>223625.00815346136</v>
      </c>
      <c r="F93" s="11">
        <f t="shared" si="104"/>
        <v>1828.4307870935299</v>
      </c>
      <c r="G93" s="11">
        <f t="shared" si="105"/>
        <v>182.84307870934182</v>
      </c>
      <c r="I93" s="11"/>
    </row>
    <row r="94" spans="1:9">
      <c r="A94" s="2">
        <v>43976</v>
      </c>
      <c r="B94" s="10">
        <v>92</v>
      </c>
      <c r="C94" s="10"/>
      <c r="E94" s="11">
        <f t="shared" si="103"/>
        <v>223791.71132595371</v>
      </c>
      <c r="F94" s="11">
        <f t="shared" si="104"/>
        <v>1667.0317249235814</v>
      </c>
      <c r="G94" s="11">
        <f t="shared" si="105"/>
        <v>166.70317249236564</v>
      </c>
      <c r="I94" s="11"/>
    </row>
    <row r="95" spans="1:9">
      <c r="A95" s="2">
        <v>43977</v>
      </c>
      <c r="B95" s="10">
        <v>93</v>
      </c>
      <c r="C95" s="10"/>
      <c r="E95" s="11">
        <f t="shared" si="103"/>
        <v>223943.60952870079</v>
      </c>
      <c r="F95" s="11">
        <f t="shared" si="104"/>
        <v>1518.9820274707745</v>
      </c>
      <c r="G95" s="11">
        <f t="shared" si="105"/>
        <v>151.89820274708234</v>
      </c>
      <c r="I95" s="11"/>
    </row>
    <row r="96" spans="1:9">
      <c r="A96" s="2">
        <v>43978</v>
      </c>
      <c r="B96" s="10">
        <v>94</v>
      </c>
      <c r="C96" s="10"/>
      <c r="E96" s="11">
        <f t="shared" si="103"/>
        <v>224081.93760106948</v>
      </c>
      <c r="F96" s="11">
        <f t="shared" si="104"/>
        <v>1383.2807236869121</v>
      </c>
      <c r="G96" s="11">
        <f t="shared" si="105"/>
        <v>138.3280723686814</v>
      </c>
      <c r="I96" s="11"/>
    </row>
    <row r="97" spans="1:9">
      <c r="A97" s="2">
        <v>43979</v>
      </c>
      <c r="B97" s="10">
        <v>95</v>
      </c>
      <c r="C97" s="10"/>
      <c r="E97" s="11">
        <f t="shared" si="103"/>
        <v>224207.83659158752</v>
      </c>
      <c r="F97" s="11">
        <f t="shared" si="104"/>
        <v>1258.9899051803513</v>
      </c>
      <c r="G97" s="11">
        <f t="shared" si="105"/>
        <v>125.89899051802897</v>
      </c>
      <c r="I97" s="11"/>
    </row>
    <row r="98" spans="1:9">
      <c r="A98" s="2">
        <v>43980</v>
      </c>
      <c r="B98" s="10">
        <v>96</v>
      </c>
      <c r="C98" s="10"/>
      <c r="E98" s="11">
        <f t="shared" si="103"/>
        <v>224322.35981175999</v>
      </c>
      <c r="F98" s="11">
        <f t="shared" si="104"/>
        <v>1145.2322017247207</v>
      </c>
      <c r="G98" s="11">
        <f t="shared" si="105"/>
        <v>114.52322017246208</v>
      </c>
      <c r="I98" s="11"/>
    </row>
    <row r="99" spans="1:9">
      <c r="A99" s="2">
        <v>43981</v>
      </c>
      <c r="B99" s="10">
        <v>97</v>
      </c>
      <c r="C99" s="10"/>
      <c r="E99" s="11">
        <f t="shared" si="103"/>
        <v>224426.47862794541</v>
      </c>
      <c r="F99" s="11">
        <f t="shared" si="104"/>
        <v>1041.1881618542247</v>
      </c>
      <c r="G99" s="11">
        <f t="shared" si="105"/>
        <v>104.11881618543521</v>
      </c>
      <c r="I99" s="11"/>
    </row>
    <row r="100" spans="1:9">
      <c r="A100" s="2">
        <v>43982</v>
      </c>
      <c r="B100" s="10">
        <v>98</v>
      </c>
      <c r="C100" s="10"/>
      <c r="E100" s="11">
        <f t="shared" si="103"/>
        <v>224521.08798544525</v>
      </c>
      <c r="F100" s="11">
        <f t="shared" si="104"/>
        <v>946.09357499837643</v>
      </c>
      <c r="G100" s="11">
        <f t="shared" ref="G100:G117" si="106">$L$4*B100^$L$5*EXP(-B100/$L$6)</f>
        <v>94.60935749984904</v>
      </c>
      <c r="I100" s="11"/>
    </row>
    <row r="101" spans="1:9">
      <c r="A101" s="2">
        <v>43983</v>
      </c>
      <c r="B101" s="10">
        <v>99</v>
      </c>
      <c r="C101" s="10"/>
      <c r="E101" s="11">
        <f t="shared" si="103"/>
        <v>224607.01166209957</v>
      </c>
      <c r="F101" s="11">
        <f t="shared" si="104"/>
        <v>859.23676654318115</v>
      </c>
      <c r="G101" s="11">
        <f t="shared" si="106"/>
        <v>85.923676654312246</v>
      </c>
      <c r="I101" s="11"/>
    </row>
    <row r="102" spans="1:9">
      <c r="A102" s="2">
        <v>43984</v>
      </c>
      <c r="B102" s="10">
        <v>100</v>
      </c>
      <c r="C102" s="10"/>
      <c r="E102" s="11">
        <f t="shared" si="103"/>
        <v>224685.00725136281</v>
      </c>
      <c r="F102" s="11">
        <f t="shared" si="104"/>
        <v>779.95589263242437</v>
      </c>
      <c r="G102" s="11">
        <f t="shared" si="106"/>
        <v>77.995589263244966</v>
      </c>
      <c r="I102" s="11"/>
    </row>
    <row r="103" spans="1:9">
      <c r="A103" s="2">
        <v>43985</v>
      </c>
      <c r="B103" s="10">
        <v>101</v>
      </c>
      <c r="C103" s="10"/>
      <c r="E103" s="11">
        <f t="shared" si="103"/>
        <v>224755.77087710105</v>
      </c>
      <c r="F103" s="11">
        <f t="shared" si="104"/>
        <v>707.6362573824008</v>
      </c>
      <c r="G103" s="11">
        <f t="shared" si="106"/>
        <v>70.76362573823566</v>
      </c>
      <c r="I103" s="11"/>
    </row>
    <row r="104" spans="1:9">
      <c r="A104" s="2">
        <v>43986</v>
      </c>
      <c r="B104" s="10">
        <v>102</v>
      </c>
      <c r="C104" s="10"/>
      <c r="E104" s="11">
        <f t="shared" si="103"/>
        <v>224819.94164424794</v>
      </c>
      <c r="F104" s="11">
        <f t="shared" si="104"/>
        <v>641.70767146890284</v>
      </c>
      <c r="G104" s="11">
        <f t="shared" si="106"/>
        <v>64.170767146875932</v>
      </c>
      <c r="I104" s="11"/>
    </row>
    <row r="105" spans="1:9">
      <c r="A105" s="2">
        <v>43987</v>
      </c>
      <c r="B105" s="10">
        <v>103</v>
      </c>
      <c r="C105" s="10"/>
      <c r="E105" s="11">
        <f t="shared" si="103"/>
        <v>224878.10583102168</v>
      </c>
      <c r="F105" s="11">
        <f t="shared" si="104"/>
        <v>581.641867737344</v>
      </c>
      <c r="G105" s="11">
        <f t="shared" si="106"/>
        <v>58.164186773734919</v>
      </c>
      <c r="I105" s="11"/>
    </row>
    <row r="106" spans="1:9">
      <c r="A106" s="2">
        <v>43988</v>
      </c>
      <c r="B106" s="10">
        <v>104</v>
      </c>
      <c r="C106" s="10"/>
      <c r="E106" s="11">
        <f t="shared" si="103"/>
        <v>224930.80082967514</v>
      </c>
      <c r="F106" s="11">
        <f t="shared" si="104"/>
        <v>526.94998653460061</v>
      </c>
      <c r="G106" s="11">
        <f t="shared" si="106"/>
        <v>52.694998653455301</v>
      </c>
      <c r="I106" s="11"/>
    </row>
    <row r="107" spans="1:9">
      <c r="A107" s="2">
        <v>43989</v>
      </c>
      <c r="B107" s="10">
        <v>105</v>
      </c>
      <c r="C107" s="10"/>
      <c r="E107" s="11">
        <f t="shared" si="103"/>
        <v>224978.51884376057</v>
      </c>
      <c r="F107" s="11">
        <f t="shared" si="104"/>
        <v>477.18014085432515</v>
      </c>
      <c r="G107" s="11">
        <f t="shared" si="106"/>
        <v>47.718014085431456</v>
      </c>
      <c r="I107" s="11"/>
    </row>
    <row r="108" spans="1:9">
      <c r="A108" s="2">
        <v>43990</v>
      </c>
      <c r="B108" s="10">
        <v>106</v>
      </c>
      <c r="C108" s="10"/>
      <c r="E108" s="11">
        <f t="shared" si="103"/>
        <v>225021.71035067103</v>
      </c>
      <c r="F108" s="11">
        <f t="shared" si="104"/>
        <v>431.91506910457974</v>
      </c>
      <c r="G108" s="11">
        <f t="shared" si="106"/>
        <v>43.191506910460426</v>
      </c>
      <c r="I108" s="11"/>
    </row>
    <row r="109" spans="1:9">
      <c r="A109" s="2">
        <v>43991</v>
      </c>
      <c r="B109" s="10">
        <v>107</v>
      </c>
      <c r="C109" s="10"/>
      <c r="E109" s="11">
        <f t="shared" si="103"/>
        <v>225060.78733880052</v>
      </c>
      <c r="F109" s="11">
        <f t="shared" si="104"/>
        <v>390.76988129498204</v>
      </c>
      <c r="G109" s="11">
        <f t="shared" si="106"/>
        <v>39.076988129496712</v>
      </c>
      <c r="I109" s="11"/>
    </row>
    <row r="110" spans="1:9">
      <c r="A110" s="2">
        <v>43992</v>
      </c>
      <c r="B110" s="10">
        <v>108</v>
      </c>
      <c r="C110" s="10"/>
      <c r="E110" s="11">
        <f t="shared" si="103"/>
        <v>225096.12632907118</v>
      </c>
      <c r="F110" s="11">
        <f t="shared" si="104"/>
        <v>353.38990270654904</v>
      </c>
      <c r="G110" s="11">
        <f t="shared" si="106"/>
        <v>35.338990270664219</v>
      </c>
      <c r="I110" s="11"/>
    </row>
    <row r="111" spans="1:9">
      <c r="A111" s="2">
        <v>43993</v>
      </c>
      <c r="B111" s="10">
        <v>109</v>
      </c>
      <c r="C111" s="10"/>
      <c r="E111" s="11">
        <f t="shared" si="103"/>
        <v>225128.07119083172</v>
      </c>
      <c r="F111" s="11">
        <f t="shared" si="104"/>
        <v>319.44861760537606</v>
      </c>
      <c r="G111" s="11">
        <f t="shared" si="106"/>
        <v>31.94486176054237</v>
      </c>
      <c r="I111" s="11"/>
    </row>
    <row r="112" spans="1:9">
      <c r="A112" s="2">
        <v>43994</v>
      </c>
      <c r="B112" s="10">
        <v>110</v>
      </c>
      <c r="C112" s="10"/>
      <c r="E112" s="11">
        <f t="shared" si="103"/>
        <v>225156.93576225889</v>
      </c>
      <c r="F112" s="11">
        <f t="shared" si="104"/>
        <v>288.64571427169722</v>
      </c>
      <c r="G112" s="11">
        <f t="shared" si="106"/>
        <v>28.864571427155521</v>
      </c>
      <c r="I112" s="11"/>
    </row>
    <row r="113" spans="1:9">
      <c r="A113" s="2">
        <v>43995</v>
      </c>
      <c r="B113" s="10">
        <v>111</v>
      </c>
      <c r="C113" s="10"/>
      <c r="E113" s="11">
        <f t="shared" si="103"/>
        <v>225183.00628541177</v>
      </c>
      <c r="F113" s="11">
        <f t="shared" si="104"/>
        <v>260.70523152884562</v>
      </c>
      <c r="G113" s="11">
        <f t="shared" si="106"/>
        <v>26.070523152873843</v>
      </c>
      <c r="I113" s="11"/>
    </row>
    <row r="114" spans="1:9">
      <c r="A114" s="2">
        <v>43996</v>
      </c>
      <c r="B114" s="10">
        <v>112</v>
      </c>
      <c r="C114" s="10"/>
      <c r="E114" s="11">
        <f t="shared" si="103"/>
        <v>225206.54366601535</v>
      </c>
      <c r="F114" s="11">
        <f t="shared" si="104"/>
        <v>235.3738060357864</v>
      </c>
      <c r="G114" s="11">
        <f t="shared" si="106"/>
        <v>23.53738060356573</v>
      </c>
      <c r="I114" s="11"/>
    </row>
    <row r="115" spans="1:9">
      <c r="A115" s="2">
        <v>43997</v>
      </c>
      <c r="B115" s="10">
        <v>113</v>
      </c>
      <c r="C115" s="10"/>
      <c r="E115" s="11">
        <f t="shared" si="103"/>
        <v>225227.78556789926</v>
      </c>
      <c r="F115" s="11">
        <f t="shared" si="104"/>
        <v>212.4190188391367</v>
      </c>
      <c r="G115" s="11">
        <f t="shared" si="106"/>
        <v>21.241901883919912</v>
      </c>
      <c r="I115" s="11"/>
    </row>
    <row r="116" spans="1:9">
      <c r="B116" s="10">
        <v>114</v>
      </c>
      <c r="C116" s="10"/>
      <c r="E116" s="11">
        <f t="shared" si="103"/>
        <v>225246.94835180542</v>
      </c>
      <c r="F116" s="11">
        <f t="shared" si="104"/>
        <v>191.627839061548</v>
      </c>
      <c r="G116" s="11">
        <f t="shared" si="106"/>
        <v>19.162783906151294</v>
      </c>
      <c r="I116" s="11"/>
    </row>
    <row r="117" spans="1:9">
      <c r="B117" s="10">
        <v>115</v>
      </c>
      <c r="C117" s="10"/>
      <c r="E117" s="11">
        <f t="shared" si="103"/>
        <v>225264.22886801412</v>
      </c>
      <c r="F117" s="11">
        <f t="shared" si="104"/>
        <v>172.80516208702466</v>
      </c>
      <c r="G117" s="11">
        <f t="shared" si="106"/>
        <v>17.280516208697001</v>
      </c>
      <c r="I117" s="11"/>
    </row>
    <row r="118" spans="1:9">
      <c r="B118" s="10"/>
      <c r="C118" s="10"/>
      <c r="E118" s="11"/>
      <c r="F118" s="11"/>
      <c r="G118" s="11"/>
      <c r="I118" s="11"/>
    </row>
    <row r="119" spans="1:9">
      <c r="B119" s="10"/>
      <c r="C119" s="10"/>
      <c r="E119" s="11"/>
      <c r="F119" s="11"/>
      <c r="G119" s="11"/>
      <c r="I119" s="11"/>
    </row>
    <row r="120" spans="1:9">
      <c r="B120" s="10"/>
      <c r="C120" s="10"/>
      <c r="E120" s="11"/>
      <c r="F120" s="11"/>
      <c r="G120" s="11"/>
      <c r="I120" s="11"/>
    </row>
    <row r="121" spans="1:9">
      <c r="B121" s="10"/>
      <c r="C121" s="10"/>
      <c r="E121" s="11"/>
      <c r="F121" s="11"/>
      <c r="G121" s="11"/>
      <c r="I121" s="11"/>
    </row>
    <row r="122" spans="1:9">
      <c r="B122" s="10"/>
      <c r="C122" s="10"/>
      <c r="E122" s="11"/>
      <c r="F122" s="11"/>
      <c r="G122" s="11"/>
      <c r="I122" s="11"/>
    </row>
    <row r="123" spans="1:9">
      <c r="B123" s="10"/>
      <c r="C123" s="10"/>
      <c r="E123" s="11"/>
      <c r="F123" s="11"/>
      <c r="G123" s="11"/>
      <c r="I123" s="11"/>
    </row>
    <row r="124" spans="1:9">
      <c r="B124" s="10"/>
      <c r="C124" s="10"/>
      <c r="E124" s="11"/>
      <c r="F124" s="11"/>
      <c r="G124" s="11"/>
      <c r="I124" s="11"/>
    </row>
    <row r="125" spans="1:9">
      <c r="B125" s="10"/>
      <c r="C125" s="10"/>
      <c r="E125" s="11"/>
      <c r="F125" s="11"/>
      <c r="G125" s="11"/>
      <c r="I125" s="11"/>
    </row>
    <row r="126" spans="1:9">
      <c r="B126" s="10"/>
      <c r="C126" s="10"/>
      <c r="E126" s="11"/>
      <c r="F126" s="11"/>
      <c r="G126" s="11"/>
      <c r="I126" s="11"/>
    </row>
    <row r="127" spans="1:9">
      <c r="B127" s="10"/>
      <c r="C127" s="10"/>
      <c r="E127" s="11"/>
      <c r="F127" s="11"/>
      <c r="G127" s="11"/>
      <c r="I127" s="11"/>
    </row>
    <row r="128" spans="1:9">
      <c r="B128" s="10"/>
      <c r="C128" s="10"/>
      <c r="E128" s="11"/>
      <c r="F128" s="11"/>
      <c r="G128" s="11"/>
      <c r="I128" s="11"/>
    </row>
    <row r="129" spans="2:9">
      <c r="B129" s="10"/>
      <c r="C129" s="10"/>
      <c r="E129" s="11"/>
      <c r="F129" s="11"/>
      <c r="G129" s="11"/>
      <c r="I129" s="11"/>
    </row>
    <row r="130" spans="2:9">
      <c r="B130" s="10"/>
      <c r="C130" s="10"/>
      <c r="E130" s="11"/>
      <c r="F130" s="11"/>
      <c r="G130" s="11"/>
      <c r="I130" s="11"/>
    </row>
    <row r="131" spans="2:9">
      <c r="B131" s="10"/>
      <c r="C131" s="10"/>
      <c r="E131" s="11"/>
      <c r="F131" s="11"/>
      <c r="G131" s="11"/>
      <c r="I131" s="11"/>
    </row>
    <row r="132" spans="2:9">
      <c r="B132" s="10"/>
      <c r="C132" s="10"/>
      <c r="E132" s="11"/>
      <c r="F132" s="11"/>
      <c r="G132" s="11"/>
      <c r="I132" s="11"/>
    </row>
    <row r="133" spans="2:9">
      <c r="B133" s="10"/>
      <c r="C133" s="10"/>
      <c r="E133" s="11"/>
      <c r="F133" s="11"/>
      <c r="G133" s="11"/>
      <c r="I133" s="11"/>
    </row>
    <row r="134" spans="2:9">
      <c r="B134" s="10"/>
      <c r="C134" s="10"/>
      <c r="E134" s="11"/>
      <c r="F134" s="11"/>
      <c r="G134" s="11"/>
      <c r="I134" s="11"/>
    </row>
    <row r="135" spans="2:9">
      <c r="B135" s="10"/>
      <c r="C135" s="10"/>
      <c r="E135" s="11"/>
      <c r="F135" s="11"/>
      <c r="G135" s="11"/>
      <c r="I135" s="11"/>
    </row>
    <row r="136" spans="2:9">
      <c r="B136" s="10"/>
      <c r="C136" s="10"/>
      <c r="E136" s="11"/>
      <c r="F136" s="11"/>
      <c r="G136" s="11"/>
      <c r="I136" s="11"/>
    </row>
    <row r="137" spans="2:9">
      <c r="B137" s="10"/>
      <c r="C137" s="10"/>
      <c r="E137" s="11"/>
      <c r="F137" s="11"/>
      <c r="G137" s="11"/>
      <c r="I137" s="11"/>
    </row>
    <row r="138" spans="2:9">
      <c r="B138" s="10"/>
      <c r="E138" s="11"/>
      <c r="F138" s="11"/>
      <c r="G138" s="11"/>
      <c r="I138" s="11"/>
    </row>
    <row r="139" spans="2:9">
      <c r="B139" s="10"/>
      <c r="E139" s="11"/>
      <c r="F139" s="11"/>
      <c r="G139" s="11"/>
      <c r="I139" s="11"/>
    </row>
    <row r="140" spans="2:9">
      <c r="B140" s="10"/>
      <c r="E140" s="11"/>
      <c r="F140" s="11"/>
      <c r="G140" s="11"/>
      <c r="I140" s="11"/>
    </row>
    <row r="141" spans="2:9">
      <c r="B141" s="10"/>
      <c r="E141" s="11"/>
      <c r="F141" s="11"/>
      <c r="G141" s="11"/>
      <c r="I141" s="11"/>
    </row>
    <row r="142" spans="2:9">
      <c r="B142" s="10"/>
      <c r="E142" s="11"/>
      <c r="F142" s="11"/>
      <c r="G142" s="11"/>
      <c r="I142" s="11"/>
    </row>
    <row r="143" spans="2:9">
      <c r="B143" s="10"/>
      <c r="E143" s="11"/>
      <c r="F143" s="11"/>
      <c r="G143" s="11"/>
      <c r="I143" s="11"/>
    </row>
    <row r="144" spans="2:9">
      <c r="B144" s="10"/>
      <c r="E144" s="11"/>
      <c r="F144" s="11"/>
      <c r="G144" s="11"/>
      <c r="I144" s="11"/>
    </row>
    <row r="145" spans="2:9">
      <c r="B145" s="10"/>
      <c r="E145" s="11"/>
      <c r="F145" s="11"/>
      <c r="G145" s="11"/>
      <c r="I145" s="11"/>
    </row>
    <row r="146" spans="2:9">
      <c r="B146" s="10"/>
      <c r="E146" s="11"/>
      <c r="F146" s="11"/>
      <c r="G146" s="11"/>
      <c r="I146" s="11"/>
    </row>
    <row r="147" spans="2:9">
      <c r="B147" s="10"/>
      <c r="E147" s="11"/>
      <c r="F147" s="11"/>
      <c r="G147" s="11"/>
      <c r="I147" s="11"/>
    </row>
    <row r="148" spans="2:9">
      <c r="B148" s="10"/>
      <c r="E148" s="11"/>
      <c r="F148" s="11"/>
      <c r="G148" s="11"/>
      <c r="I148" s="11"/>
    </row>
    <row r="149" spans="2:9">
      <c r="B149" s="10"/>
      <c r="E149" s="11"/>
      <c r="F149" s="11"/>
      <c r="G149" s="11"/>
      <c r="I149" s="11"/>
    </row>
  </sheetData>
  <pageMargins left="0" right="0" top="0.39370078740157505" bottom="0.39370078740157505" header="0" footer="0"/>
  <pageSetup paperSize="9" fitToWidth="0" fitToHeight="0" orientation="portrait" r:id="rId1"/>
  <headerFooter>
    <oddHeader>&amp;C&amp;A</oddHeader>
    <oddFooter>&amp;CPagina &amp;P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1CC08-90D6-4E75-8CDF-ED4F8E7F7F94}">
  <dimension ref="A1:M96"/>
  <sheetViews>
    <sheetView workbookViewId="0">
      <pane ySplit="1" topLeftCell="A53" activePane="bottomLeft" state="frozen"/>
      <selection pane="bottomLeft" activeCell="C76" sqref="C76"/>
    </sheetView>
  </sheetViews>
  <sheetFormatPr defaultRowHeight="13.8"/>
  <cols>
    <col min="1" max="1" width="19.19921875" customWidth="1"/>
    <col min="2" max="2" width="12.09765625" style="5" customWidth="1"/>
    <col min="3" max="3" width="15" customWidth="1"/>
    <col min="4" max="4" width="10.69921875" customWidth="1"/>
    <col min="5" max="5" width="12" bestFit="1" customWidth="1"/>
    <col min="6" max="7" width="10.69921875" customWidth="1"/>
    <col min="8" max="11" width="8.796875" customWidth="1"/>
    <col min="12" max="12" width="12" bestFit="1" customWidth="1"/>
    <col min="13" max="13" width="10.8984375" bestFit="1" customWidth="1"/>
  </cols>
  <sheetData>
    <row r="1" spans="1:13">
      <c r="A1" s="1" t="s">
        <v>0</v>
      </c>
      <c r="B1" s="7"/>
      <c r="C1" s="1" t="s">
        <v>9</v>
      </c>
      <c r="D1" s="8" t="s">
        <v>27</v>
      </c>
      <c r="E1" s="8" t="s">
        <v>28</v>
      </c>
      <c r="F1" s="8" t="s">
        <v>21</v>
      </c>
      <c r="G1" s="8" t="s">
        <v>22</v>
      </c>
      <c r="H1" s="8" t="s">
        <v>26</v>
      </c>
      <c r="I1" s="8" t="s">
        <v>29</v>
      </c>
      <c r="J1" s="8" t="s">
        <v>37</v>
      </c>
      <c r="K1" s="8"/>
    </row>
    <row r="3" spans="1:13">
      <c r="A3" s="2">
        <v>43881</v>
      </c>
      <c r="B3" s="10">
        <v>0</v>
      </c>
      <c r="H3" s="11">
        <f t="shared" ref="H3:H8" si="0">$M$10*(B3/$M$9)^$M$8*EXP(-B3/$M$9)</f>
        <v>0</v>
      </c>
    </row>
    <row r="4" spans="1:13">
      <c r="A4" s="2">
        <v>43882</v>
      </c>
      <c r="B4" s="10">
        <v>1</v>
      </c>
      <c r="H4" s="11">
        <f t="shared" si="0"/>
        <v>1.3628956418562003E-11</v>
      </c>
    </row>
    <row r="5" spans="1:13">
      <c r="A5" s="2">
        <v>43883</v>
      </c>
      <c r="B5" s="10">
        <v>2</v>
      </c>
      <c r="H5" s="11">
        <f t="shared" si="0"/>
        <v>1.4725272425497344E-9</v>
      </c>
    </row>
    <row r="6" spans="1:13">
      <c r="A6" s="2">
        <v>43884</v>
      </c>
      <c r="B6" s="10">
        <v>3</v>
      </c>
      <c r="H6" s="11">
        <f t="shared" si="0"/>
        <v>2.1236987791455287E-8</v>
      </c>
    </row>
    <row r="7" spans="1:13">
      <c r="A7" s="2">
        <v>43885.75</v>
      </c>
      <c r="B7" s="10">
        <v>4</v>
      </c>
      <c r="C7" s="3">
        <f>Dati!K3</f>
        <v>7</v>
      </c>
      <c r="F7" s="11">
        <f>F2+H7</f>
        <v>1.3429345260459004E-7</v>
      </c>
      <c r="G7" s="11"/>
      <c r="H7" s="11">
        <f t="shared" si="0"/>
        <v>1.3429345260459004E-7</v>
      </c>
      <c r="I7" s="11">
        <f>C7-F7</f>
        <v>6.9999998657065472</v>
      </c>
      <c r="J7" s="11"/>
    </row>
    <row r="8" spans="1:13">
      <c r="A8" s="2">
        <v>43886</v>
      </c>
      <c r="B8" s="10">
        <v>5</v>
      </c>
      <c r="C8" s="3">
        <f>Dati!K4</f>
        <v>10</v>
      </c>
      <c r="D8">
        <f>C8-C7</f>
        <v>3</v>
      </c>
      <c r="E8">
        <f>10*(C8-C7)</f>
        <v>30</v>
      </c>
      <c r="F8" s="11">
        <f>F7+H8</f>
        <v>6.7481834159396726E-7</v>
      </c>
      <c r="G8" s="11">
        <f t="shared" ref="G8:G64" si="1">(F8-F7)*10</f>
        <v>5.4052488898937732E-6</v>
      </c>
      <c r="H8" s="11">
        <f t="shared" si="0"/>
        <v>5.4052488898937717E-7</v>
      </c>
      <c r="I8" s="11">
        <f>C8-F8</f>
        <v>9.9999993251816583</v>
      </c>
      <c r="J8" s="11">
        <f>D8-H8</f>
        <v>2.9999994594751112</v>
      </c>
      <c r="K8" s="11"/>
      <c r="L8" s="4" t="s">
        <v>39</v>
      </c>
      <c r="M8" s="9">
        <v>7</v>
      </c>
    </row>
    <row r="9" spans="1:13">
      <c r="A9" s="2">
        <v>43887</v>
      </c>
      <c r="B9" s="10">
        <v>6</v>
      </c>
      <c r="C9" s="3">
        <f>Dati!K5</f>
        <v>12</v>
      </c>
      <c r="D9">
        <f t="shared" ref="D9:D56" si="2">C9-C8</f>
        <v>2</v>
      </c>
      <c r="E9">
        <f t="shared" ref="E9:E56" si="3">10*(C9-C8)</f>
        <v>20</v>
      </c>
      <c r="F9" s="11">
        <f t="shared" ref="F9:F64" si="4">F8+H9</f>
        <v>0.40685530785388307</v>
      </c>
      <c r="G9" s="11">
        <f t="shared" si="1"/>
        <v>4.0685463303554146</v>
      </c>
      <c r="H9" s="11">
        <f t="shared" ref="H9:H40" si="5">$M$10*B9^$M$8*EXP(-B9/$M$9)</f>
        <v>0.40685463303554148</v>
      </c>
      <c r="I9" s="11">
        <f t="shared" ref="I9:I56" si="6">C9-F9</f>
        <v>11.593144692146117</v>
      </c>
      <c r="J9" s="11">
        <f t="shared" ref="J9:J56" si="7">D9-H9</f>
        <v>1.5931453669644586</v>
      </c>
      <c r="K9" s="11"/>
      <c r="L9" s="4" t="s">
        <v>40</v>
      </c>
      <c r="M9" s="9">
        <v>5.9</v>
      </c>
    </row>
    <row r="10" spans="1:13">
      <c r="A10" s="2">
        <v>43888</v>
      </c>
      <c r="B10" s="10">
        <v>7</v>
      </c>
      <c r="C10" s="3">
        <f>Dati!K6</f>
        <v>17</v>
      </c>
      <c r="D10">
        <f t="shared" si="2"/>
        <v>5</v>
      </c>
      <c r="E10">
        <f t="shared" si="3"/>
        <v>50</v>
      </c>
      <c r="F10" s="11">
        <f t="shared" si="4"/>
        <v>1.4171720714844387</v>
      </c>
      <c r="G10" s="11">
        <f t="shared" si="1"/>
        <v>10.103167636305557</v>
      </c>
      <c r="H10" s="11">
        <f t="shared" si="5"/>
        <v>1.0103167636305557</v>
      </c>
      <c r="I10" s="11">
        <f t="shared" si="6"/>
        <v>15.582827928515561</v>
      </c>
      <c r="J10" s="11">
        <f t="shared" si="7"/>
        <v>3.9896832363694443</v>
      </c>
      <c r="K10" s="11"/>
      <c r="L10" s="4" t="s">
        <v>51</v>
      </c>
      <c r="M10" s="23">
        <f>(1/M9)^M8</f>
        <v>4.0182404249855415E-6</v>
      </c>
    </row>
    <row r="11" spans="1:13">
      <c r="A11" s="2">
        <v>43889</v>
      </c>
      <c r="B11" s="10">
        <v>8</v>
      </c>
      <c r="C11" s="3">
        <f>Dati!K7</f>
        <v>21</v>
      </c>
      <c r="D11">
        <f t="shared" si="2"/>
        <v>4</v>
      </c>
      <c r="E11">
        <f t="shared" si="3"/>
        <v>40</v>
      </c>
      <c r="F11" s="11">
        <f t="shared" si="4"/>
        <v>3.5888326793802627</v>
      </c>
      <c r="G11" s="11">
        <f t="shared" si="1"/>
        <v>21.71660607895824</v>
      </c>
      <c r="H11" s="11">
        <f t="shared" si="5"/>
        <v>2.171660607895824</v>
      </c>
      <c r="I11" s="11">
        <f t="shared" si="6"/>
        <v>17.411167320619736</v>
      </c>
      <c r="J11" s="11">
        <f t="shared" si="7"/>
        <v>1.828339392104176</v>
      </c>
      <c r="K11" s="11"/>
    </row>
    <row r="12" spans="1:13">
      <c r="A12" s="2">
        <v>43890</v>
      </c>
      <c r="B12" s="10">
        <v>9</v>
      </c>
      <c r="C12" s="3">
        <f>Dati!K8</f>
        <v>29</v>
      </c>
      <c r="D12">
        <f t="shared" si="2"/>
        <v>8</v>
      </c>
      <c r="E12">
        <f t="shared" si="3"/>
        <v>80</v>
      </c>
      <c r="F12" s="11">
        <f t="shared" si="4"/>
        <v>7.7695458884369639</v>
      </c>
      <c r="G12" s="11">
        <f t="shared" si="1"/>
        <v>41.807132090567016</v>
      </c>
      <c r="H12" s="11">
        <f t="shared" si="5"/>
        <v>4.1807132090567007</v>
      </c>
      <c r="I12" s="11">
        <f t="shared" si="6"/>
        <v>21.230454111563034</v>
      </c>
      <c r="J12" s="11">
        <f t="shared" si="7"/>
        <v>3.8192867909432993</v>
      </c>
      <c r="K12" s="11"/>
    </row>
    <row r="13" spans="1:13">
      <c r="A13" s="2">
        <v>43891</v>
      </c>
      <c r="B13" s="10">
        <v>10</v>
      </c>
      <c r="C13" s="3">
        <f>Dati!K9</f>
        <v>34</v>
      </c>
      <c r="D13">
        <f t="shared" si="2"/>
        <v>5</v>
      </c>
      <c r="E13">
        <f t="shared" si="3"/>
        <v>50</v>
      </c>
      <c r="F13" s="11">
        <f>F12+H13</f>
        <v>15.147629564025578</v>
      </c>
      <c r="G13" s="11">
        <f t="shared" si="1"/>
        <v>73.780836755886142</v>
      </c>
      <c r="H13" s="11">
        <f t="shared" si="5"/>
        <v>7.3780836755886137</v>
      </c>
      <c r="I13" s="11">
        <f t="shared" si="6"/>
        <v>18.852370435974422</v>
      </c>
      <c r="J13" s="11">
        <f t="shared" si="7"/>
        <v>-2.3780836755886137</v>
      </c>
      <c r="K13" s="11"/>
    </row>
    <row r="14" spans="1:13">
      <c r="A14" s="2">
        <v>43892</v>
      </c>
      <c r="B14" s="10">
        <v>11</v>
      </c>
      <c r="C14" s="3">
        <f>Dati!K10</f>
        <v>52</v>
      </c>
      <c r="D14">
        <f t="shared" si="2"/>
        <v>18</v>
      </c>
      <c r="E14">
        <f t="shared" si="3"/>
        <v>180</v>
      </c>
      <c r="F14" s="11">
        <f t="shared" si="4"/>
        <v>27.283841114548892</v>
      </c>
      <c r="G14" s="11">
        <f t="shared" si="1"/>
        <v>121.36211550523313</v>
      </c>
      <c r="H14" s="11">
        <f t="shared" si="5"/>
        <v>12.136211550523315</v>
      </c>
      <c r="I14" s="11">
        <f t="shared" si="6"/>
        <v>24.716158885451108</v>
      </c>
      <c r="J14" s="11">
        <f t="shared" si="7"/>
        <v>5.8637884494766848</v>
      </c>
      <c r="K14" s="11"/>
      <c r="L14" s="12" t="s">
        <v>30</v>
      </c>
      <c r="M14" s="11">
        <f>AVERAGE(I7:I40)</f>
        <v>136.70642570021641</v>
      </c>
    </row>
    <row r="15" spans="1:13">
      <c r="A15" s="2">
        <v>43893</v>
      </c>
      <c r="B15" s="10">
        <v>12</v>
      </c>
      <c r="C15" s="3">
        <f>Dati!K11</f>
        <v>79</v>
      </c>
      <c r="D15">
        <f t="shared" si="2"/>
        <v>27</v>
      </c>
      <c r="E15">
        <f t="shared" si="3"/>
        <v>270</v>
      </c>
      <c r="F15" s="11">
        <f t="shared" si="4"/>
        <v>46.120064410403252</v>
      </c>
      <c r="G15" s="11">
        <f t="shared" si="1"/>
        <v>188.36223295854359</v>
      </c>
      <c r="H15" s="11">
        <f t="shared" si="5"/>
        <v>18.83622329585436</v>
      </c>
      <c r="I15" s="11">
        <f t="shared" si="6"/>
        <v>32.879935589596748</v>
      </c>
      <c r="J15" s="11">
        <f t="shared" si="7"/>
        <v>8.1637767041456399</v>
      </c>
      <c r="K15" s="11"/>
      <c r="L15" s="12" t="s">
        <v>31</v>
      </c>
      <c r="M15" s="6">
        <f>STDEVP(I7:I40)</f>
        <v>237.56103012690943</v>
      </c>
    </row>
    <row r="16" spans="1:13">
      <c r="A16" s="2">
        <v>43894</v>
      </c>
      <c r="B16" s="10">
        <v>13</v>
      </c>
      <c r="C16" s="3">
        <f>Dati!K12</f>
        <v>107</v>
      </c>
      <c r="D16">
        <f t="shared" si="2"/>
        <v>28</v>
      </c>
      <c r="E16">
        <f t="shared" si="3"/>
        <v>280</v>
      </c>
      <c r="F16" s="11">
        <f>F15+H16</f>
        <v>73.963276771422414</v>
      </c>
      <c r="G16" s="11">
        <f t="shared" si="1"/>
        <v>278.43212361019164</v>
      </c>
      <c r="H16" s="11">
        <f t="shared" si="5"/>
        <v>27.84321236101917</v>
      </c>
      <c r="I16" s="11">
        <f t="shared" si="6"/>
        <v>33.036723228577586</v>
      </c>
      <c r="J16" s="11">
        <f t="shared" si="7"/>
        <v>0.15678763898083048</v>
      </c>
      <c r="K16" s="11"/>
    </row>
    <row r="17" spans="1:13">
      <c r="A17" s="2">
        <v>43895</v>
      </c>
      <c r="B17" s="10">
        <v>14</v>
      </c>
      <c r="C17" s="3">
        <f>Dati!K13</f>
        <v>148</v>
      </c>
      <c r="D17">
        <f t="shared" si="2"/>
        <v>41</v>
      </c>
      <c r="E17">
        <f t="shared" si="3"/>
        <v>410</v>
      </c>
      <c r="F17" s="11">
        <f t="shared" si="4"/>
        <v>113.44561723207551</v>
      </c>
      <c r="G17" s="11">
        <f t="shared" si="1"/>
        <v>394.82340460653091</v>
      </c>
      <c r="H17" s="11">
        <f t="shared" si="5"/>
        <v>39.482340460653091</v>
      </c>
      <c r="I17" s="11">
        <f t="shared" si="6"/>
        <v>34.554382767924494</v>
      </c>
      <c r="J17" s="11">
        <f t="shared" si="7"/>
        <v>1.5176595393469086</v>
      </c>
      <c r="K17" s="11"/>
      <c r="L17" s="12" t="s">
        <v>41</v>
      </c>
      <c r="M17" s="11">
        <f>AVERAGE(J8:J43)</f>
        <v>30.254067196230508</v>
      </c>
    </row>
    <row r="18" spans="1:13">
      <c r="A18" s="2">
        <v>43896</v>
      </c>
      <c r="B18" s="10">
        <v>15</v>
      </c>
      <c r="C18" s="3">
        <f>Dati!K14</f>
        <v>197</v>
      </c>
      <c r="D18">
        <f t="shared" si="2"/>
        <v>49</v>
      </c>
      <c r="E18">
        <f t="shared" si="3"/>
        <v>490</v>
      </c>
      <c r="F18" s="11">
        <f t="shared" si="4"/>
        <v>167.46333340190745</v>
      </c>
      <c r="G18" s="11">
        <f t="shared" si="1"/>
        <v>540.17716169831942</v>
      </c>
      <c r="H18" s="11">
        <f t="shared" si="5"/>
        <v>54.017716169831957</v>
      </c>
      <c r="I18" s="11">
        <f t="shared" si="6"/>
        <v>29.536666598092552</v>
      </c>
      <c r="J18" s="11">
        <f t="shared" si="7"/>
        <v>-5.0177161698319566</v>
      </c>
      <c r="K18" s="11"/>
      <c r="L18" s="12" t="s">
        <v>31</v>
      </c>
      <c r="M18" s="5">
        <f>STDEVP(J8:J43)</f>
        <v>73.799993670604636</v>
      </c>
    </row>
    <row r="19" spans="1:13">
      <c r="A19" s="2">
        <v>43897</v>
      </c>
      <c r="B19" s="10">
        <v>16</v>
      </c>
      <c r="C19" s="3">
        <f>Dati!K15</f>
        <v>233</v>
      </c>
      <c r="D19">
        <f t="shared" si="2"/>
        <v>36</v>
      </c>
      <c r="E19">
        <f t="shared" si="3"/>
        <v>360</v>
      </c>
      <c r="F19" s="11">
        <f t="shared" si="4"/>
        <v>239.09879266766836</v>
      </c>
      <c r="G19" s="11">
        <f t="shared" si="1"/>
        <v>716.35459265760915</v>
      </c>
      <c r="H19" s="11">
        <f t="shared" si="5"/>
        <v>71.635459265760929</v>
      </c>
      <c r="I19" s="11">
        <f t="shared" si="6"/>
        <v>-6.0987926676683628</v>
      </c>
      <c r="J19" s="11">
        <f t="shared" si="7"/>
        <v>-35.635459265760929</v>
      </c>
      <c r="K19" s="11"/>
    </row>
    <row r="20" spans="1:13">
      <c r="A20" s="2">
        <v>43898</v>
      </c>
      <c r="B20" s="10">
        <v>17</v>
      </c>
      <c r="C20" s="3">
        <f>Dati!K16</f>
        <v>366</v>
      </c>
      <c r="D20">
        <f t="shared" si="2"/>
        <v>133</v>
      </c>
      <c r="E20">
        <f t="shared" si="3"/>
        <v>1330</v>
      </c>
      <c r="F20" s="11">
        <f t="shared" si="4"/>
        <v>331.53058753998209</v>
      </c>
      <c r="G20" s="11">
        <f t="shared" si="1"/>
        <v>924.31794872313731</v>
      </c>
      <c r="H20" s="11">
        <f t="shared" si="5"/>
        <v>92.431794872313716</v>
      </c>
      <c r="I20" s="11">
        <f t="shared" si="6"/>
        <v>34.469412460017907</v>
      </c>
      <c r="J20" s="11">
        <f t="shared" si="7"/>
        <v>40.568205127686284</v>
      </c>
      <c r="K20" s="11"/>
    </row>
    <row r="21" spans="1:13">
      <c r="A21" s="2">
        <v>43899</v>
      </c>
      <c r="B21" s="10">
        <v>18</v>
      </c>
      <c r="C21" s="3">
        <f>Dati!K17</f>
        <v>463</v>
      </c>
      <c r="D21">
        <f t="shared" si="2"/>
        <v>97</v>
      </c>
      <c r="E21">
        <f t="shared" si="3"/>
        <v>970</v>
      </c>
      <c r="F21" s="11">
        <f t="shared" si="4"/>
        <v>447.93708935611954</v>
      </c>
      <c r="G21" s="11">
        <f t="shared" si="1"/>
        <v>1164.0650181613746</v>
      </c>
      <c r="H21" s="11">
        <f t="shared" si="5"/>
        <v>116.40650181613744</v>
      </c>
      <c r="I21" s="11">
        <f t="shared" si="6"/>
        <v>15.062910643880457</v>
      </c>
      <c r="J21" s="11">
        <f t="shared" si="7"/>
        <v>-19.406501816137435</v>
      </c>
      <c r="K21" s="11"/>
      <c r="L21" t="s">
        <v>32</v>
      </c>
      <c r="M21" s="13">
        <f>MATCH(MAX(H7:H71),H7:H71,0)</f>
        <v>38</v>
      </c>
    </row>
    <row r="22" spans="1:13">
      <c r="A22" s="2">
        <v>43900</v>
      </c>
      <c r="B22" s="10">
        <v>19</v>
      </c>
      <c r="C22" s="3">
        <f>Dati!K18</f>
        <v>631</v>
      </c>
      <c r="D22">
        <f t="shared" si="2"/>
        <v>168</v>
      </c>
      <c r="E22">
        <f t="shared" si="3"/>
        <v>1680</v>
      </c>
      <c r="F22" s="11">
        <f t="shared" si="4"/>
        <v>591.39869095741051</v>
      </c>
      <c r="G22" s="11">
        <f t="shared" si="1"/>
        <v>1434.6160160129098</v>
      </c>
      <c r="H22" s="11">
        <f t="shared" si="5"/>
        <v>143.46160160129091</v>
      </c>
      <c r="I22" s="11">
        <f t="shared" si="6"/>
        <v>39.601309042589492</v>
      </c>
      <c r="J22" s="11">
        <f t="shared" si="7"/>
        <v>24.538398398709091</v>
      </c>
      <c r="K22" s="11"/>
      <c r="L22" t="s">
        <v>33</v>
      </c>
      <c r="M22" s="11">
        <f>M21-'Analisi-nuovi-pos (2)'!L15</f>
        <v>4</v>
      </c>
    </row>
    <row r="23" spans="1:13">
      <c r="A23" s="2">
        <v>43901</v>
      </c>
      <c r="B23" s="10">
        <v>20</v>
      </c>
      <c r="C23" s="3">
        <f>Dati!K19</f>
        <v>827</v>
      </c>
      <c r="D23">
        <f t="shared" si="2"/>
        <v>196</v>
      </c>
      <c r="E23">
        <f t="shared" si="3"/>
        <v>1960</v>
      </c>
      <c r="F23" s="11">
        <f t="shared" si="4"/>
        <v>764.80352640091019</v>
      </c>
      <c r="G23" s="11">
        <f t="shared" si="1"/>
        <v>1734.0483544349968</v>
      </c>
      <c r="H23" s="11">
        <f t="shared" si="5"/>
        <v>173.40483544349965</v>
      </c>
      <c r="I23" s="11">
        <f t="shared" si="6"/>
        <v>62.196473599089813</v>
      </c>
      <c r="J23" s="11">
        <f t="shared" si="7"/>
        <v>22.59516455650035</v>
      </c>
      <c r="K23" s="11"/>
    </row>
    <row r="24" spans="1:13">
      <c r="A24" s="2">
        <v>43902</v>
      </c>
      <c r="B24" s="10">
        <v>21</v>
      </c>
      <c r="C24" s="3">
        <f>Dati!K20</f>
        <v>1016</v>
      </c>
      <c r="D24">
        <f t="shared" si="2"/>
        <v>189</v>
      </c>
      <c r="E24">
        <f t="shared" si="3"/>
        <v>1890</v>
      </c>
      <c r="F24" s="11">
        <f t="shared" si="4"/>
        <v>970.76076626829649</v>
      </c>
      <c r="G24" s="11">
        <f t="shared" si="1"/>
        <v>2059.5723986738631</v>
      </c>
      <c r="H24" s="11">
        <f t="shared" si="5"/>
        <v>205.95723986738636</v>
      </c>
      <c r="I24" s="11">
        <f t="shared" si="6"/>
        <v>45.239233731703507</v>
      </c>
      <c r="J24" s="11">
        <f t="shared" si="7"/>
        <v>-16.957239867386363</v>
      </c>
      <c r="K24" s="11"/>
    </row>
    <row r="25" spans="1:13">
      <c r="A25" s="2">
        <v>43903</v>
      </c>
      <c r="B25" s="10">
        <v>22</v>
      </c>
      <c r="C25" s="3">
        <f>Dati!K21</f>
        <v>1266</v>
      </c>
      <c r="D25">
        <f t="shared" si="2"/>
        <v>250</v>
      </c>
      <c r="E25">
        <f t="shared" si="3"/>
        <v>2500</v>
      </c>
      <c r="F25" s="11">
        <f t="shared" si="4"/>
        <v>1211.5247559653819</v>
      </c>
      <c r="G25" s="11">
        <f t="shared" si="1"/>
        <v>2407.6398969708544</v>
      </c>
      <c r="H25" s="11">
        <f t="shared" si="5"/>
        <v>240.76398969708544</v>
      </c>
      <c r="I25" s="11">
        <f t="shared" si="6"/>
        <v>54.475244034618072</v>
      </c>
      <c r="J25" s="11">
        <f t="shared" si="7"/>
        <v>9.2360103029145648</v>
      </c>
      <c r="K25" s="11"/>
    </row>
    <row r="26" spans="1:13">
      <c r="A26" s="2">
        <v>43904</v>
      </c>
      <c r="B26" s="10">
        <v>23</v>
      </c>
      <c r="C26" s="3">
        <f>Dati!K22</f>
        <v>1441</v>
      </c>
      <c r="D26">
        <f t="shared" si="2"/>
        <v>175</v>
      </c>
      <c r="E26">
        <f t="shared" si="3"/>
        <v>1750</v>
      </c>
      <c r="F26" s="11">
        <f t="shared" si="4"/>
        <v>1488.9323741663343</v>
      </c>
      <c r="G26" s="11">
        <f t="shared" si="1"/>
        <v>2774.0761820095236</v>
      </c>
      <c r="H26" s="11">
        <f t="shared" si="5"/>
        <v>277.40761820095224</v>
      </c>
      <c r="I26" s="11">
        <f t="shared" si="6"/>
        <v>-47.932374166334284</v>
      </c>
      <c r="J26" s="11">
        <f t="shared" si="7"/>
        <v>-102.40761820095224</v>
      </c>
      <c r="K26" s="11"/>
      <c r="L26" t="s">
        <v>42</v>
      </c>
      <c r="M26" s="11">
        <f>MAX(F7:F119)</f>
        <v>29410.217624665918</v>
      </c>
    </row>
    <row r="27" spans="1:13">
      <c r="A27" s="2">
        <v>43905</v>
      </c>
      <c r="B27" s="10">
        <v>24</v>
      </c>
      <c r="C27" s="3">
        <f>Dati!K23</f>
        <v>1809</v>
      </c>
      <c r="D27">
        <f t="shared" si="2"/>
        <v>368</v>
      </c>
      <c r="E27">
        <f t="shared" si="3"/>
        <v>3680</v>
      </c>
      <c r="F27" s="11">
        <f t="shared" si="4"/>
        <v>1804.3551062910083</v>
      </c>
      <c r="G27" s="11">
        <f t="shared" si="1"/>
        <v>3154.2273212467398</v>
      </c>
      <c r="H27" s="11">
        <f t="shared" si="5"/>
        <v>315.42273212467398</v>
      </c>
      <c r="I27" s="11">
        <f t="shared" si="6"/>
        <v>4.6448937089917308</v>
      </c>
      <c r="J27" s="11">
        <f t="shared" si="7"/>
        <v>52.577267875326015</v>
      </c>
      <c r="K27" s="11"/>
    </row>
    <row r="28" spans="1:13">
      <c r="A28" s="2">
        <v>43906</v>
      </c>
      <c r="B28" s="10">
        <v>25</v>
      </c>
      <c r="C28" s="3">
        <f>Dati!K24</f>
        <v>2158</v>
      </c>
      <c r="D28">
        <f t="shared" si="2"/>
        <v>349</v>
      </c>
      <c r="E28">
        <f t="shared" si="3"/>
        <v>3490</v>
      </c>
      <c r="F28" s="11">
        <f t="shared" si="4"/>
        <v>2158.6665043872054</v>
      </c>
      <c r="G28" s="11">
        <f t="shared" si="1"/>
        <v>3543.1139809619708</v>
      </c>
      <c r="H28" s="11">
        <f t="shared" si="5"/>
        <v>354.31139809619714</v>
      </c>
      <c r="I28" s="11">
        <f t="shared" si="6"/>
        <v>-0.66650438720535021</v>
      </c>
      <c r="J28" s="11">
        <f t="shared" si="7"/>
        <v>-5.3113980961971379</v>
      </c>
      <c r="K28" s="11"/>
    </row>
    <row r="29" spans="1:13">
      <c r="A29" s="2">
        <v>43907</v>
      </c>
      <c r="B29" s="10">
        <v>26</v>
      </c>
      <c r="C29" s="3">
        <f>Dati!K25</f>
        <v>2503</v>
      </c>
      <c r="D29">
        <f t="shared" si="2"/>
        <v>345</v>
      </c>
      <c r="E29">
        <f t="shared" si="3"/>
        <v>3450</v>
      </c>
      <c r="F29" s="11">
        <f t="shared" si="4"/>
        <v>2552.2249753128167</v>
      </c>
      <c r="G29" s="11">
        <f t="shared" si="1"/>
        <v>3935.5847092561135</v>
      </c>
      <c r="H29" s="11">
        <f t="shared" si="5"/>
        <v>393.55847092561135</v>
      </c>
      <c r="I29" s="11">
        <f t="shared" si="6"/>
        <v>-49.224975312816696</v>
      </c>
      <c r="J29" s="11">
        <f t="shared" si="7"/>
        <v>-48.558470925611346</v>
      </c>
      <c r="K29" s="11"/>
    </row>
    <row r="30" spans="1:13">
      <c r="A30" s="2">
        <v>43908</v>
      </c>
      <c r="B30" s="10">
        <v>27</v>
      </c>
      <c r="C30" s="3">
        <f>Dati!K26</f>
        <v>2978</v>
      </c>
      <c r="D30">
        <f t="shared" si="2"/>
        <v>475</v>
      </c>
      <c r="E30">
        <f t="shared" si="3"/>
        <v>4750</v>
      </c>
      <c r="F30" s="11">
        <f t="shared" si="4"/>
        <v>2984.8712251860002</v>
      </c>
      <c r="G30" s="11">
        <f t="shared" si="1"/>
        <v>4326.4624987318348</v>
      </c>
      <c r="H30" s="11">
        <f t="shared" si="5"/>
        <v>432.64624987318354</v>
      </c>
      <c r="I30" s="11">
        <f t="shared" si="6"/>
        <v>-6.8712251860001743</v>
      </c>
      <c r="J30" s="11">
        <f t="shared" si="7"/>
        <v>42.353750126816465</v>
      </c>
      <c r="K30" s="11"/>
    </row>
    <row r="31" spans="1:13">
      <c r="A31" s="2">
        <v>43909</v>
      </c>
      <c r="B31" s="10">
        <v>28</v>
      </c>
      <c r="C31" s="3">
        <f>Dati!K27</f>
        <v>3405</v>
      </c>
      <c r="D31">
        <f t="shared" si="2"/>
        <v>427</v>
      </c>
      <c r="E31">
        <f t="shared" si="3"/>
        <v>4270</v>
      </c>
      <c r="F31" s="11">
        <f t="shared" si="4"/>
        <v>3455.9391996125323</v>
      </c>
      <c r="G31" s="11">
        <f t="shared" si="1"/>
        <v>4710.6797442653215</v>
      </c>
      <c r="H31" s="11">
        <f t="shared" si="5"/>
        <v>471.06797442653209</v>
      </c>
      <c r="I31" s="11">
        <f t="shared" si="6"/>
        <v>-50.93919961253232</v>
      </c>
      <c r="J31" s="11">
        <f t="shared" si="7"/>
        <v>-44.067974426532089</v>
      </c>
      <c r="K31" s="11"/>
    </row>
    <row r="32" spans="1:13">
      <c r="A32" s="2">
        <v>43910</v>
      </c>
      <c r="B32" s="10">
        <v>29</v>
      </c>
      <c r="C32" s="3">
        <f>Dati!K28</f>
        <v>4032</v>
      </c>
      <c r="D32">
        <f t="shared" si="2"/>
        <v>627</v>
      </c>
      <c r="E32">
        <f t="shared" si="3"/>
        <v>6270</v>
      </c>
      <c r="F32" s="11">
        <f t="shared" si="4"/>
        <v>3964.2789968835123</v>
      </c>
      <c r="G32" s="11">
        <f t="shared" si="1"/>
        <v>5083.3979727097994</v>
      </c>
      <c r="H32" s="11">
        <f t="shared" si="5"/>
        <v>508.33979727097989</v>
      </c>
      <c r="I32" s="11">
        <f t="shared" si="6"/>
        <v>67.721003116487736</v>
      </c>
      <c r="J32" s="11">
        <f t="shared" si="7"/>
        <v>118.66020272902011</v>
      </c>
      <c r="K32" s="11"/>
    </row>
    <row r="33" spans="1:11">
      <c r="A33" s="2">
        <v>43911</v>
      </c>
      <c r="B33" s="10">
        <v>30</v>
      </c>
      <c r="C33" s="3">
        <f>Dati!K29</f>
        <v>4825</v>
      </c>
      <c r="D33">
        <f t="shared" si="2"/>
        <v>793</v>
      </c>
      <c r="E33">
        <f t="shared" si="3"/>
        <v>7930</v>
      </c>
      <c r="F33" s="11">
        <f t="shared" si="4"/>
        <v>4508.289988887509</v>
      </c>
      <c r="G33" s="11">
        <f t="shared" si="1"/>
        <v>5440.1099200399676</v>
      </c>
      <c r="H33" s="11">
        <f t="shared" si="5"/>
        <v>544.01099200399699</v>
      </c>
      <c r="I33" s="11">
        <f t="shared" si="6"/>
        <v>316.71001111249097</v>
      </c>
      <c r="J33" s="11">
        <f t="shared" si="7"/>
        <v>248.98900799600301</v>
      </c>
      <c r="K33" s="11"/>
    </row>
    <row r="34" spans="1:11">
      <c r="A34" s="2">
        <v>43912</v>
      </c>
      <c r="B34" s="10">
        <v>31</v>
      </c>
      <c r="C34" s="3">
        <f>Dati!K30</f>
        <v>5476</v>
      </c>
      <c r="D34">
        <f t="shared" si="2"/>
        <v>651</v>
      </c>
      <c r="E34">
        <f t="shared" si="3"/>
        <v>6510</v>
      </c>
      <c r="F34" s="11">
        <f t="shared" si="4"/>
        <v>5085.9622507631066</v>
      </c>
      <c r="G34" s="11">
        <f t="shared" si="1"/>
        <v>5776.7226187559754</v>
      </c>
      <c r="H34" s="11">
        <f t="shared" si="5"/>
        <v>577.67226187559743</v>
      </c>
      <c r="I34" s="11">
        <f t="shared" si="6"/>
        <v>390.03774923689343</v>
      </c>
      <c r="J34" s="11">
        <f t="shared" si="7"/>
        <v>73.327738124402572</v>
      </c>
      <c r="K34" s="11"/>
    </row>
    <row r="35" spans="1:11">
      <c r="A35" s="2">
        <v>43913</v>
      </c>
      <c r="B35" s="10">
        <v>32</v>
      </c>
      <c r="C35" s="3">
        <f>Dati!K31</f>
        <v>6077</v>
      </c>
      <c r="D35">
        <f t="shared" si="2"/>
        <v>601</v>
      </c>
      <c r="E35">
        <f t="shared" si="3"/>
        <v>6010</v>
      </c>
      <c r="F35" s="11">
        <f t="shared" si="4"/>
        <v>5694.9243611476422</v>
      </c>
      <c r="G35" s="11">
        <f t="shared" si="1"/>
        <v>6089.6211038453566</v>
      </c>
      <c r="H35" s="11">
        <f t="shared" si="5"/>
        <v>608.96211038453578</v>
      </c>
      <c r="I35" s="11">
        <f t="shared" si="6"/>
        <v>382.07563885235777</v>
      </c>
      <c r="J35" s="11">
        <f t="shared" si="7"/>
        <v>-7.9621103845357766</v>
      </c>
      <c r="K35" s="11"/>
    </row>
    <row r="36" spans="1:11">
      <c r="A36" s="2">
        <v>43914</v>
      </c>
      <c r="B36" s="10">
        <v>33</v>
      </c>
      <c r="C36" s="3">
        <f>Dati!K32</f>
        <v>6820</v>
      </c>
      <c r="D36">
        <f t="shared" si="2"/>
        <v>743</v>
      </c>
      <c r="E36">
        <f t="shared" si="3"/>
        <v>7430</v>
      </c>
      <c r="F36" s="11">
        <f t="shared" si="4"/>
        <v>6332.4956745269083</v>
      </c>
      <c r="G36" s="11">
        <f t="shared" si="1"/>
        <v>6375.7131337926603</v>
      </c>
      <c r="H36" s="11">
        <f t="shared" si="5"/>
        <v>637.57131337926569</v>
      </c>
      <c r="I36" s="11">
        <f t="shared" si="6"/>
        <v>487.50432547309174</v>
      </c>
      <c r="J36" s="11">
        <f t="shared" si="7"/>
        <v>105.42868662073431</v>
      </c>
      <c r="K36" s="11"/>
    </row>
    <row r="37" spans="1:11">
      <c r="A37" s="2">
        <v>43915</v>
      </c>
      <c r="B37" s="10">
        <v>34</v>
      </c>
      <c r="C37" s="3">
        <f>Dati!K33</f>
        <v>7503</v>
      </c>
      <c r="D37">
        <f t="shared" si="2"/>
        <v>683</v>
      </c>
      <c r="E37">
        <f t="shared" si="3"/>
        <v>6830</v>
      </c>
      <c r="F37" s="11">
        <f t="shared" si="4"/>
        <v>6995.741269571161</v>
      </c>
      <c r="G37" s="11">
        <f t="shared" si="1"/>
        <v>6632.455950442527</v>
      </c>
      <c r="H37" s="11">
        <f t="shared" si="5"/>
        <v>663.2455950442527</v>
      </c>
      <c r="I37" s="11">
        <f t="shared" si="6"/>
        <v>507.25873042883904</v>
      </c>
      <c r="J37" s="11">
        <f t="shared" si="7"/>
        <v>19.754404955747304</v>
      </c>
      <c r="K37" s="11"/>
    </row>
    <row r="38" spans="1:11">
      <c r="A38" s="2">
        <v>43916</v>
      </c>
      <c r="B38" s="10">
        <v>35</v>
      </c>
      <c r="C38" s="3">
        <f>Dati!K34</f>
        <v>8165</v>
      </c>
      <c r="D38">
        <f t="shared" si="2"/>
        <v>662</v>
      </c>
      <c r="E38">
        <f t="shared" si="3"/>
        <v>6620</v>
      </c>
      <c r="F38" s="11">
        <f t="shared" si="4"/>
        <v>7681.5279269029288</v>
      </c>
      <c r="G38" s="11">
        <f t="shared" si="1"/>
        <v>6857.8665733176786</v>
      </c>
      <c r="H38" s="11">
        <f t="shared" si="5"/>
        <v>685.78665733176774</v>
      </c>
      <c r="I38" s="11">
        <f t="shared" si="6"/>
        <v>483.47207309707119</v>
      </c>
      <c r="J38" s="11">
        <f t="shared" si="7"/>
        <v>-23.786657331767742</v>
      </c>
      <c r="K38" s="11"/>
    </row>
    <row r="39" spans="1:11">
      <c r="A39" s="2">
        <v>43917</v>
      </c>
      <c r="B39" s="10">
        <v>36</v>
      </c>
      <c r="C39" s="3">
        <f>Dati!K35</f>
        <v>9134</v>
      </c>
      <c r="D39">
        <f t="shared" si="2"/>
        <v>969</v>
      </c>
      <c r="E39">
        <f t="shared" si="3"/>
        <v>9690</v>
      </c>
      <c r="F39" s="11">
        <f t="shared" si="4"/>
        <v>8386.5796720967246</v>
      </c>
      <c r="G39" s="11">
        <f t="shared" si="1"/>
        <v>7050.517451937958</v>
      </c>
      <c r="H39" s="11">
        <f t="shared" si="5"/>
        <v>705.05174519379568</v>
      </c>
      <c r="I39" s="11">
        <f t="shared" si="6"/>
        <v>747.42032790327539</v>
      </c>
      <c r="J39" s="11">
        <f t="shared" si="7"/>
        <v>263.94825480620432</v>
      </c>
      <c r="K39" s="11"/>
    </row>
    <row r="40" spans="1:11">
      <c r="A40" s="2">
        <v>43918</v>
      </c>
      <c r="B40" s="10">
        <v>37</v>
      </c>
      <c r="C40" s="3">
        <f>Dati!K36</f>
        <v>10023</v>
      </c>
      <c r="D40">
        <f t="shared" si="2"/>
        <v>889</v>
      </c>
      <c r="E40">
        <f t="shared" si="3"/>
        <v>8890</v>
      </c>
      <c r="F40" s="11">
        <f t="shared" si="4"/>
        <v>9107.5316220508321</v>
      </c>
      <c r="G40" s="11">
        <f t="shared" si="1"/>
        <v>7209.5194995410748</v>
      </c>
      <c r="H40" s="11">
        <f t="shared" si="5"/>
        <v>720.95194995410725</v>
      </c>
      <c r="I40" s="11">
        <f t="shared" si="6"/>
        <v>915.46837794916792</v>
      </c>
      <c r="J40" s="11">
        <f t="shared" si="7"/>
        <v>168.04805004589275</v>
      </c>
      <c r="K40" s="11"/>
    </row>
    <row r="41" spans="1:11">
      <c r="A41" s="2">
        <v>43919</v>
      </c>
      <c r="B41" s="10">
        <v>38</v>
      </c>
      <c r="C41" s="3">
        <f>Dati!K37</f>
        <v>10779</v>
      </c>
      <c r="D41">
        <f t="shared" si="2"/>
        <v>756</v>
      </c>
      <c r="E41">
        <f t="shared" si="3"/>
        <v>7560</v>
      </c>
      <c r="F41" s="11">
        <f t="shared" si="4"/>
        <v>9840.9810841883191</v>
      </c>
      <c r="G41" s="11">
        <f t="shared" si="1"/>
        <v>7334.4946213748699</v>
      </c>
      <c r="H41" s="11">
        <f t="shared" ref="H41:H64" si="8">$M$10*B41^$M$8*EXP(-B41/$M$9)</f>
        <v>733.44946213748779</v>
      </c>
      <c r="I41" s="11">
        <f t="shared" si="6"/>
        <v>938.01891581168093</v>
      </c>
      <c r="J41" s="11">
        <f t="shared" si="7"/>
        <v>22.550537862512215</v>
      </c>
      <c r="K41" s="11"/>
    </row>
    <row r="42" spans="1:11">
      <c r="A42" s="2">
        <v>43920</v>
      </c>
      <c r="B42" s="10">
        <v>39</v>
      </c>
      <c r="C42" s="3">
        <f>Dati!K38</f>
        <v>11591</v>
      </c>
      <c r="D42">
        <f t="shared" si="2"/>
        <v>812</v>
      </c>
      <c r="E42">
        <f t="shared" si="3"/>
        <v>8120</v>
      </c>
      <c r="F42" s="11">
        <f t="shared" si="4"/>
        <v>10583.535069110985</v>
      </c>
      <c r="G42" s="11">
        <f t="shared" si="1"/>
        <v>7425.5398492266613</v>
      </c>
      <c r="H42" s="11">
        <f t="shared" si="8"/>
        <v>742.55398492266636</v>
      </c>
      <c r="I42" s="11">
        <f t="shared" si="6"/>
        <v>1007.4649308890148</v>
      </c>
      <c r="J42" s="11">
        <f t="shared" si="7"/>
        <v>69.446015077333641</v>
      </c>
      <c r="K42" s="11"/>
    </row>
    <row r="43" spans="1:11">
      <c r="A43" s="2">
        <v>43921</v>
      </c>
      <c r="B43" s="10">
        <v>40</v>
      </c>
      <c r="C43" s="3">
        <f>Dati!K39</f>
        <v>12428</v>
      </c>
      <c r="D43">
        <f t="shared" si="2"/>
        <v>837</v>
      </c>
      <c r="E43">
        <f t="shared" si="3"/>
        <v>8370</v>
      </c>
      <c r="F43" s="11">
        <f t="shared" si="4"/>
        <v>11331.853581069994</v>
      </c>
      <c r="G43" s="11">
        <f t="shared" si="1"/>
        <v>7483.185119590089</v>
      </c>
      <c r="H43" s="11">
        <f t="shared" si="8"/>
        <v>748.3185119590097</v>
      </c>
      <c r="I43" s="11">
        <f t="shared" si="6"/>
        <v>1096.1464189300059</v>
      </c>
      <c r="J43" s="11">
        <f t="shared" si="7"/>
        <v>88.681488040990303</v>
      </c>
      <c r="K43" s="11"/>
    </row>
    <row r="44" spans="1:11">
      <c r="A44" s="2">
        <v>43922</v>
      </c>
      <c r="B44" s="10">
        <v>41</v>
      </c>
      <c r="C44" s="3">
        <f>Dati!K40</f>
        <v>13155</v>
      </c>
      <c r="D44">
        <f t="shared" si="2"/>
        <v>727</v>
      </c>
      <c r="E44">
        <f t="shared" si="3"/>
        <v>7270</v>
      </c>
      <c r="F44" s="11">
        <f t="shared" si="4"/>
        <v>12082.688241398182</v>
      </c>
      <c r="G44" s="11">
        <f t="shared" si="1"/>
        <v>7508.3466032818797</v>
      </c>
      <c r="H44" s="11">
        <f t="shared" si="8"/>
        <v>750.83466032818751</v>
      </c>
      <c r="I44" s="11">
        <f t="shared" si="6"/>
        <v>1072.3117586018179</v>
      </c>
      <c r="J44" s="11">
        <f t="shared" si="7"/>
        <v>-23.83466032818751</v>
      </c>
      <c r="K44" s="11"/>
    </row>
    <row r="45" spans="1:11">
      <c r="A45" s="2">
        <v>43923</v>
      </c>
      <c r="B45" s="10">
        <v>42</v>
      </c>
      <c r="C45" s="3">
        <f>Dati!K41</f>
        <v>13915</v>
      </c>
      <c r="D45">
        <f t="shared" si="2"/>
        <v>760</v>
      </c>
      <c r="E45">
        <f t="shared" si="3"/>
        <v>7600</v>
      </c>
      <c r="F45" s="11">
        <f t="shared" si="4"/>
        <v>12832.915973922092</v>
      </c>
      <c r="G45" s="11">
        <f t="shared" si="1"/>
        <v>7502.2773252391016</v>
      </c>
      <c r="H45" s="11">
        <f t="shared" si="8"/>
        <v>750.22773252390925</v>
      </c>
      <c r="I45" s="11">
        <f t="shared" si="6"/>
        <v>1082.0840260779078</v>
      </c>
      <c r="J45" s="11">
        <f t="shared" si="7"/>
        <v>9.7722674760907466</v>
      </c>
      <c r="K45" s="11"/>
    </row>
    <row r="46" spans="1:11">
      <c r="A46" s="2">
        <v>43924</v>
      </c>
      <c r="B46" s="10">
        <v>43</v>
      </c>
      <c r="C46" s="3">
        <f>Dati!K42</f>
        <v>14681</v>
      </c>
      <c r="D46">
        <f t="shared" si="2"/>
        <v>766</v>
      </c>
      <c r="E46">
        <f t="shared" si="3"/>
        <v>7660</v>
      </c>
      <c r="F46" s="11">
        <f t="shared" si="4"/>
        <v>13579.567635779884</v>
      </c>
      <c r="G46" s="11">
        <f t="shared" si="1"/>
        <v>7466.5166185779162</v>
      </c>
      <c r="H46" s="11">
        <f t="shared" si="8"/>
        <v>746.65166185779162</v>
      </c>
      <c r="I46" s="11">
        <f t="shared" si="6"/>
        <v>1101.4323642201161</v>
      </c>
      <c r="J46" s="11">
        <f t="shared" si="7"/>
        <v>19.348338142208377</v>
      </c>
      <c r="K46" s="11"/>
    </row>
    <row r="47" spans="1:11">
      <c r="A47" s="2">
        <v>43925</v>
      </c>
      <c r="B47" s="10">
        <v>44</v>
      </c>
      <c r="C47" s="3">
        <f>Dati!K43</f>
        <v>15362</v>
      </c>
      <c r="D47">
        <f t="shared" si="2"/>
        <v>681</v>
      </c>
      <c r="E47">
        <f t="shared" si="3"/>
        <v>6810</v>
      </c>
      <c r="F47" s="11">
        <f t="shared" si="4"/>
        <v>14319.851610644433</v>
      </c>
      <c r="G47" s="11">
        <f t="shared" si="1"/>
        <v>7402.8397486454924</v>
      </c>
      <c r="H47" s="11">
        <f t="shared" si="8"/>
        <v>740.28397486454844</v>
      </c>
      <c r="I47" s="11">
        <f t="shared" si="6"/>
        <v>1042.1483893555669</v>
      </c>
      <c r="J47" s="11">
        <f t="shared" si="7"/>
        <v>-59.283974864548441</v>
      </c>
      <c r="K47" s="11"/>
    </row>
    <row r="48" spans="1:11">
      <c r="A48" s="2">
        <v>43926</v>
      </c>
      <c r="B48" s="10">
        <v>45</v>
      </c>
      <c r="C48" s="3">
        <f>Dati!K44</f>
        <v>15887</v>
      </c>
      <c r="D48">
        <f t="shared" si="2"/>
        <v>525</v>
      </c>
      <c r="E48">
        <f t="shared" si="3"/>
        <v>5250</v>
      </c>
      <c r="F48" s="11">
        <f t="shared" si="4"/>
        <v>15051.172493701011</v>
      </c>
      <c r="G48" s="11">
        <f t="shared" si="1"/>
        <v>7313.2088305657817</v>
      </c>
      <c r="H48" s="11">
        <f t="shared" si="8"/>
        <v>731.32088305657783</v>
      </c>
      <c r="I48" s="11">
        <f t="shared" si="6"/>
        <v>835.82750629898874</v>
      </c>
      <c r="J48" s="11">
        <f t="shared" si="7"/>
        <v>-206.32088305657783</v>
      </c>
      <c r="K48" s="11"/>
    </row>
    <row r="49" spans="1:11">
      <c r="A49" s="2">
        <v>43927</v>
      </c>
      <c r="B49" s="10">
        <v>46</v>
      </c>
      <c r="C49" s="3">
        <f>Dati!K45</f>
        <v>16523</v>
      </c>
      <c r="D49">
        <f t="shared" si="2"/>
        <v>636</v>
      </c>
      <c r="E49">
        <f t="shared" si="3"/>
        <v>6360</v>
      </c>
      <c r="F49" s="11">
        <f t="shared" si="4"/>
        <v>15771.145089251588</v>
      </c>
      <c r="G49" s="11">
        <f t="shared" si="1"/>
        <v>7199.7259555057644</v>
      </c>
      <c r="H49" s="11">
        <f t="shared" si="8"/>
        <v>719.97259555057565</v>
      </c>
      <c r="I49" s="11">
        <f t="shared" si="6"/>
        <v>751.85491074841229</v>
      </c>
      <c r="J49" s="11">
        <f t="shared" si="7"/>
        <v>-83.972595550575647</v>
      </c>
      <c r="K49" s="11"/>
    </row>
    <row r="50" spans="1:11">
      <c r="A50" s="2">
        <v>43928</v>
      </c>
      <c r="B50" s="10">
        <v>47</v>
      </c>
      <c r="C50" s="3">
        <f>Dati!K46</f>
        <v>17127</v>
      </c>
      <c r="D50">
        <f t="shared" si="2"/>
        <v>604</v>
      </c>
      <c r="E50">
        <f t="shared" si="3"/>
        <v>6040</v>
      </c>
      <c r="F50" s="11">
        <f t="shared" si="4"/>
        <v>16477.60401351047</v>
      </c>
      <c r="G50" s="11">
        <f t="shared" si="1"/>
        <v>7064.5892425888269</v>
      </c>
      <c r="H50" s="11">
        <f t="shared" si="8"/>
        <v>706.45892425888121</v>
      </c>
      <c r="I50" s="11">
        <f t="shared" si="6"/>
        <v>649.39598648952961</v>
      </c>
      <c r="J50" s="11">
        <f t="shared" si="7"/>
        <v>-102.45892425888121</v>
      </c>
      <c r="K50" s="11"/>
    </row>
    <row r="51" spans="1:11">
      <c r="A51" s="2">
        <v>43929</v>
      </c>
      <c r="B51" s="10">
        <v>48</v>
      </c>
      <c r="C51" s="3">
        <f>Dati!K47</f>
        <v>17669</v>
      </c>
      <c r="D51">
        <f t="shared" si="2"/>
        <v>542</v>
      </c>
      <c r="E51">
        <f t="shared" si="3"/>
        <v>5420</v>
      </c>
      <c r="F51" s="11">
        <f t="shared" si="4"/>
        <v>17168.609248454304</v>
      </c>
      <c r="G51" s="11">
        <f t="shared" si="1"/>
        <v>6910.0523494383378</v>
      </c>
      <c r="H51" s="11">
        <f t="shared" si="8"/>
        <v>691.00523494383492</v>
      </c>
      <c r="I51" s="11">
        <f t="shared" si="6"/>
        <v>500.39075154569582</v>
      </c>
      <c r="J51" s="11">
        <f t="shared" si="7"/>
        <v>-149.00523494383492</v>
      </c>
      <c r="K51" s="11"/>
    </row>
    <row r="52" spans="1:11">
      <c r="A52" s="2">
        <v>43930</v>
      </c>
      <c r="B52" s="10">
        <v>49</v>
      </c>
      <c r="C52" s="3">
        <f>Dati!K48</f>
        <v>18279</v>
      </c>
      <c r="D52">
        <f t="shared" si="2"/>
        <v>610</v>
      </c>
      <c r="E52">
        <f t="shared" si="3"/>
        <v>6100</v>
      </c>
      <c r="F52" s="11">
        <f t="shared" si="4"/>
        <v>17842.44802922471</v>
      </c>
      <c r="G52" s="11">
        <f t="shared" si="1"/>
        <v>6738.3878077040572</v>
      </c>
      <c r="H52" s="11">
        <f t="shared" si="8"/>
        <v>673.83878077040447</v>
      </c>
      <c r="I52" s="11">
        <f t="shared" si="6"/>
        <v>436.5519707752901</v>
      </c>
      <c r="J52" s="11">
        <f t="shared" si="7"/>
        <v>-63.838780770404469</v>
      </c>
      <c r="K52" s="11"/>
    </row>
    <row r="53" spans="1:11">
      <c r="A53" s="2">
        <v>43931</v>
      </c>
      <c r="B53" s="10">
        <v>50</v>
      </c>
      <c r="C53" s="3">
        <f>Dati!K49</f>
        <v>18849</v>
      </c>
      <c r="D53">
        <f t="shared" si="2"/>
        <v>570</v>
      </c>
      <c r="E53">
        <f t="shared" si="3"/>
        <v>5700</v>
      </c>
      <c r="F53" s="11">
        <f t="shared" si="4"/>
        <v>18497.633469460015</v>
      </c>
      <c r="G53" s="11">
        <f t="shared" si="1"/>
        <v>6551.8544023530558</v>
      </c>
      <c r="H53" s="11">
        <f t="shared" si="8"/>
        <v>655.1854402353074</v>
      </c>
      <c r="I53" s="11">
        <f t="shared" si="6"/>
        <v>351.36653053998452</v>
      </c>
      <c r="J53" s="11">
        <f t="shared" si="7"/>
        <v>-85.185440235307397</v>
      </c>
      <c r="K53" s="11"/>
    </row>
    <row r="54" spans="1:11">
      <c r="A54" s="2">
        <v>43932</v>
      </c>
      <c r="B54" s="10">
        <v>51</v>
      </c>
      <c r="C54" s="3">
        <f>Dati!K50</f>
        <v>19468</v>
      </c>
      <c r="D54">
        <f t="shared" si="2"/>
        <v>619</v>
      </c>
      <c r="E54">
        <f t="shared" si="3"/>
        <v>6190</v>
      </c>
      <c r="F54" s="11">
        <f t="shared" si="4"/>
        <v>19132.900338035055</v>
      </c>
      <c r="G54" s="11">
        <f t="shared" si="1"/>
        <v>6352.6686857503955</v>
      </c>
      <c r="H54" s="11">
        <f t="shared" si="8"/>
        <v>635.2668685750383</v>
      </c>
      <c r="I54" s="11">
        <f t="shared" si="6"/>
        <v>335.09966196494497</v>
      </c>
      <c r="J54" s="11">
        <f t="shared" si="7"/>
        <v>-16.266868575038302</v>
      </c>
      <c r="K54" s="11"/>
    </row>
    <row r="55" spans="1:11">
      <c r="A55" s="2">
        <v>43933</v>
      </c>
      <c r="B55" s="10">
        <v>52</v>
      </c>
      <c r="C55" s="3">
        <f>Dati!K51</f>
        <v>19899</v>
      </c>
      <c r="D55">
        <f t="shared" si="2"/>
        <v>431</v>
      </c>
      <c r="E55">
        <f t="shared" si="3"/>
        <v>4310</v>
      </c>
      <c r="F55" s="11">
        <f t="shared" si="4"/>
        <v>19747.19839899064</v>
      </c>
      <c r="G55" s="11">
        <f t="shared" si="1"/>
        <v>6142.9806095558524</v>
      </c>
      <c r="H55" s="11">
        <f t="shared" si="8"/>
        <v>614.29806095558581</v>
      </c>
      <c r="I55" s="11">
        <f t="shared" si="6"/>
        <v>151.80160100935973</v>
      </c>
      <c r="J55" s="11">
        <f t="shared" si="7"/>
        <v>-183.29806095558581</v>
      </c>
      <c r="K55" s="11"/>
    </row>
    <row r="56" spans="1:11">
      <c r="A56" s="2">
        <v>43934</v>
      </c>
      <c r="B56" s="10">
        <v>53</v>
      </c>
      <c r="C56" s="3">
        <f>Dati!K52</f>
        <v>20465</v>
      </c>
      <c r="D56">
        <f t="shared" si="2"/>
        <v>566</v>
      </c>
      <c r="E56">
        <f t="shared" si="3"/>
        <v>5660</v>
      </c>
      <c r="F56" s="11">
        <f t="shared" si="4"/>
        <v>20339.683715847194</v>
      </c>
      <c r="G56" s="11">
        <f t="shared" si="1"/>
        <v>5924.8531685655325</v>
      </c>
      <c r="H56" s="11">
        <f t="shared" si="8"/>
        <v>592.485316856552</v>
      </c>
      <c r="I56" s="11">
        <f t="shared" si="6"/>
        <v>125.31628415280647</v>
      </c>
      <c r="J56" s="11">
        <f t="shared" si="7"/>
        <v>-26.485316856552004</v>
      </c>
      <c r="K56" s="11"/>
    </row>
    <row r="57" spans="1:11">
      <c r="A57" s="2">
        <v>43935</v>
      </c>
      <c r="B57" s="10">
        <v>54</v>
      </c>
      <c r="C57" s="3">
        <f>Dati!K53</f>
        <v>21067</v>
      </c>
      <c r="D57">
        <f t="shared" ref="D57" si="9">C57-C56</f>
        <v>602</v>
      </c>
      <c r="E57">
        <f t="shared" ref="E57" si="10">10*(C57-C56)</f>
        <v>6020</v>
      </c>
      <c r="F57" s="11">
        <f t="shared" si="4"/>
        <v>20909.708303816707</v>
      </c>
      <c r="G57" s="11">
        <f t="shared" si="1"/>
        <v>5700.2458796951396</v>
      </c>
      <c r="H57" s="11">
        <f t="shared" si="8"/>
        <v>570.02458796951237</v>
      </c>
      <c r="I57" s="11">
        <f t="shared" ref="I57" si="11">C57-F57</f>
        <v>157.29169618329252</v>
      </c>
      <c r="J57" s="11">
        <f t="shared" ref="J57" si="12">D57-H57</f>
        <v>31.975412030487632</v>
      </c>
      <c r="K57" s="11"/>
    </row>
    <row r="58" spans="1:11">
      <c r="A58" s="2">
        <v>43936</v>
      </c>
      <c r="B58" s="10">
        <v>55</v>
      </c>
      <c r="C58" s="3">
        <f>Dati!K54</f>
        <v>21645</v>
      </c>
      <c r="D58">
        <f t="shared" ref="D58" si="13">C58-C57</f>
        <v>578</v>
      </c>
      <c r="E58">
        <f t="shared" ref="E58" si="14">10*(C58-C57)</f>
        <v>5780</v>
      </c>
      <c r="F58" s="11">
        <f t="shared" si="4"/>
        <v>21456.808490307107</v>
      </c>
      <c r="G58" s="11">
        <f t="shared" si="1"/>
        <v>5471.0018649039921</v>
      </c>
      <c r="H58" s="11">
        <f t="shared" si="8"/>
        <v>547.10018649039978</v>
      </c>
      <c r="I58" s="11">
        <f t="shared" ref="I58" si="15">C58-F58</f>
        <v>188.19150969289331</v>
      </c>
      <c r="J58" s="11">
        <f t="shared" ref="J58" si="16">D58-H58</f>
        <v>30.899813509600222</v>
      </c>
      <c r="K58" s="11"/>
    </row>
    <row r="59" spans="1:11">
      <c r="A59" s="2">
        <v>43937</v>
      </c>
      <c r="B59" s="10">
        <v>56</v>
      </c>
      <c r="C59" s="3">
        <f>Dati!K55</f>
        <v>22170</v>
      </c>
      <c r="D59">
        <f t="shared" ref="D59" si="17">C59-C58</f>
        <v>525</v>
      </c>
      <c r="E59">
        <f t="shared" ref="E59" si="18">10*(C59-C58)</f>
        <v>5250</v>
      </c>
      <c r="F59" s="11">
        <f t="shared" si="4"/>
        <v>21980.692317041474</v>
      </c>
      <c r="G59" s="11">
        <f t="shared" si="1"/>
        <v>5238.8382673436718</v>
      </c>
      <c r="H59" s="11">
        <f t="shared" si="8"/>
        <v>523.88382673436729</v>
      </c>
      <c r="I59" s="11">
        <f t="shared" ref="I59" si="19">C59-F59</f>
        <v>189.30768295852613</v>
      </c>
      <c r="J59" s="11">
        <f t="shared" ref="J59" si="20">D59-H59</f>
        <v>1.1161732656327104</v>
      </c>
      <c r="K59" s="11"/>
    </row>
    <row r="60" spans="1:11">
      <c r="A60" s="2">
        <v>43938</v>
      </c>
      <c r="B60" s="10">
        <v>57</v>
      </c>
      <c r="C60" s="3">
        <f>Dati!K56</f>
        <v>22745</v>
      </c>
      <c r="D60">
        <f t="shared" ref="D60" si="21">C60-C59</f>
        <v>575</v>
      </c>
      <c r="E60">
        <f t="shared" ref="E60" si="22">10*(C60-C59)</f>
        <v>5750</v>
      </c>
      <c r="F60" s="11">
        <f t="shared" si="4"/>
        <v>22481.226287405691</v>
      </c>
      <c r="G60" s="11">
        <f t="shared" si="1"/>
        <v>5005.3397036421666</v>
      </c>
      <c r="H60" s="11">
        <f t="shared" si="8"/>
        <v>500.53397036421569</v>
      </c>
      <c r="I60" s="11">
        <f t="shared" ref="I60" si="23">C60-F60</f>
        <v>263.77371259430947</v>
      </c>
      <c r="J60" s="11">
        <f t="shared" ref="J60" si="24">D60-H60</f>
        <v>74.466029635784309</v>
      </c>
      <c r="K60" s="11"/>
    </row>
    <row r="61" spans="1:11">
      <c r="A61" s="2">
        <v>43939</v>
      </c>
      <c r="B61" s="10">
        <v>58</v>
      </c>
      <c r="C61" s="3">
        <f>Dati!K57</f>
        <v>23227</v>
      </c>
      <c r="D61">
        <f t="shared" ref="D61" si="25">C61-C60</f>
        <v>482</v>
      </c>
      <c r="E61">
        <f t="shared" ref="E61" si="26">10*(C61-C60)</f>
        <v>4820</v>
      </c>
      <c r="F61" s="11">
        <f t="shared" si="4"/>
        <v>22958.421731428767</v>
      </c>
      <c r="G61" s="11">
        <f t="shared" si="1"/>
        <v>4771.9544402307656</v>
      </c>
      <c r="H61" s="11">
        <f t="shared" si="8"/>
        <v>477.19544402307804</v>
      </c>
      <c r="I61" s="11">
        <f t="shared" ref="I61" si="27">C61-F61</f>
        <v>268.57826857123291</v>
      </c>
      <c r="J61" s="11">
        <f t="shared" ref="J61" si="28">D61-H61</f>
        <v>4.8045559769219608</v>
      </c>
      <c r="K61" s="11"/>
    </row>
    <row r="62" spans="1:11">
      <c r="A62" s="2">
        <v>43940</v>
      </c>
      <c r="B62" s="10">
        <v>59</v>
      </c>
      <c r="C62" s="3">
        <f>Dati!K58</f>
        <v>23660</v>
      </c>
      <c r="D62">
        <f t="shared" ref="D62" si="29">C62-C61</f>
        <v>433</v>
      </c>
      <c r="E62">
        <f t="shared" ref="E62" si="30">10*(C62-C61)</f>
        <v>4330</v>
      </c>
      <c r="F62" s="11">
        <f t="shared" si="4"/>
        <v>23412.421029053614</v>
      </c>
      <c r="G62" s="11">
        <f t="shared" si="1"/>
        <v>4539.992976248468</v>
      </c>
      <c r="H62" s="11">
        <f t="shared" si="8"/>
        <v>453.99929762484845</v>
      </c>
      <c r="I62" s="11">
        <f t="shared" ref="I62" si="31">C62-F62</f>
        <v>247.57897094638611</v>
      </c>
      <c r="J62" s="11">
        <f t="shared" ref="J62" si="32">D62-H62</f>
        <v>-20.999297624848452</v>
      </c>
      <c r="K62" s="11"/>
    </row>
    <row r="63" spans="1:11">
      <c r="A63" s="2">
        <v>43941</v>
      </c>
      <c r="B63" s="10">
        <v>60</v>
      </c>
      <c r="C63" s="3">
        <f>Dati!K59</f>
        <v>24114</v>
      </c>
      <c r="D63">
        <f t="shared" ref="D63" si="33">C63-C62</f>
        <v>454</v>
      </c>
      <c r="E63">
        <f t="shared" ref="E63" si="34">10*(C63-C62)</f>
        <v>4540</v>
      </c>
      <c r="F63" s="11">
        <f t="shared" si="4"/>
        <v>23843.483900870073</v>
      </c>
      <c r="G63" s="11">
        <f t="shared" si="1"/>
        <v>4310.6287181645894</v>
      </c>
      <c r="H63" s="11">
        <f t="shared" si="8"/>
        <v>431.06287181646036</v>
      </c>
      <c r="I63" s="11">
        <f t="shared" ref="I63" si="35">C63-F63</f>
        <v>270.51609912992717</v>
      </c>
      <c r="J63" s="11">
        <f t="shared" ref="J63" si="36">D63-H63</f>
        <v>22.937128183539642</v>
      </c>
      <c r="K63" s="11"/>
    </row>
    <row r="64" spans="1:11">
      <c r="A64" s="2">
        <v>43942</v>
      </c>
      <c r="B64" s="10">
        <v>61</v>
      </c>
      <c r="C64" s="3">
        <f>Dati!K60</f>
        <v>24648</v>
      </c>
      <c r="D64">
        <f t="shared" ref="D64" si="37">C64-C63</f>
        <v>534</v>
      </c>
      <c r="E64">
        <f t="shared" ref="E64" si="38">10*(C64-C63)</f>
        <v>5340</v>
      </c>
      <c r="F64" s="11">
        <f t="shared" si="4"/>
        <v>24251.973944900292</v>
      </c>
      <c r="G64" s="11">
        <f t="shared" si="1"/>
        <v>4084.90044030219</v>
      </c>
      <c r="H64" s="11">
        <f t="shared" si="8"/>
        <v>408.4900440302182</v>
      </c>
      <c r="I64" s="11">
        <f t="shared" ref="I64" si="39">C64-F64</f>
        <v>396.02605509970817</v>
      </c>
      <c r="J64" s="11">
        <f t="shared" ref="J64" si="40">D64-H64</f>
        <v>125.5099559697818</v>
      </c>
      <c r="K64" s="11"/>
    </row>
    <row r="65" spans="1:11">
      <c r="A65" s="2">
        <v>43943</v>
      </c>
      <c r="B65" s="10">
        <v>62</v>
      </c>
      <c r="C65" s="3">
        <f>Dati!K61</f>
        <v>25085</v>
      </c>
      <c r="D65">
        <f t="shared" ref="D65" si="41">C65-C64</f>
        <v>437</v>
      </c>
      <c r="E65">
        <f t="shared" ref="E65" si="42">10*(C65-C64)</f>
        <v>4370</v>
      </c>
      <c r="F65" s="11">
        <f t="shared" ref="F65" si="43">F64+H65</f>
        <v>24638.345568851608</v>
      </c>
      <c r="G65" s="11">
        <f t="shared" ref="G65" si="44">(F65-F64)*10</f>
        <v>3863.71623951316</v>
      </c>
      <c r="H65" s="11">
        <f t="shared" ref="H65" si="45">$M$10*B65^$M$8*EXP(-B65/$M$9)</f>
        <v>386.37162395131566</v>
      </c>
      <c r="I65" s="11">
        <f t="shared" ref="I65" si="46">C65-F65</f>
        <v>446.65443114839218</v>
      </c>
      <c r="J65" s="11">
        <f t="shared" ref="J65" si="47">D65-H65</f>
        <v>50.628376048684345</v>
      </c>
      <c r="K65" s="11"/>
    </row>
    <row r="66" spans="1:11">
      <c r="A66" s="2">
        <v>43944</v>
      </c>
      <c r="B66" s="10">
        <v>63</v>
      </c>
      <c r="C66" s="3">
        <f>Dati!K62</f>
        <v>25549</v>
      </c>
      <c r="D66">
        <f t="shared" ref="D66" si="48">C66-C65</f>
        <v>464</v>
      </c>
      <c r="E66">
        <f t="shared" ref="E66" si="49">10*(C66-C65)</f>
        <v>4640</v>
      </c>
      <c r="F66" s="11">
        <f t="shared" ref="F66" si="50">F65+H66</f>
        <v>25003.131439860867</v>
      </c>
      <c r="G66" s="11">
        <f t="shared" ref="G66" si="51">(F66-F65)*10</f>
        <v>3647.858710092587</v>
      </c>
      <c r="H66" s="11">
        <f t="shared" ref="H66" si="52">$M$10*B66^$M$8*EXP(-B66/$M$9)</f>
        <v>364.78587100925876</v>
      </c>
      <c r="I66" s="11">
        <f t="shared" ref="I66" si="53">C66-F66</f>
        <v>545.86856013913348</v>
      </c>
      <c r="J66" s="11">
        <f t="shared" ref="J66" si="54">D66-H66</f>
        <v>99.214128990741244</v>
      </c>
      <c r="K66" s="11"/>
    </row>
    <row r="67" spans="1:11">
      <c r="A67" s="2">
        <v>43945</v>
      </c>
      <c r="B67" s="10">
        <v>64</v>
      </c>
      <c r="C67" s="3">
        <f>Dati!K63</f>
        <v>25969</v>
      </c>
      <c r="D67">
        <f t="shared" ref="D67" si="55">C67-C66</f>
        <v>420</v>
      </c>
      <c r="E67">
        <f t="shared" ref="E67" si="56">10*(C67-C66)</f>
        <v>4200</v>
      </c>
      <c r="F67" s="11">
        <f t="shared" ref="F67" si="57">F66+H67</f>
        <v>25346.930548412205</v>
      </c>
      <c r="G67" s="11">
        <f t="shared" ref="G67" si="58">(F67-F66)*10</f>
        <v>3437.9910855133858</v>
      </c>
      <c r="H67" s="11">
        <f t="shared" ref="H67" si="59">$M$10*B67^$M$8*EXP(-B67/$M$9)</f>
        <v>343.79910855133835</v>
      </c>
      <c r="I67" s="11">
        <f t="shared" ref="I67" si="60">C67-F67</f>
        <v>622.0694515877949</v>
      </c>
      <c r="J67" s="11">
        <f t="shared" ref="J67" si="61">D67-H67</f>
        <v>76.20089144866165</v>
      </c>
      <c r="K67" s="11"/>
    </row>
    <row r="68" spans="1:11">
      <c r="A68" s="2">
        <v>43946</v>
      </c>
      <c r="B68" s="10">
        <v>65</v>
      </c>
      <c r="C68" s="3">
        <f>Dati!K64</f>
        <v>26384</v>
      </c>
      <c r="D68">
        <f t="shared" ref="D68" si="62">C68-C67</f>
        <v>415</v>
      </c>
      <c r="E68">
        <f t="shared" ref="E68" si="63">10*(C68-C67)</f>
        <v>4150</v>
      </c>
      <c r="F68" s="11">
        <f t="shared" ref="F68" si="64">F67+H68</f>
        <v>25670.396959987866</v>
      </c>
      <c r="G68" s="11">
        <f t="shared" ref="G68" si="65">(F68-F67)*10</f>
        <v>3234.6641157566046</v>
      </c>
      <c r="H68" s="11">
        <f t="shared" ref="H68" si="66">$M$10*B68^$M$8*EXP(-B68/$M$9)</f>
        <v>323.46641157566211</v>
      </c>
      <c r="I68" s="11">
        <f t="shared" ref="I68" si="67">C68-F68</f>
        <v>713.60304001213444</v>
      </c>
      <c r="J68" s="11">
        <f t="shared" ref="J68" si="68">D68-H68</f>
        <v>91.533588424337893</v>
      </c>
      <c r="K68" s="11"/>
    </row>
    <row r="69" spans="1:11">
      <c r="A69" s="2">
        <v>43947</v>
      </c>
      <c r="B69" s="10">
        <v>66</v>
      </c>
      <c r="C69" s="3">
        <f>Dati!K65</f>
        <v>26644</v>
      </c>
      <c r="D69">
        <f t="shared" ref="D69" si="69">C69-C68</f>
        <v>260</v>
      </c>
      <c r="E69">
        <f t="shared" ref="E69" si="70">10*(C69-C68)</f>
        <v>2600</v>
      </c>
      <c r="F69" s="11">
        <f t="shared" ref="F69" si="71">F68+H69</f>
        <v>25974.229307197245</v>
      </c>
      <c r="G69" s="11">
        <f t="shared" ref="G69" si="72">(F69-F68)*10</f>
        <v>3038.323472093798</v>
      </c>
      <c r="H69" s="11">
        <f t="shared" ref="H69" si="73">$M$10*B69^$M$8*EXP(-B69/$M$9)</f>
        <v>303.83234720938157</v>
      </c>
      <c r="I69" s="11">
        <f t="shared" ref="I69" si="74">C69-F69</f>
        <v>669.77069280275464</v>
      </c>
      <c r="J69" s="11">
        <f t="shared" ref="J69" si="75">D69-H69</f>
        <v>-43.832347209381567</v>
      </c>
      <c r="K69" s="11"/>
    </row>
    <row r="70" spans="1:11">
      <c r="A70" s="2">
        <v>43948</v>
      </c>
      <c r="B70" s="10">
        <v>67</v>
      </c>
      <c r="C70" s="3">
        <f>Dati!K66</f>
        <v>26977</v>
      </c>
      <c r="D70">
        <f t="shared" ref="D70" si="76">C70-C69</f>
        <v>333</v>
      </c>
      <c r="E70">
        <f t="shared" ref="E70" si="77">10*(C70-C69)</f>
        <v>3330</v>
      </c>
      <c r="F70" s="11">
        <f t="shared" ref="F70" si="78">F69+H70</f>
        <v>26259.161056644243</v>
      </c>
      <c r="G70" s="11">
        <f t="shared" ref="G70" si="79">(F70-F69)*10</f>
        <v>2849.3174944699786</v>
      </c>
      <c r="H70" s="11">
        <f t="shared" ref="H70" si="80">$M$10*B70^$M$8*EXP(-B70/$M$9)</f>
        <v>284.9317494469978</v>
      </c>
      <c r="I70" s="11">
        <f t="shared" ref="I70" si="81">C70-F70</f>
        <v>717.83894335575678</v>
      </c>
      <c r="J70" s="11">
        <f t="shared" ref="J70" si="82">D70-H70</f>
        <v>48.068250553002201</v>
      </c>
      <c r="K70" s="11"/>
    </row>
    <row r="71" spans="1:11">
      <c r="A71" s="2">
        <v>43949</v>
      </c>
      <c r="B71" s="10">
        <v>68</v>
      </c>
      <c r="C71" s="3">
        <f>Dati!K67</f>
        <v>27359</v>
      </c>
      <c r="D71">
        <f t="shared" ref="D71" si="83">C71-C70</f>
        <v>382</v>
      </c>
      <c r="E71">
        <f t="shared" ref="E71" si="84">10*(C71-C70)</f>
        <v>3820</v>
      </c>
      <c r="F71" s="11">
        <f t="shared" ref="F71" si="85">F70+H71</f>
        <v>26525.95156860349</v>
      </c>
      <c r="G71" s="11">
        <f t="shared" ref="G71" si="86">(F71-F70)*10</f>
        <v>2667.9051195924694</v>
      </c>
      <c r="H71" s="11">
        <f t="shared" ref="H71" si="87">$M$10*B71^$M$8*EXP(-B71/$M$9)</f>
        <v>266.79051195924615</v>
      </c>
      <c r="I71" s="11">
        <f t="shared" ref="I71" si="88">C71-F71</f>
        <v>833.04843139650984</v>
      </c>
      <c r="J71" s="11">
        <f t="shared" ref="J71" si="89">D71-H71</f>
        <v>115.20948804075385</v>
      </c>
      <c r="K71" s="11"/>
    </row>
    <row r="72" spans="1:11">
      <c r="A72" s="2">
        <v>43950</v>
      </c>
      <c r="B72" s="10">
        <v>69</v>
      </c>
      <c r="C72" s="3">
        <f>Dati!K68</f>
        <v>27682</v>
      </c>
      <c r="D72">
        <f t="shared" ref="D72" si="90">C72-C71</f>
        <v>323</v>
      </c>
      <c r="E72">
        <f t="shared" ref="E72" si="91">10*(C72-C71)</f>
        <v>3230</v>
      </c>
      <c r="F72" s="11">
        <f t="shared" ref="F72" si="92">F71+H72</f>
        <v>26775.377953605057</v>
      </c>
      <c r="G72" s="11">
        <f t="shared" ref="G72" si="93">(F72-F71)*10</f>
        <v>2494.2638500156681</v>
      </c>
      <c r="H72" s="11">
        <f t="shared" ref="H72" si="94">$M$10*B72^$M$8*EXP(-B72/$M$9)</f>
        <v>249.42638500156727</v>
      </c>
      <c r="I72" s="11">
        <f t="shared" ref="I72" si="95">C72-F72</f>
        <v>906.62204639494303</v>
      </c>
      <c r="J72" s="11">
        <f t="shared" ref="J72" si="96">D72-H72</f>
        <v>73.573614998432731</v>
      </c>
    </row>
    <row r="73" spans="1:11">
      <c r="A73" s="2">
        <v>43951</v>
      </c>
      <c r="B73" s="10">
        <v>70</v>
      </c>
      <c r="C73" s="3">
        <f>Dati!K69</f>
        <v>27967</v>
      </c>
      <c r="D73">
        <f t="shared" ref="D73" si="97">C73-C72</f>
        <v>285</v>
      </c>
      <c r="E73">
        <f t="shared" ref="E73" si="98">10*(C73-C72)</f>
        <v>2850</v>
      </c>
      <c r="F73" s="11">
        <f t="shared" ref="F73" si="99">F72+H73</f>
        <v>27008.22771816458</v>
      </c>
      <c r="G73" s="11">
        <f t="shared" ref="G73" si="100">(F73-F72)*10</f>
        <v>2328.4976455952346</v>
      </c>
      <c r="H73" s="11">
        <f t="shared" ref="H73" si="101">$M$10*B73^$M$8*EXP(-B73/$M$9)</f>
        <v>232.84976455952179</v>
      </c>
      <c r="I73" s="11">
        <f t="shared" ref="I73" si="102">C73-F73</f>
        <v>958.77228183541956</v>
      </c>
      <c r="J73" s="11">
        <f t="shared" ref="J73" si="103">D73-H73</f>
        <v>52.150235440478212</v>
      </c>
    </row>
    <row r="74" spans="1:11">
      <c r="A74" s="2">
        <v>43952</v>
      </c>
      <c r="B74" s="10">
        <v>71</v>
      </c>
      <c r="C74" s="3">
        <f>Dati!K70</f>
        <v>28236</v>
      </c>
      <c r="D74">
        <f t="shared" ref="D74" si="104">C74-C73</f>
        <v>269</v>
      </c>
      <c r="E74">
        <f t="shared" ref="E74" si="105">10*(C74-C73)</f>
        <v>2690</v>
      </c>
      <c r="F74" s="11">
        <f t="shared" ref="F74" si="106">F73+H74</f>
        <v>27225.292182007026</v>
      </c>
      <c r="G74" s="11">
        <f t="shared" ref="G74" si="107">(F74-F73)*10</f>
        <v>2170.6446384244555</v>
      </c>
      <c r="H74" s="11">
        <f t="shared" ref="H74" si="108">$M$10*B74^$M$8*EXP(-B74/$M$9)</f>
        <v>217.06446384244543</v>
      </c>
      <c r="I74" s="11">
        <f t="shared" ref="I74" si="109">C74-F74</f>
        <v>1010.707817992974</v>
      </c>
      <c r="J74" s="11">
        <f t="shared" ref="J74" si="110">D74-H74</f>
        <v>51.935536157554566</v>
      </c>
    </row>
    <row r="75" spans="1:11">
      <c r="A75" s="2">
        <v>43953</v>
      </c>
      <c r="B75" s="10">
        <v>72</v>
      </c>
      <c r="C75" s="3">
        <f>Dati!K71</f>
        <v>28710</v>
      </c>
      <c r="D75">
        <f t="shared" ref="D75" si="111">C75-C74</f>
        <v>474</v>
      </c>
      <c r="E75">
        <f t="shared" ref="E75" si="112">10*(C75-C74)</f>
        <v>4740</v>
      </c>
      <c r="F75" s="11">
        <f t="shared" ref="F75" si="113">F74+H75</f>
        <v>27427.360641066847</v>
      </c>
      <c r="G75" s="11">
        <f t="shared" ref="G75" si="114">(F75-F74)*10</f>
        <v>2020.6845905982118</v>
      </c>
      <c r="H75" s="11">
        <f t="shared" ref="H75" si="115">$M$10*B75^$M$8*EXP(-B75/$M$9)</f>
        <v>202.06845905982118</v>
      </c>
      <c r="I75" s="11">
        <f t="shared" ref="I75" si="116">C75-F75</f>
        <v>1282.6393589331528</v>
      </c>
      <c r="J75" s="11">
        <f t="shared" ref="J75" si="117">D75-H75</f>
        <v>271.93154094017882</v>
      </c>
    </row>
    <row r="76" spans="1:11">
      <c r="A76" s="2">
        <v>43954</v>
      </c>
      <c r="B76" s="10">
        <v>73</v>
      </c>
      <c r="C76" s="3">
        <f>Dati!K72</f>
        <v>28884</v>
      </c>
      <c r="D76">
        <f t="shared" ref="D76" si="118">C76-C75</f>
        <v>174</v>
      </c>
      <c r="E76">
        <f t="shared" ref="E76" si="119">10*(C76-C75)</f>
        <v>1740</v>
      </c>
      <c r="F76" s="11">
        <f t="shared" ref="F76" si="120">F75+H76</f>
        <v>27615.215244144198</v>
      </c>
      <c r="G76" s="11">
        <f t="shared" ref="G76" si="121">(F76-F75)*10</f>
        <v>1878.5460307735048</v>
      </c>
      <c r="H76" s="11">
        <f t="shared" ref="H76" si="122">$M$10*B76^$M$8*EXP(-B76/$M$9)</f>
        <v>187.85460307735039</v>
      </c>
      <c r="I76" s="11">
        <f t="shared" ref="I76" si="123">C76-F76</f>
        <v>1268.7847558558024</v>
      </c>
      <c r="J76" s="11">
        <f t="shared" ref="J76" si="124">D76-H76</f>
        <v>-13.85460307735039</v>
      </c>
    </row>
    <row r="77" spans="1:11">
      <c r="A77" s="2">
        <v>43955</v>
      </c>
      <c r="B77" s="10">
        <v>74</v>
      </c>
      <c r="F77" s="11">
        <f t="shared" ref="F76:F96" si="125">F76+H77</f>
        <v>27789.626546191383</v>
      </c>
      <c r="H77" s="11">
        <f t="shared" ref="H76:H96" si="126">$M$10*B77^$M$8*EXP(-B77/$M$9)</f>
        <v>174.41130204718633</v>
      </c>
    </row>
    <row r="78" spans="1:11">
      <c r="A78" s="2">
        <v>43956</v>
      </c>
      <c r="B78" s="10">
        <v>75</v>
      </c>
      <c r="F78" s="11">
        <f t="shared" si="125"/>
        <v>27951.349697630656</v>
      </c>
      <c r="H78" s="11">
        <f t="shared" si="126"/>
        <v>161.72315143927253</v>
      </c>
    </row>
    <row r="79" spans="1:11">
      <c r="A79" s="2">
        <v>43957</v>
      </c>
      <c r="B79" s="10">
        <v>76</v>
      </c>
      <c r="F79" s="11">
        <f t="shared" si="125"/>
        <v>28101.121226702533</v>
      </c>
      <c r="H79" s="11">
        <f t="shared" si="126"/>
        <v>149.77152907187613</v>
      </c>
    </row>
    <row r="80" spans="1:11">
      <c r="A80" s="2">
        <v>43958</v>
      </c>
      <c r="B80" s="10">
        <v>77</v>
      </c>
      <c r="F80" s="11">
        <f t="shared" si="125"/>
        <v>28239.656370458095</v>
      </c>
      <c r="H80" s="11">
        <f t="shared" si="126"/>
        <v>138.53514375556026</v>
      </c>
    </row>
    <row r="81" spans="1:8">
      <c r="A81" s="2">
        <v>43959</v>
      </c>
      <c r="B81" s="10">
        <v>78</v>
      </c>
      <c r="F81" s="11">
        <f t="shared" si="125"/>
        <v>28367.646909492556</v>
      </c>
      <c r="H81" s="11">
        <f t="shared" si="126"/>
        <v>127.99053903446034</v>
      </c>
    </row>
    <row r="82" spans="1:8">
      <c r="A82" s="2">
        <v>43960</v>
      </c>
      <c r="B82" s="10">
        <v>79</v>
      </c>
      <c r="F82" s="11">
        <f t="shared" si="125"/>
        <v>28485.759461734211</v>
      </c>
      <c r="H82" s="11">
        <f t="shared" si="126"/>
        <v>118.11255224165615</v>
      </c>
    </row>
    <row r="83" spans="1:8">
      <c r="A83" s="2">
        <v>43961</v>
      </c>
      <c r="B83" s="10">
        <v>80</v>
      </c>
      <c r="F83" s="11">
        <f t="shared" si="125"/>
        <v>28594.634191426718</v>
      </c>
      <c r="H83" s="11">
        <f t="shared" si="126"/>
        <v>108.87472969250618</v>
      </c>
    </row>
    <row r="84" spans="1:8">
      <c r="A84" s="2">
        <v>43962</v>
      </c>
      <c r="B84" s="10">
        <v>81</v>
      </c>
      <c r="F84" s="11">
        <f t="shared" si="125"/>
        <v>28694.883890759036</v>
      </c>
      <c r="H84" s="11">
        <f t="shared" si="126"/>
        <v>100.24969933231937</v>
      </c>
    </row>
    <row r="85" spans="1:8">
      <c r="A85" s="2">
        <v>43963</v>
      </c>
      <c r="B85" s="10">
        <v>82</v>
      </c>
      <c r="F85" s="11">
        <f t="shared" si="125"/>
        <v>28787.093393303217</v>
      </c>
      <c r="H85" s="11">
        <f t="shared" si="126"/>
        <v>92.209502544182257</v>
      </c>
    </row>
    <row r="86" spans="1:8">
      <c r="A86" s="2">
        <v>43964</v>
      </c>
      <c r="B86" s="10">
        <v>83</v>
      </c>
      <c r="F86" s="11">
        <f t="shared" si="125"/>
        <v>28871.819280423675</v>
      </c>
      <c r="H86" s="11">
        <f t="shared" si="126"/>
        <v>84.725887120456335</v>
      </c>
    </row>
    <row r="87" spans="1:8">
      <c r="A87" s="2">
        <v>43965</v>
      </c>
      <c r="B87" s="10">
        <v>84</v>
      </c>
      <c r="F87" s="11">
        <f t="shared" si="125"/>
        <v>28949.589844042126</v>
      </c>
      <c r="H87" s="11">
        <f t="shared" si="126"/>
        <v>77.770563618451149</v>
      </c>
    </row>
    <row r="88" spans="1:8">
      <c r="A88" s="2">
        <v>43966</v>
      </c>
      <c r="B88" s="10">
        <v>85</v>
      </c>
      <c r="F88" s="11">
        <f t="shared" si="125"/>
        <v>29020.905271509666</v>
      </c>
      <c r="H88" s="11">
        <f t="shared" si="126"/>
        <v>71.315427467539166</v>
      </c>
    </row>
    <row r="89" spans="1:8">
      <c r="A89" s="2">
        <v>43967</v>
      </c>
      <c r="B89" s="10">
        <v>86</v>
      </c>
      <c r="F89" s="11">
        <f t="shared" si="125"/>
        <v>29086.238020791076</v>
      </c>
      <c r="H89" s="11">
        <f t="shared" si="126"/>
        <v>65.332749281407828</v>
      </c>
    </row>
    <row r="90" spans="1:8">
      <c r="A90" s="2">
        <v>43968</v>
      </c>
      <c r="B90" s="10">
        <v>87</v>
      </c>
      <c r="F90" s="11">
        <f t="shared" si="125"/>
        <v>29146.033356655462</v>
      </c>
      <c r="H90" s="11">
        <f t="shared" si="126"/>
        <v>59.79533586438717</v>
      </c>
    </row>
    <row r="91" spans="1:8">
      <c r="A91" s="2">
        <v>43969</v>
      </c>
      <c r="B91" s="10">
        <v>88</v>
      </c>
      <c r="F91" s="11">
        <f t="shared" si="125"/>
        <v>29200.710021048744</v>
      </c>
      <c r="H91" s="11">
        <f t="shared" si="126"/>
        <v>54.676664393282486</v>
      </c>
    </row>
    <row r="92" spans="1:8">
      <c r="A92" s="2">
        <v>43970</v>
      </c>
      <c r="B92" s="10">
        <v>89</v>
      </c>
      <c r="F92" s="11">
        <f t="shared" si="125"/>
        <v>29250.661013262245</v>
      </c>
      <c r="H92" s="11">
        <f t="shared" si="126"/>
        <v>49.950992213499575</v>
      </c>
    </row>
    <row r="93" spans="1:8">
      <c r="A93" s="2">
        <v>43971</v>
      </c>
      <c r="B93" s="10">
        <v>90</v>
      </c>
      <c r="F93" s="11">
        <f t="shared" si="125"/>
        <v>29296.25445787959</v>
      </c>
      <c r="H93" s="11">
        <f t="shared" si="126"/>
        <v>45.59344461734463</v>
      </c>
    </row>
    <row r="94" spans="1:8">
      <c r="A94" s="2">
        <v>43972</v>
      </c>
      <c r="B94" s="10">
        <v>91</v>
      </c>
      <c r="F94" s="11">
        <f t="shared" si="125"/>
        <v>29337.834540758886</v>
      </c>
      <c r="H94" s="11">
        <f t="shared" si="126"/>
        <v>41.580082879294729</v>
      </c>
    </row>
    <row r="95" spans="1:8">
      <c r="A95" s="2">
        <v>43973</v>
      </c>
      <c r="B95" s="10">
        <v>92</v>
      </c>
      <c r="F95" s="11">
        <f t="shared" si="125"/>
        <v>29375.72249547203</v>
      </c>
      <c r="H95" s="11">
        <f t="shared" si="126"/>
        <v>37.887954713143806</v>
      </c>
    </row>
    <row r="96" spans="1:8">
      <c r="A96" s="2">
        <v>43974</v>
      </c>
      <c r="B96" s="10">
        <v>93</v>
      </c>
      <c r="F96" s="11">
        <f t="shared" si="125"/>
        <v>29410.217624665918</v>
      </c>
      <c r="H96" s="11">
        <f t="shared" si="126"/>
        <v>34.495129193890243</v>
      </c>
    </row>
  </sheetData>
  <pageMargins left="0" right="0" top="0.39370078740157505" bottom="0.39370078740157505" header="0" footer="0"/>
  <pageSetup paperSize="9" fitToWidth="0" fitToHeight="0" orientation="portrait" r:id="rId1"/>
  <headerFooter>
    <oddHeader>&amp;C&amp;A</oddHeader>
    <oddFooter>&amp;CPagina &amp;P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7BF3F-C6CA-4254-9A29-CA5235213070}">
  <dimension ref="B1:E72"/>
  <sheetViews>
    <sheetView workbookViewId="0">
      <pane ySplit="1" topLeftCell="A59" activePane="bottomLeft" state="frozen"/>
      <selection pane="bottomLeft" activeCell="B72" sqref="B72"/>
    </sheetView>
  </sheetViews>
  <sheetFormatPr defaultRowHeight="13.8"/>
  <cols>
    <col min="2" max="3" width="10.69921875" customWidth="1"/>
    <col min="4" max="5" width="11.296875" bestFit="1" customWidth="1"/>
  </cols>
  <sheetData>
    <row r="1" spans="2:5">
      <c r="B1" s="1" t="s">
        <v>10</v>
      </c>
      <c r="C1" s="4" t="s">
        <v>63</v>
      </c>
      <c r="D1" s="4" t="s">
        <v>64</v>
      </c>
      <c r="E1" s="4" t="s">
        <v>65</v>
      </c>
    </row>
    <row r="3" spans="2:5">
      <c r="B3" s="3"/>
    </row>
    <row r="4" spans="2:5">
      <c r="B4" s="3">
        <f>Dati!L4</f>
        <v>322</v>
      </c>
      <c r="C4">
        <f t="shared" ref="C4:C54" si="0">B4-B3</f>
        <v>322</v>
      </c>
    </row>
    <row r="5" spans="2:5">
      <c r="B5" s="3">
        <f>Dati!L5</f>
        <v>400</v>
      </c>
      <c r="C5">
        <f t="shared" si="0"/>
        <v>78</v>
      </c>
    </row>
    <row r="6" spans="2:5">
      <c r="B6" s="3">
        <f>Dati!L6</f>
        <v>650</v>
      </c>
      <c r="C6">
        <f t="shared" si="0"/>
        <v>250</v>
      </c>
    </row>
    <row r="7" spans="2:5">
      <c r="B7" s="3">
        <f>Dati!L7</f>
        <v>888</v>
      </c>
      <c r="C7">
        <f t="shared" si="0"/>
        <v>238</v>
      </c>
      <c r="E7" s="11">
        <f>SUM(C4:C7)/4</f>
        <v>222</v>
      </c>
    </row>
    <row r="8" spans="2:5">
      <c r="B8" s="3">
        <f>Dati!L8</f>
        <v>1128</v>
      </c>
      <c r="C8">
        <f t="shared" si="0"/>
        <v>240</v>
      </c>
      <c r="E8" s="11">
        <f t="shared" ref="E8:E62" si="1">SUM(C5:C8)/4</f>
        <v>201.5</v>
      </c>
    </row>
    <row r="9" spans="2:5">
      <c r="B9" s="3">
        <f>Dati!L9</f>
        <v>1694</v>
      </c>
      <c r="C9">
        <f t="shared" si="0"/>
        <v>566</v>
      </c>
      <c r="E9" s="11">
        <f t="shared" si="1"/>
        <v>323.5</v>
      </c>
    </row>
    <row r="10" spans="2:5">
      <c r="B10" s="3">
        <f>Dati!L10</f>
        <v>2036</v>
      </c>
      <c r="C10">
        <f t="shared" si="0"/>
        <v>342</v>
      </c>
      <c r="D10" s="11">
        <f>SUM(C4:C10)/7</f>
        <v>290.85714285714283</v>
      </c>
      <c r="E10" s="11">
        <f t="shared" si="1"/>
        <v>346.5</v>
      </c>
    </row>
    <row r="11" spans="2:5">
      <c r="B11" s="3">
        <f>Dati!L11</f>
        <v>2502</v>
      </c>
      <c r="C11">
        <f t="shared" si="0"/>
        <v>466</v>
      </c>
      <c r="D11" s="11">
        <f t="shared" ref="D11:D62" si="2">SUM(C5:C11)/7</f>
        <v>311.42857142857144</v>
      </c>
      <c r="E11" s="11">
        <f t="shared" si="1"/>
        <v>403.5</v>
      </c>
    </row>
    <row r="12" spans="2:5">
      <c r="B12" s="3">
        <f>Dati!L12</f>
        <v>3089</v>
      </c>
      <c r="C12">
        <f t="shared" si="0"/>
        <v>587</v>
      </c>
      <c r="D12" s="11">
        <f t="shared" si="2"/>
        <v>384.14285714285717</v>
      </c>
      <c r="E12" s="11">
        <f t="shared" si="1"/>
        <v>490.25</v>
      </c>
    </row>
    <row r="13" spans="2:5">
      <c r="B13" s="3">
        <f>Dati!L13</f>
        <v>3858</v>
      </c>
      <c r="C13">
        <f t="shared" si="0"/>
        <v>769</v>
      </c>
      <c r="D13" s="11">
        <f t="shared" si="2"/>
        <v>458.28571428571428</v>
      </c>
      <c r="E13" s="11">
        <f t="shared" si="1"/>
        <v>541</v>
      </c>
    </row>
    <row r="14" spans="2:5">
      <c r="B14" s="3">
        <f>Dati!L14</f>
        <v>4636</v>
      </c>
      <c r="C14">
        <f t="shared" si="0"/>
        <v>778</v>
      </c>
      <c r="D14" s="11">
        <f t="shared" si="2"/>
        <v>535.42857142857144</v>
      </c>
      <c r="E14" s="11">
        <f t="shared" si="1"/>
        <v>650</v>
      </c>
    </row>
    <row r="15" spans="2:5">
      <c r="B15" s="3">
        <f>Dati!L15</f>
        <v>5883</v>
      </c>
      <c r="C15">
        <f t="shared" si="0"/>
        <v>1247</v>
      </c>
      <c r="D15" s="11">
        <f t="shared" si="2"/>
        <v>679.28571428571433</v>
      </c>
      <c r="E15" s="11">
        <f t="shared" si="1"/>
        <v>845.25</v>
      </c>
    </row>
    <row r="16" spans="2:5">
      <c r="B16" s="3">
        <f>Dati!L16</f>
        <v>7375</v>
      </c>
      <c r="C16">
        <f t="shared" si="0"/>
        <v>1492</v>
      </c>
      <c r="D16" s="11">
        <f t="shared" si="2"/>
        <v>811.57142857142856</v>
      </c>
      <c r="E16" s="11">
        <f t="shared" si="1"/>
        <v>1071.5</v>
      </c>
    </row>
    <row r="17" spans="2:5">
      <c r="B17" s="3">
        <f>Dati!L17</f>
        <v>9172</v>
      </c>
      <c r="C17">
        <f t="shared" si="0"/>
        <v>1797</v>
      </c>
      <c r="D17" s="11">
        <f t="shared" si="2"/>
        <v>1019.4285714285714</v>
      </c>
      <c r="E17" s="11">
        <f t="shared" si="1"/>
        <v>1328.5</v>
      </c>
    </row>
    <row r="18" spans="2:5">
      <c r="B18" s="3">
        <f>Dati!L18</f>
        <v>10149</v>
      </c>
      <c r="C18">
        <f t="shared" si="0"/>
        <v>977</v>
      </c>
      <c r="D18" s="11">
        <f t="shared" si="2"/>
        <v>1092.4285714285713</v>
      </c>
      <c r="E18" s="11">
        <f t="shared" si="1"/>
        <v>1378.25</v>
      </c>
    </row>
    <row r="19" spans="2:5">
      <c r="B19" s="3">
        <f>Dati!L19</f>
        <v>12462</v>
      </c>
      <c r="C19">
        <f t="shared" si="0"/>
        <v>2313</v>
      </c>
      <c r="D19" s="11">
        <f t="shared" si="2"/>
        <v>1339</v>
      </c>
      <c r="E19" s="11">
        <f t="shared" si="1"/>
        <v>1644.75</v>
      </c>
    </row>
    <row r="20" spans="2:5">
      <c r="B20" s="3">
        <f>Dati!L20</f>
        <v>15113</v>
      </c>
      <c r="C20">
        <f t="shared" si="0"/>
        <v>2651</v>
      </c>
      <c r="D20" s="11">
        <f t="shared" si="2"/>
        <v>1607.8571428571429</v>
      </c>
      <c r="E20" s="11">
        <f t="shared" si="1"/>
        <v>1934.5</v>
      </c>
    </row>
    <row r="21" spans="2:5">
      <c r="B21" s="3">
        <f>Dati!L21</f>
        <v>17660</v>
      </c>
      <c r="C21">
        <f t="shared" si="0"/>
        <v>2547</v>
      </c>
      <c r="D21" s="11">
        <f t="shared" si="2"/>
        <v>1860.5714285714287</v>
      </c>
      <c r="E21" s="11">
        <f t="shared" si="1"/>
        <v>2122</v>
      </c>
    </row>
    <row r="22" spans="2:5">
      <c r="B22" s="3">
        <f>Dati!L22</f>
        <v>21157</v>
      </c>
      <c r="C22">
        <f t="shared" si="0"/>
        <v>3497</v>
      </c>
      <c r="D22" s="11">
        <f t="shared" si="2"/>
        <v>2182</v>
      </c>
      <c r="E22" s="11">
        <f t="shared" si="1"/>
        <v>2752</v>
      </c>
    </row>
    <row r="23" spans="2:5">
      <c r="B23" s="3">
        <f>Dati!L23</f>
        <v>24747</v>
      </c>
      <c r="C23">
        <f t="shared" si="0"/>
        <v>3590</v>
      </c>
      <c r="D23" s="11">
        <f t="shared" si="2"/>
        <v>2481.7142857142858</v>
      </c>
      <c r="E23" s="11">
        <f t="shared" si="1"/>
        <v>3071.25</v>
      </c>
    </row>
    <row r="24" spans="2:5">
      <c r="B24" s="3">
        <f>Dati!L24</f>
        <v>27980</v>
      </c>
      <c r="C24">
        <f t="shared" si="0"/>
        <v>3233</v>
      </c>
      <c r="D24" s="11">
        <f t="shared" si="2"/>
        <v>2686.8571428571427</v>
      </c>
      <c r="E24" s="11">
        <f t="shared" si="1"/>
        <v>3216.75</v>
      </c>
    </row>
    <row r="25" spans="2:5">
      <c r="B25" s="3">
        <f>Dati!L25</f>
        <v>31506</v>
      </c>
      <c r="C25">
        <f t="shared" si="0"/>
        <v>3526</v>
      </c>
      <c r="D25" s="11">
        <f t="shared" si="2"/>
        <v>3051</v>
      </c>
      <c r="E25" s="11">
        <f t="shared" si="1"/>
        <v>3461.5</v>
      </c>
    </row>
    <row r="26" spans="2:5">
      <c r="B26" s="3">
        <f>Dati!L26</f>
        <v>35713</v>
      </c>
      <c r="C26">
        <f t="shared" si="0"/>
        <v>4207</v>
      </c>
      <c r="D26" s="11">
        <f t="shared" si="2"/>
        <v>3321.5714285714284</v>
      </c>
      <c r="E26" s="11">
        <f t="shared" si="1"/>
        <v>3639</v>
      </c>
    </row>
    <row r="27" spans="2:5">
      <c r="B27" s="3">
        <f>Dati!L27</f>
        <v>41035</v>
      </c>
      <c r="C27">
        <f t="shared" si="0"/>
        <v>5322</v>
      </c>
      <c r="D27" s="11">
        <f t="shared" si="2"/>
        <v>3703.1428571428573</v>
      </c>
      <c r="E27" s="11">
        <f t="shared" si="1"/>
        <v>4072</v>
      </c>
    </row>
    <row r="28" spans="2:5">
      <c r="B28" s="3">
        <f>Dati!L28</f>
        <v>47021</v>
      </c>
      <c r="C28">
        <f t="shared" si="0"/>
        <v>5986</v>
      </c>
      <c r="D28" s="11">
        <f t="shared" si="2"/>
        <v>4194.4285714285716</v>
      </c>
      <c r="E28" s="11">
        <f t="shared" si="1"/>
        <v>4760.25</v>
      </c>
    </row>
    <row r="29" spans="2:5">
      <c r="B29" s="3">
        <f>Dati!L29</f>
        <v>53578</v>
      </c>
      <c r="C29">
        <f t="shared" si="0"/>
        <v>6557</v>
      </c>
      <c r="D29" s="11">
        <f t="shared" si="2"/>
        <v>4631.5714285714284</v>
      </c>
      <c r="E29" s="11">
        <f t="shared" si="1"/>
        <v>5518</v>
      </c>
    </row>
    <row r="30" spans="2:5">
      <c r="B30" s="3">
        <f>Dati!L30</f>
        <v>59138</v>
      </c>
      <c r="C30">
        <f t="shared" si="0"/>
        <v>5560</v>
      </c>
      <c r="D30" s="11">
        <f t="shared" si="2"/>
        <v>4913</v>
      </c>
      <c r="E30" s="11">
        <f t="shared" si="1"/>
        <v>5856.25</v>
      </c>
    </row>
    <row r="31" spans="2:5">
      <c r="B31" s="3">
        <f>Dati!L31</f>
        <v>63927</v>
      </c>
      <c r="C31">
        <f t="shared" si="0"/>
        <v>4789</v>
      </c>
      <c r="D31" s="11">
        <f t="shared" si="2"/>
        <v>5135.2857142857147</v>
      </c>
      <c r="E31" s="11">
        <f t="shared" si="1"/>
        <v>5723</v>
      </c>
    </row>
    <row r="32" spans="2:5">
      <c r="B32" s="3">
        <f>Dati!L32</f>
        <v>69176</v>
      </c>
      <c r="C32">
        <f t="shared" si="0"/>
        <v>5249</v>
      </c>
      <c r="D32" s="11">
        <f t="shared" si="2"/>
        <v>5381.4285714285716</v>
      </c>
      <c r="E32" s="11">
        <f t="shared" si="1"/>
        <v>5538.75</v>
      </c>
    </row>
    <row r="33" spans="2:5">
      <c r="B33" s="3">
        <f>Dati!L33</f>
        <v>74386</v>
      </c>
      <c r="C33">
        <f t="shared" si="0"/>
        <v>5210</v>
      </c>
      <c r="D33" s="11">
        <f t="shared" si="2"/>
        <v>5524.7142857142853</v>
      </c>
      <c r="E33" s="11">
        <f t="shared" si="1"/>
        <v>5202</v>
      </c>
    </row>
    <row r="34" spans="2:5">
      <c r="B34" s="3">
        <f>Dati!L34</f>
        <v>80539</v>
      </c>
      <c r="C34">
        <f t="shared" si="0"/>
        <v>6153</v>
      </c>
      <c r="D34" s="11">
        <f t="shared" si="2"/>
        <v>5643.4285714285716</v>
      </c>
      <c r="E34" s="11">
        <f t="shared" si="1"/>
        <v>5350.25</v>
      </c>
    </row>
    <row r="35" spans="2:5">
      <c r="B35" s="3">
        <f>Dati!L35</f>
        <v>86498</v>
      </c>
      <c r="C35">
        <f t="shared" si="0"/>
        <v>5959</v>
      </c>
      <c r="D35" s="11">
        <f t="shared" si="2"/>
        <v>5639.5714285714284</v>
      </c>
      <c r="E35" s="11">
        <f t="shared" si="1"/>
        <v>5642.75</v>
      </c>
    </row>
    <row r="36" spans="2:5">
      <c r="B36" s="3">
        <f>Dati!L36</f>
        <v>92472</v>
      </c>
      <c r="C36">
        <f t="shared" si="0"/>
        <v>5974</v>
      </c>
      <c r="D36" s="11">
        <f t="shared" si="2"/>
        <v>5556.2857142857147</v>
      </c>
      <c r="E36" s="11">
        <f t="shared" si="1"/>
        <v>5824</v>
      </c>
    </row>
    <row r="37" spans="2:5">
      <c r="B37" s="3">
        <f>Dati!L37</f>
        <v>97689</v>
      </c>
      <c r="C37">
        <f t="shared" si="0"/>
        <v>5217</v>
      </c>
      <c r="D37" s="11">
        <f t="shared" si="2"/>
        <v>5507.2857142857147</v>
      </c>
      <c r="E37" s="11">
        <f t="shared" si="1"/>
        <v>5825.75</v>
      </c>
    </row>
    <row r="38" spans="2:5">
      <c r="B38" s="3">
        <f>Dati!L38</f>
        <v>101739</v>
      </c>
      <c r="C38">
        <f t="shared" si="0"/>
        <v>4050</v>
      </c>
      <c r="D38" s="11">
        <f t="shared" si="2"/>
        <v>5401.7142857142853</v>
      </c>
      <c r="E38" s="11">
        <f t="shared" si="1"/>
        <v>5300</v>
      </c>
    </row>
    <row r="39" spans="2:5">
      <c r="B39" s="3">
        <f>Dati!L39</f>
        <v>105792</v>
      </c>
      <c r="C39">
        <f t="shared" si="0"/>
        <v>4053</v>
      </c>
      <c r="D39" s="11">
        <f t="shared" si="2"/>
        <v>5230.8571428571431</v>
      </c>
      <c r="E39" s="11">
        <f t="shared" si="1"/>
        <v>4823.5</v>
      </c>
    </row>
    <row r="40" spans="2:5">
      <c r="B40" s="3">
        <f>Dati!L40</f>
        <v>110574</v>
      </c>
      <c r="C40">
        <f t="shared" si="0"/>
        <v>4782</v>
      </c>
      <c r="D40" s="11">
        <f t="shared" si="2"/>
        <v>5169.7142857142853</v>
      </c>
      <c r="E40" s="11">
        <f t="shared" si="1"/>
        <v>4525.5</v>
      </c>
    </row>
    <row r="41" spans="2:5">
      <c r="B41" s="3">
        <f>Dati!L41</f>
        <v>115242</v>
      </c>
      <c r="C41">
        <f t="shared" si="0"/>
        <v>4668</v>
      </c>
      <c r="D41" s="11">
        <f t="shared" si="2"/>
        <v>4957.5714285714284</v>
      </c>
      <c r="E41" s="11">
        <f t="shared" si="1"/>
        <v>4388.25</v>
      </c>
    </row>
    <row r="42" spans="2:5">
      <c r="B42" s="3">
        <f>Dati!L42</f>
        <v>119827</v>
      </c>
      <c r="C42">
        <f t="shared" si="0"/>
        <v>4585</v>
      </c>
      <c r="D42" s="11">
        <f t="shared" si="2"/>
        <v>4761.2857142857147</v>
      </c>
      <c r="E42" s="11">
        <f t="shared" si="1"/>
        <v>4522</v>
      </c>
    </row>
    <row r="43" spans="2:5">
      <c r="B43" s="3">
        <f>Dati!L43</f>
        <v>124632</v>
      </c>
      <c r="C43">
        <f t="shared" si="0"/>
        <v>4805</v>
      </c>
      <c r="D43" s="11">
        <f t="shared" si="2"/>
        <v>4594.2857142857147</v>
      </c>
      <c r="E43" s="11">
        <f t="shared" si="1"/>
        <v>4710</v>
      </c>
    </row>
    <row r="44" spans="2:5">
      <c r="B44" s="3">
        <f>Dati!L44</f>
        <v>128948</v>
      </c>
      <c r="C44">
        <f t="shared" si="0"/>
        <v>4316</v>
      </c>
      <c r="D44" s="11">
        <f t="shared" si="2"/>
        <v>4465.5714285714284</v>
      </c>
      <c r="E44" s="11">
        <f t="shared" si="1"/>
        <v>4593.5</v>
      </c>
    </row>
    <row r="45" spans="2:5">
      <c r="B45" s="3">
        <f>Dati!L45</f>
        <v>132547</v>
      </c>
      <c r="C45">
        <f t="shared" si="0"/>
        <v>3599</v>
      </c>
      <c r="D45" s="11">
        <f t="shared" si="2"/>
        <v>4401.1428571428569</v>
      </c>
      <c r="E45" s="11">
        <f t="shared" si="1"/>
        <v>4326.25</v>
      </c>
    </row>
    <row r="46" spans="2:5">
      <c r="B46" s="3">
        <f>Dati!L46</f>
        <v>135586</v>
      </c>
      <c r="C46">
        <f t="shared" si="0"/>
        <v>3039</v>
      </c>
      <c r="D46" s="11">
        <f t="shared" si="2"/>
        <v>4256.2857142857147</v>
      </c>
      <c r="E46" s="11">
        <f t="shared" si="1"/>
        <v>3939.75</v>
      </c>
    </row>
    <row r="47" spans="2:5">
      <c r="B47" s="3">
        <f>Dati!L47</f>
        <v>139422</v>
      </c>
      <c r="C47">
        <f t="shared" si="0"/>
        <v>3836</v>
      </c>
      <c r="D47" s="11">
        <f t="shared" si="2"/>
        <v>4121.1428571428569</v>
      </c>
      <c r="E47" s="11">
        <f t="shared" si="1"/>
        <v>3697.5</v>
      </c>
    </row>
    <row r="48" spans="2:5">
      <c r="B48" s="3">
        <f>Dati!L48</f>
        <v>143626</v>
      </c>
      <c r="C48">
        <f t="shared" si="0"/>
        <v>4204</v>
      </c>
      <c r="D48" s="11">
        <f t="shared" si="2"/>
        <v>4054.8571428571427</v>
      </c>
      <c r="E48" s="11">
        <f t="shared" si="1"/>
        <v>3669.5</v>
      </c>
    </row>
    <row r="49" spans="2:5">
      <c r="B49" s="3">
        <f>Dati!L49</f>
        <v>147577</v>
      </c>
      <c r="C49">
        <f t="shared" si="0"/>
        <v>3951</v>
      </c>
      <c r="D49" s="11">
        <f t="shared" si="2"/>
        <v>3964.2857142857142</v>
      </c>
      <c r="E49" s="11">
        <f t="shared" si="1"/>
        <v>3757.5</v>
      </c>
    </row>
    <row r="50" spans="2:5">
      <c r="B50" s="3">
        <f>Dati!L50</f>
        <v>152271</v>
      </c>
      <c r="C50">
        <f t="shared" si="0"/>
        <v>4694</v>
      </c>
      <c r="D50" s="11">
        <f t="shared" si="2"/>
        <v>3948.4285714285716</v>
      </c>
      <c r="E50" s="11">
        <f t="shared" si="1"/>
        <v>4171.25</v>
      </c>
    </row>
    <row r="51" spans="2:5">
      <c r="B51" s="3">
        <f>Dati!L51</f>
        <v>156363</v>
      </c>
      <c r="C51">
        <f t="shared" si="0"/>
        <v>4092</v>
      </c>
      <c r="D51" s="11">
        <f t="shared" si="2"/>
        <v>3916.4285714285716</v>
      </c>
      <c r="E51" s="11">
        <f t="shared" si="1"/>
        <v>4235.25</v>
      </c>
    </row>
    <row r="52" spans="2:5">
      <c r="B52" s="3">
        <f>Dati!L52</f>
        <v>159516</v>
      </c>
      <c r="C52">
        <f t="shared" si="0"/>
        <v>3153</v>
      </c>
      <c r="D52" s="11">
        <f t="shared" si="2"/>
        <v>3852.7142857142858</v>
      </c>
      <c r="E52" s="11">
        <f t="shared" si="1"/>
        <v>3972.5</v>
      </c>
    </row>
    <row r="53" spans="2:5">
      <c r="B53" s="3">
        <f>Dati!L53</f>
        <v>162488</v>
      </c>
      <c r="C53">
        <f t="shared" si="0"/>
        <v>2972</v>
      </c>
      <c r="D53" s="11">
        <f t="shared" si="2"/>
        <v>3843.1428571428573</v>
      </c>
      <c r="E53" s="11">
        <f t="shared" si="1"/>
        <v>3727.75</v>
      </c>
    </row>
    <row r="54" spans="2:5">
      <c r="B54" s="3">
        <f>Dati!L54</f>
        <v>165155</v>
      </c>
      <c r="C54">
        <f t="shared" si="0"/>
        <v>2667</v>
      </c>
      <c r="D54" s="11">
        <f t="shared" si="2"/>
        <v>3676.1428571428573</v>
      </c>
      <c r="E54" s="11">
        <f t="shared" si="1"/>
        <v>3221</v>
      </c>
    </row>
    <row r="55" spans="2:5">
      <c r="B55" s="3">
        <f>Dati!L55</f>
        <v>168941</v>
      </c>
      <c r="C55">
        <f t="shared" ref="C55" si="3">B55-B54</f>
        <v>3786</v>
      </c>
      <c r="D55" s="11">
        <f t="shared" si="2"/>
        <v>3616.4285714285716</v>
      </c>
      <c r="E55" s="11">
        <f t="shared" si="1"/>
        <v>3144.5</v>
      </c>
    </row>
    <row r="56" spans="2:5">
      <c r="B56" s="3">
        <f>Dati!L56</f>
        <v>172434</v>
      </c>
      <c r="C56">
        <f t="shared" ref="C56" si="4">B56-B55</f>
        <v>3493</v>
      </c>
      <c r="D56" s="11">
        <f t="shared" si="2"/>
        <v>3551</v>
      </c>
      <c r="E56" s="11">
        <f t="shared" si="1"/>
        <v>3229.5</v>
      </c>
    </row>
    <row r="57" spans="2:5">
      <c r="B57" s="3">
        <f>Dati!L57</f>
        <v>175925</v>
      </c>
      <c r="C57">
        <f t="shared" ref="C57" si="5">B57-B56</f>
        <v>3491</v>
      </c>
      <c r="D57" s="11">
        <f t="shared" si="2"/>
        <v>3379.1428571428573</v>
      </c>
      <c r="E57" s="11">
        <f t="shared" si="1"/>
        <v>3359.25</v>
      </c>
    </row>
    <row r="58" spans="2:5">
      <c r="B58" s="3">
        <f>Dati!L58</f>
        <v>178972</v>
      </c>
      <c r="C58">
        <f t="shared" ref="C58" si="6">B58-B57</f>
        <v>3047</v>
      </c>
      <c r="D58" s="11">
        <f t="shared" si="2"/>
        <v>3229.8571428571427</v>
      </c>
      <c r="E58" s="11">
        <f t="shared" si="1"/>
        <v>3454.25</v>
      </c>
    </row>
    <row r="59" spans="2:5">
      <c r="B59" s="3">
        <f>Dati!L59</f>
        <v>181228</v>
      </c>
      <c r="C59">
        <f t="shared" ref="C59" si="7">B59-B58</f>
        <v>2256</v>
      </c>
      <c r="D59" s="11">
        <f t="shared" si="2"/>
        <v>3101.7142857142858</v>
      </c>
      <c r="E59" s="11">
        <f t="shared" si="1"/>
        <v>3071.75</v>
      </c>
    </row>
    <row r="60" spans="2:5">
      <c r="B60" s="3">
        <f>Dati!L60</f>
        <v>183957</v>
      </c>
      <c r="C60">
        <f t="shared" ref="C60" si="8">B60-B59</f>
        <v>2729</v>
      </c>
      <c r="D60" s="11">
        <f t="shared" si="2"/>
        <v>3067</v>
      </c>
      <c r="E60" s="11">
        <f t="shared" si="1"/>
        <v>2880.75</v>
      </c>
    </row>
    <row r="61" spans="2:5">
      <c r="B61" s="3">
        <f>Dati!L61</f>
        <v>187327</v>
      </c>
      <c r="C61">
        <f t="shared" ref="C61" si="9">B61-B60</f>
        <v>3370</v>
      </c>
      <c r="D61" s="11">
        <f t="shared" si="2"/>
        <v>3167.4285714285716</v>
      </c>
      <c r="E61" s="11">
        <f t="shared" si="1"/>
        <v>2850.5</v>
      </c>
    </row>
    <row r="62" spans="2:5">
      <c r="B62" s="3">
        <f>Dati!L62</f>
        <v>189973</v>
      </c>
      <c r="C62">
        <f t="shared" ref="C62" si="10">B62-B61</f>
        <v>2646</v>
      </c>
      <c r="D62" s="11">
        <f t="shared" si="2"/>
        <v>3004.5714285714284</v>
      </c>
      <c r="E62" s="11">
        <f t="shared" si="1"/>
        <v>2750.25</v>
      </c>
    </row>
    <row r="63" spans="2:5">
      <c r="B63" s="3">
        <f>Dati!L63</f>
        <v>192994</v>
      </c>
      <c r="C63">
        <f t="shared" ref="C63" si="11">B63-B62</f>
        <v>3021</v>
      </c>
      <c r="D63" s="11">
        <f t="shared" ref="D63" si="12">SUM(C57:C63)/7</f>
        <v>2937.1428571428573</v>
      </c>
      <c r="E63" s="11">
        <f t="shared" ref="E63" si="13">SUM(C60:C63)/4</f>
        <v>2941.5</v>
      </c>
    </row>
    <row r="64" spans="2:5">
      <c r="B64" s="3">
        <f>Dati!L64</f>
        <v>195351</v>
      </c>
      <c r="C64">
        <f t="shared" ref="C64" si="14">B64-B63</f>
        <v>2357</v>
      </c>
      <c r="D64" s="11">
        <f t="shared" ref="D64" si="15">SUM(C58:C64)/7</f>
        <v>2775.1428571428573</v>
      </c>
      <c r="E64" s="11">
        <f t="shared" ref="E64" si="16">SUM(C61:C64)/4</f>
        <v>2848.5</v>
      </c>
    </row>
    <row r="65" spans="2:5">
      <c r="B65" s="3">
        <f>Dati!L65</f>
        <v>197675</v>
      </c>
      <c r="C65">
        <f t="shared" ref="C65" si="17">B65-B64</f>
        <v>2324</v>
      </c>
      <c r="D65" s="11">
        <f t="shared" ref="D65" si="18">SUM(C59:C65)/7</f>
        <v>2671.8571428571427</v>
      </c>
      <c r="E65" s="11">
        <f t="shared" ref="E65" si="19">SUM(C62:C65)/4</f>
        <v>2587</v>
      </c>
    </row>
    <row r="66" spans="2:5">
      <c r="B66" s="3">
        <f>Dati!L66</f>
        <v>199414</v>
      </c>
      <c r="C66">
        <f t="shared" ref="C66" si="20">B66-B65</f>
        <v>1739</v>
      </c>
      <c r="D66" s="11">
        <f t="shared" ref="D66" si="21">SUM(C60:C66)/7</f>
        <v>2598</v>
      </c>
      <c r="E66" s="11">
        <f t="shared" ref="E66" si="22">SUM(C63:C66)/4</f>
        <v>2360.25</v>
      </c>
    </row>
    <row r="67" spans="2:5">
      <c r="B67" s="3">
        <f>Dati!L67</f>
        <v>201505</v>
      </c>
      <c r="C67">
        <f t="shared" ref="C67" si="23">B67-B66</f>
        <v>2091</v>
      </c>
      <c r="D67" s="11">
        <f t="shared" ref="D67" si="24">SUM(C61:C67)/7</f>
        <v>2506.8571428571427</v>
      </c>
      <c r="E67" s="11">
        <f t="shared" ref="E67" si="25">SUM(C64:C67)/4</f>
        <v>2127.75</v>
      </c>
    </row>
    <row r="68" spans="2:5">
      <c r="B68" s="3">
        <f>Dati!L68</f>
        <v>203591</v>
      </c>
      <c r="C68">
        <f t="shared" ref="C68" si="26">B68-B67</f>
        <v>2086</v>
      </c>
      <c r="D68" s="11">
        <f t="shared" ref="D68" si="27">SUM(C62:C68)/7</f>
        <v>2323.4285714285716</v>
      </c>
      <c r="E68" s="11">
        <f t="shared" ref="E68" si="28">SUM(C65:C68)/4</f>
        <v>2060</v>
      </c>
    </row>
    <row r="69" spans="2:5">
      <c r="B69" s="3">
        <f>Dati!L69</f>
        <v>205463</v>
      </c>
      <c r="C69">
        <f t="shared" ref="C69" si="29">B69-B68</f>
        <v>1872</v>
      </c>
      <c r="D69" s="11">
        <f t="shared" ref="D69" si="30">SUM(C63:C69)/7</f>
        <v>2212.8571428571427</v>
      </c>
      <c r="E69" s="11">
        <f t="shared" ref="E69" si="31">SUM(C66:C69)/4</f>
        <v>1947</v>
      </c>
    </row>
    <row r="70" spans="2:5">
      <c r="B70" s="3">
        <f>Dati!L70</f>
        <v>207428</v>
      </c>
      <c r="C70">
        <f t="shared" ref="C70" si="32">B70-B69</f>
        <v>1965</v>
      </c>
      <c r="D70" s="11">
        <f t="shared" ref="D70" si="33">SUM(C64:C70)/7</f>
        <v>2062</v>
      </c>
      <c r="E70" s="11">
        <f t="shared" ref="E70" si="34">SUM(C67:C70)/4</f>
        <v>2003.5</v>
      </c>
    </row>
    <row r="71" spans="2:5">
      <c r="B71" s="3">
        <f>Dati!L71</f>
        <v>209328</v>
      </c>
      <c r="C71">
        <f t="shared" ref="C71" si="35">B71-B70</f>
        <v>1900</v>
      </c>
      <c r="D71" s="11">
        <f t="shared" ref="D71" si="36">SUM(C65:C71)/7</f>
        <v>1996.7142857142858</v>
      </c>
      <c r="E71" s="11">
        <f t="shared" ref="E71" si="37">SUM(C68:C71)/4</f>
        <v>1955.75</v>
      </c>
    </row>
    <row r="72" spans="2:5">
      <c r="B72" s="3">
        <f>Dati!L72</f>
        <v>210717</v>
      </c>
      <c r="C72">
        <f t="shared" ref="C72" si="38">B72-B71</f>
        <v>1389</v>
      </c>
      <c r="D72" s="11">
        <f t="shared" ref="D72" si="39">SUM(C66:C72)/7</f>
        <v>1863.1428571428571</v>
      </c>
      <c r="E72" s="11">
        <f t="shared" ref="E72" si="40">SUM(C69:C72)/4</f>
        <v>1781.5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548DB-9F96-454C-9C61-266B13C27D17}">
  <dimension ref="A1:AL94"/>
  <sheetViews>
    <sheetView workbookViewId="0">
      <pane ySplit="1" topLeftCell="A68" activePane="bottomLeft" state="frozen"/>
      <selection pane="bottomLeft" activeCell="L87" sqref="L87"/>
    </sheetView>
  </sheetViews>
  <sheetFormatPr defaultRowHeight="13.8"/>
  <cols>
    <col min="1" max="1" width="16.296875" customWidth="1"/>
    <col min="3" max="3" width="10.69921875" customWidth="1"/>
    <col min="4" max="4" width="17.296875" customWidth="1"/>
    <col min="5" max="5" width="10.69921875" customWidth="1"/>
    <col min="6" max="6" width="14.69921875" customWidth="1"/>
    <col min="8" max="10" width="8.796875" style="20"/>
    <col min="25" max="25" width="13.5" bestFit="1" customWidth="1"/>
    <col min="26" max="26" width="9.3984375" bestFit="1" customWidth="1"/>
    <col min="27" max="29" width="9.3984375" customWidth="1"/>
    <col min="30" max="30" width="10" bestFit="1" customWidth="1"/>
    <col min="31" max="32" width="9.3984375" customWidth="1"/>
  </cols>
  <sheetData>
    <row r="1" spans="1:38">
      <c r="A1" s="1" t="s">
        <v>0</v>
      </c>
      <c r="B1" s="1" t="s">
        <v>43</v>
      </c>
      <c r="C1" s="1" t="s">
        <v>10</v>
      </c>
      <c r="D1" s="1" t="s">
        <v>6</v>
      </c>
      <c r="E1" s="1" t="s">
        <v>9</v>
      </c>
      <c r="F1" s="1" t="s">
        <v>8</v>
      </c>
      <c r="G1" s="1" t="s">
        <v>48</v>
      </c>
      <c r="H1" s="1" t="s">
        <v>49</v>
      </c>
      <c r="I1" s="1" t="s">
        <v>66</v>
      </c>
      <c r="J1" s="1" t="s">
        <v>44</v>
      </c>
      <c r="K1" s="28" t="s">
        <v>44</v>
      </c>
      <c r="L1" s="1" t="s">
        <v>67</v>
      </c>
      <c r="M1" s="1"/>
      <c r="Y1" t="s">
        <v>60</v>
      </c>
      <c r="Z1" t="s">
        <v>54</v>
      </c>
      <c r="AA1" t="s">
        <v>55</v>
      </c>
      <c r="AB1" s="26" t="s">
        <v>57</v>
      </c>
      <c r="AC1" s="26" t="s">
        <v>59</v>
      </c>
      <c r="AD1" s="26" t="s">
        <v>58</v>
      </c>
      <c r="AF1" t="s">
        <v>56</v>
      </c>
      <c r="AG1" t="s">
        <v>52</v>
      </c>
    </row>
    <row r="2" spans="1:38">
      <c r="O2" t="s">
        <v>48</v>
      </c>
      <c r="P2" t="s">
        <v>44</v>
      </c>
    </row>
    <row r="3" spans="1:38">
      <c r="A3" s="2">
        <v>43885.75</v>
      </c>
      <c r="B3" s="3">
        <v>1</v>
      </c>
      <c r="C3" s="3">
        <f>Dati!L3</f>
        <v>229</v>
      </c>
      <c r="D3" s="3">
        <f>Dati!G3</f>
        <v>221</v>
      </c>
      <c r="E3" s="3">
        <f>Dati!K3</f>
        <v>7</v>
      </c>
      <c r="F3" s="3">
        <f>Dati!J3</f>
        <v>1</v>
      </c>
      <c r="G3" s="29">
        <f t="shared" ref="G3:G34" si="0">C3/(E3+F3)</f>
        <v>28.625</v>
      </c>
      <c r="H3" s="21">
        <f t="shared" ref="H3:H34" si="1">$O$3*EXP($O$4*B3)</f>
        <v>9.7443252798954809</v>
      </c>
      <c r="I3" s="21">
        <f>G3-H3</f>
        <v>18.880674720104519</v>
      </c>
      <c r="J3" s="31"/>
      <c r="N3" t="s">
        <v>45</v>
      </c>
      <c r="O3" s="24">
        <v>10</v>
      </c>
      <c r="P3" s="24">
        <v>19</v>
      </c>
    </row>
    <row r="4" spans="1:38">
      <c r="A4" s="2">
        <v>43886</v>
      </c>
      <c r="B4" s="3">
        <v>2</v>
      </c>
      <c r="C4" s="3">
        <f>Dati!L4</f>
        <v>322</v>
      </c>
      <c r="D4" s="3">
        <f>Dati!G4</f>
        <v>311</v>
      </c>
      <c r="E4" s="3">
        <f>Dati!K4</f>
        <v>10</v>
      </c>
      <c r="F4" s="3">
        <f>Dati!J4</f>
        <v>1</v>
      </c>
      <c r="G4" s="29">
        <f t="shared" si="0"/>
        <v>29.272727272727273</v>
      </c>
      <c r="H4" s="21">
        <f t="shared" si="1"/>
        <v>9.495187516041014</v>
      </c>
      <c r="I4" s="21">
        <f t="shared" ref="I4:I56" si="2">G4-H4</f>
        <v>19.777539756686259</v>
      </c>
      <c r="J4" s="31">
        <f t="shared" ref="J4:J35" si="3">(C4-C3)/(E4-E3+F4-F3)</f>
        <v>31</v>
      </c>
      <c r="K4" s="21">
        <f t="shared" ref="K4:K21" si="4">$P$3*EXP($P$4*B4)</f>
        <v>17.089068313442557</v>
      </c>
      <c r="L4" s="21">
        <f>-K4</f>
        <v>-17.089068313442557</v>
      </c>
      <c r="M4" s="21"/>
      <c r="N4" s="18" t="s">
        <v>46</v>
      </c>
      <c r="O4" s="24">
        <v>-2.5899999999999999E-2</v>
      </c>
      <c r="P4" s="24">
        <v>-5.2999999999999999E-2</v>
      </c>
      <c r="Y4">
        <f>Quarantena!B4</f>
        <v>162</v>
      </c>
      <c r="Z4" s="25">
        <f t="shared" ref="Z4:Z57" si="5">(E4+F4-E3-F3)/(D4)</f>
        <v>9.6463022508038593E-3</v>
      </c>
      <c r="AA4" s="11">
        <f t="shared" ref="AA4:AA35" si="6">$AJ$5*(D4)-(F4-F3+E4-E3)</f>
        <v>12.55</v>
      </c>
      <c r="AB4" s="11">
        <f>AB3+AA4</f>
        <v>12.55</v>
      </c>
      <c r="AC4" s="11">
        <f t="shared" ref="AC4:AC57" si="7">AB4-E4+F4</f>
        <v>3.5500000000000007</v>
      </c>
      <c r="AD4">
        <f t="shared" ref="AD4:AD35" si="8">F4-F3+AD3</f>
        <v>0</v>
      </c>
      <c r="AG4">
        <f>'Nuovi positivi'!C4*$AJ$5</f>
        <v>4.6500000000000004</v>
      </c>
      <c r="AI4" t="s">
        <v>53</v>
      </c>
      <c r="AJ4" s="24">
        <v>20</v>
      </c>
    </row>
    <row r="5" spans="1:38">
      <c r="A5" s="2">
        <v>43887</v>
      </c>
      <c r="B5" s="3">
        <v>3</v>
      </c>
      <c r="C5" s="3">
        <f>Dati!L5</f>
        <v>400</v>
      </c>
      <c r="D5" s="3">
        <f>Dati!G5</f>
        <v>385</v>
      </c>
      <c r="E5" s="3">
        <f>Dati!K5</f>
        <v>12</v>
      </c>
      <c r="F5" s="3">
        <f>Dati!J5</f>
        <v>3</v>
      </c>
      <c r="G5" s="29">
        <f t="shared" si="0"/>
        <v>26.666666666666668</v>
      </c>
      <c r="H5" s="21">
        <f t="shared" si="1"/>
        <v>9.2524195749906433</v>
      </c>
      <c r="I5" s="21">
        <f t="shared" si="2"/>
        <v>17.414247091676025</v>
      </c>
      <c r="J5" s="31">
        <f t="shared" si="3"/>
        <v>19.5</v>
      </c>
      <c r="K5" s="21">
        <f t="shared" si="4"/>
        <v>16.206930820413497</v>
      </c>
      <c r="L5" s="21">
        <f t="shared" ref="L5:L64" si="9">-K5</f>
        <v>-16.206930820413497</v>
      </c>
      <c r="M5" s="21"/>
      <c r="Y5">
        <f>Quarantena!B5</f>
        <v>221</v>
      </c>
      <c r="Z5" s="25">
        <f t="shared" si="5"/>
        <v>1.038961038961039E-2</v>
      </c>
      <c r="AA5" s="11">
        <f t="shared" si="6"/>
        <v>15.25</v>
      </c>
      <c r="AB5" s="11">
        <f t="shared" ref="AB5:AB58" si="10">AB4+AA5</f>
        <v>27.8</v>
      </c>
      <c r="AC5" s="11">
        <f t="shared" si="7"/>
        <v>18.8</v>
      </c>
      <c r="AD5">
        <f t="shared" si="8"/>
        <v>2</v>
      </c>
      <c r="AE5" s="5"/>
      <c r="AF5" s="5">
        <f t="shared" ref="AF5:AF36" si="11">(E5-E4+F5-F4+AA5)/D5</f>
        <v>0.05</v>
      </c>
      <c r="AG5">
        <f>'Nuovi positivi'!C5*$AJ$5</f>
        <v>3.9000000000000004</v>
      </c>
      <c r="AI5" t="s">
        <v>54</v>
      </c>
      <c r="AJ5">
        <f>1/AJ4</f>
        <v>0.05</v>
      </c>
    </row>
    <row r="6" spans="1:38">
      <c r="A6" s="2">
        <v>43888</v>
      </c>
      <c r="B6" s="3">
        <v>4</v>
      </c>
      <c r="C6" s="3">
        <f>Dati!L6</f>
        <v>650</v>
      </c>
      <c r="D6" s="3">
        <f>Dati!G6</f>
        <v>588</v>
      </c>
      <c r="E6" s="3">
        <f>Dati!K6</f>
        <v>17</v>
      </c>
      <c r="F6" s="3">
        <f>Dati!J6</f>
        <v>45</v>
      </c>
      <c r="G6" s="29">
        <f t="shared" si="0"/>
        <v>10.483870967741936</v>
      </c>
      <c r="H6" s="21">
        <f t="shared" si="1"/>
        <v>9.0158585964781111</v>
      </c>
      <c r="I6" s="21">
        <f t="shared" si="2"/>
        <v>1.4680123712638249</v>
      </c>
      <c r="J6" s="31">
        <f t="shared" si="3"/>
        <v>5.3191489361702127</v>
      </c>
      <c r="K6" s="21">
        <f t="shared" si="4"/>
        <v>15.370329253763495</v>
      </c>
      <c r="L6" s="21">
        <f t="shared" si="9"/>
        <v>-15.370329253763495</v>
      </c>
      <c r="M6" s="21"/>
      <c r="Y6">
        <f>Quarantena!B6</f>
        <v>284</v>
      </c>
      <c r="Z6" s="25">
        <f t="shared" si="5"/>
        <v>7.9931972789115652E-2</v>
      </c>
      <c r="AA6" s="11">
        <f t="shared" si="6"/>
        <v>-17.599999999999998</v>
      </c>
      <c r="AB6" s="11">
        <f t="shared" si="10"/>
        <v>10.200000000000003</v>
      </c>
      <c r="AC6" s="11">
        <f t="shared" si="7"/>
        <v>38.200000000000003</v>
      </c>
      <c r="AD6">
        <f t="shared" si="8"/>
        <v>44</v>
      </c>
      <c r="AE6" s="5"/>
      <c r="AF6" s="5">
        <f t="shared" si="11"/>
        <v>0.05</v>
      </c>
      <c r="AG6">
        <f>'Nuovi positivi'!C6*$AJ$5</f>
        <v>12.5</v>
      </c>
    </row>
    <row r="7" spans="1:38">
      <c r="A7" s="2">
        <v>43889</v>
      </c>
      <c r="B7" s="3">
        <v>5</v>
      </c>
      <c r="C7" s="3">
        <f>Dati!L7</f>
        <v>888</v>
      </c>
      <c r="D7" s="3">
        <f>Dati!G7</f>
        <v>821</v>
      </c>
      <c r="E7" s="3">
        <f>Dati!K7</f>
        <v>21</v>
      </c>
      <c r="F7" s="3">
        <f>Dati!J7</f>
        <v>46</v>
      </c>
      <c r="G7" s="29">
        <f t="shared" si="0"/>
        <v>13.253731343283581</v>
      </c>
      <c r="H7" s="21">
        <f t="shared" si="1"/>
        <v>8.7853458841624636</v>
      </c>
      <c r="I7" s="21">
        <f t="shared" si="2"/>
        <v>4.4683854591211176</v>
      </c>
      <c r="J7" s="31">
        <f t="shared" si="3"/>
        <v>47.6</v>
      </c>
      <c r="K7" s="21">
        <f t="shared" si="4"/>
        <v>14.576913049541258</v>
      </c>
      <c r="L7" s="21">
        <f t="shared" si="9"/>
        <v>-14.576913049541258</v>
      </c>
      <c r="M7" s="21"/>
      <c r="N7" s="12" t="s">
        <v>30</v>
      </c>
      <c r="O7" s="19">
        <f>AVERAGE(I22:I57)</f>
        <v>3.695484754746365E-2</v>
      </c>
      <c r="P7" s="19">
        <f>AVERAGE(L22:L57)</f>
        <v>-3.0166749423819312</v>
      </c>
      <c r="Y7">
        <f>Quarantena!B7</f>
        <v>412</v>
      </c>
      <c r="Z7" s="25">
        <f t="shared" si="5"/>
        <v>6.0901339829476245E-3</v>
      </c>
      <c r="AA7" s="11">
        <f t="shared" si="6"/>
        <v>36.050000000000004</v>
      </c>
      <c r="AB7" s="11">
        <f t="shared" si="10"/>
        <v>46.250000000000007</v>
      </c>
      <c r="AC7" s="11">
        <f t="shared" si="7"/>
        <v>71.25</v>
      </c>
      <c r="AD7">
        <f t="shared" si="8"/>
        <v>45</v>
      </c>
      <c r="AE7" s="5"/>
      <c r="AF7" s="5">
        <f t="shared" si="11"/>
        <v>0.05</v>
      </c>
      <c r="AG7">
        <f>'Nuovi positivi'!C7*$AJ$5</f>
        <v>11.9</v>
      </c>
    </row>
    <row r="8" spans="1:38">
      <c r="A8" s="2">
        <v>43890</v>
      </c>
      <c r="B8" s="3">
        <v>6</v>
      </c>
      <c r="C8" s="3">
        <f>Dati!L8</f>
        <v>1128</v>
      </c>
      <c r="D8" s="3">
        <f>Dati!G8</f>
        <v>1049</v>
      </c>
      <c r="E8" s="3">
        <f>Dati!K8</f>
        <v>29</v>
      </c>
      <c r="F8" s="3">
        <f>Dati!J8</f>
        <v>50</v>
      </c>
      <c r="G8" s="29">
        <f t="shared" si="0"/>
        <v>14.278481012658228</v>
      </c>
      <c r="H8" s="21">
        <f t="shared" si="1"/>
        <v>8.5607267991670017</v>
      </c>
      <c r="I8" s="21">
        <f t="shared" si="2"/>
        <v>5.7177542134912258</v>
      </c>
      <c r="J8" s="31">
        <f t="shared" si="3"/>
        <v>20</v>
      </c>
      <c r="K8" s="21">
        <f t="shared" si="4"/>
        <v>13.824452979877314</v>
      </c>
      <c r="L8" s="21">
        <f t="shared" si="9"/>
        <v>-13.824452979877314</v>
      </c>
      <c r="M8" s="21"/>
      <c r="N8" s="12" t="s">
        <v>31</v>
      </c>
      <c r="O8" s="19">
        <f>STDEVP(I22:I57)</f>
        <v>0.10735906035382746</v>
      </c>
      <c r="P8" s="19">
        <f>STDEVP(L22:L57)</f>
        <v>1.6136434375060933</v>
      </c>
      <c r="Y8">
        <f>Quarantena!B8</f>
        <v>543</v>
      </c>
      <c r="Z8" s="25">
        <f t="shared" si="5"/>
        <v>1.1439466158245948E-2</v>
      </c>
      <c r="AA8" s="11">
        <f t="shared" si="6"/>
        <v>40.450000000000003</v>
      </c>
      <c r="AB8" s="11">
        <f t="shared" si="10"/>
        <v>86.700000000000017</v>
      </c>
      <c r="AC8" s="11">
        <f t="shared" si="7"/>
        <v>107.70000000000002</v>
      </c>
      <c r="AD8">
        <f t="shared" si="8"/>
        <v>49</v>
      </c>
      <c r="AE8" s="5"/>
      <c r="AF8" s="5">
        <f t="shared" si="11"/>
        <v>0.05</v>
      </c>
      <c r="AG8">
        <f>'Nuovi positivi'!C8*$AJ$5</f>
        <v>12</v>
      </c>
      <c r="AI8">
        <f>SUM(AG4:AG94)</f>
        <v>10524.399999999998</v>
      </c>
    </row>
    <row r="9" spans="1:38">
      <c r="A9" s="2">
        <v>43891</v>
      </c>
      <c r="B9" s="3">
        <v>7</v>
      </c>
      <c r="C9" s="3">
        <f>Dati!L9</f>
        <v>1694</v>
      </c>
      <c r="D9" s="3">
        <f>Dati!G9</f>
        <v>1577</v>
      </c>
      <c r="E9" s="3">
        <f>Dati!K9</f>
        <v>34</v>
      </c>
      <c r="F9" s="3">
        <f>Dati!J9</f>
        <v>83</v>
      </c>
      <c r="G9" s="29">
        <f t="shared" si="0"/>
        <v>14.478632478632479</v>
      </c>
      <c r="H9" s="21">
        <f t="shared" si="1"/>
        <v>8.3418506563401724</v>
      </c>
      <c r="I9" s="21">
        <f t="shared" si="2"/>
        <v>6.1367818222923063</v>
      </c>
      <c r="J9" s="31">
        <f t="shared" si="3"/>
        <v>14.894736842105264</v>
      </c>
      <c r="K9" s="21">
        <f t="shared" si="4"/>
        <v>13.11083488961699</v>
      </c>
      <c r="L9" s="21">
        <f t="shared" si="9"/>
        <v>-13.11083488961699</v>
      </c>
      <c r="M9" s="21"/>
      <c r="Y9">
        <f>Quarantena!B9</f>
        <v>798</v>
      </c>
      <c r="Z9" s="25">
        <f t="shared" si="5"/>
        <v>2.4096385542168676E-2</v>
      </c>
      <c r="AA9" s="11">
        <f t="shared" si="6"/>
        <v>40.850000000000009</v>
      </c>
      <c r="AB9" s="11">
        <f t="shared" si="10"/>
        <v>127.55000000000003</v>
      </c>
      <c r="AC9" s="11">
        <f t="shared" si="7"/>
        <v>176.55</v>
      </c>
      <c r="AD9">
        <f t="shared" si="8"/>
        <v>82</v>
      </c>
      <c r="AE9" s="5"/>
      <c r="AF9" s="5">
        <f t="shared" si="11"/>
        <v>0.05</v>
      </c>
      <c r="AG9">
        <f>'Nuovi positivi'!C9*$AJ$5</f>
        <v>28.3</v>
      </c>
      <c r="AI9" s="5">
        <f>SUM(AA5:AA58)</f>
        <v>69319.85000000002</v>
      </c>
    </row>
    <row r="10" spans="1:38">
      <c r="A10" s="2">
        <v>43892</v>
      </c>
      <c r="B10" s="3">
        <v>8</v>
      </c>
      <c r="C10" s="3">
        <f>Dati!L10</f>
        <v>2036</v>
      </c>
      <c r="D10" s="3">
        <f>Dati!G10</f>
        <v>1835</v>
      </c>
      <c r="E10" s="3">
        <f>Dati!K10</f>
        <v>52</v>
      </c>
      <c r="F10" s="3">
        <f>Dati!J10</f>
        <v>149</v>
      </c>
      <c r="G10" s="29">
        <f t="shared" si="0"/>
        <v>10.129353233830846</v>
      </c>
      <c r="H10" s="21">
        <f t="shared" si="1"/>
        <v>8.1285706231688248</v>
      </c>
      <c r="I10" s="21">
        <f t="shared" si="2"/>
        <v>2.0007826106620215</v>
      </c>
      <c r="J10" s="31">
        <f t="shared" si="3"/>
        <v>4.0714285714285712</v>
      </c>
      <c r="K10" s="21">
        <f t="shared" si="4"/>
        <v>12.434053756268312</v>
      </c>
      <c r="L10" s="21">
        <f t="shared" si="9"/>
        <v>-12.434053756268312</v>
      </c>
      <c r="M10" s="21"/>
      <c r="Y10">
        <f>Quarantena!B10</f>
        <v>927</v>
      </c>
      <c r="Z10" s="25">
        <f t="shared" si="5"/>
        <v>4.5776566757493191E-2</v>
      </c>
      <c r="AA10" s="11">
        <f t="shared" si="6"/>
        <v>7.75</v>
      </c>
      <c r="AB10" s="11">
        <f t="shared" si="10"/>
        <v>135.30000000000001</v>
      </c>
      <c r="AC10" s="11">
        <f t="shared" si="7"/>
        <v>232.3</v>
      </c>
      <c r="AD10">
        <f t="shared" si="8"/>
        <v>148</v>
      </c>
      <c r="AE10" s="5"/>
      <c r="AF10" s="5">
        <f t="shared" si="11"/>
        <v>0.05</v>
      </c>
      <c r="AG10">
        <f>'Nuovi positivi'!C10*$AJ$5</f>
        <v>17.100000000000001</v>
      </c>
      <c r="AI10" s="5">
        <f>SUM(AA39:AA58)</f>
        <v>51959.700000000004</v>
      </c>
    </row>
    <row r="11" spans="1:38">
      <c r="A11" s="2">
        <v>43893</v>
      </c>
      <c r="B11" s="3">
        <v>9</v>
      </c>
      <c r="C11" s="3">
        <f>Dati!L11</f>
        <v>2502</v>
      </c>
      <c r="D11" s="3">
        <f>Dati!G11</f>
        <v>2263</v>
      </c>
      <c r="E11" s="3">
        <f>Dati!K11</f>
        <v>79</v>
      </c>
      <c r="F11" s="3">
        <f>Dati!J11</f>
        <v>160</v>
      </c>
      <c r="G11" s="29">
        <f t="shared" si="0"/>
        <v>10.468619246861925</v>
      </c>
      <c r="H11" s="21">
        <f t="shared" si="1"/>
        <v>7.9207436212759745</v>
      </c>
      <c r="I11" s="21">
        <f t="shared" si="2"/>
        <v>2.5478756255859505</v>
      </c>
      <c r="J11" s="31">
        <f t="shared" si="3"/>
        <v>12.263157894736842</v>
      </c>
      <c r="K11" s="21">
        <f t="shared" si="4"/>
        <v>11.792208056575308</v>
      </c>
      <c r="L11" s="21">
        <f t="shared" si="9"/>
        <v>-11.792208056575308</v>
      </c>
      <c r="M11" s="21"/>
      <c r="Y11">
        <f>Quarantena!B11</f>
        <v>1000</v>
      </c>
      <c r="Z11" s="25">
        <f t="shared" si="5"/>
        <v>1.6791869200176758E-2</v>
      </c>
      <c r="AA11" s="11">
        <f t="shared" si="6"/>
        <v>75.150000000000006</v>
      </c>
      <c r="AB11" s="11">
        <f t="shared" si="10"/>
        <v>210.45000000000002</v>
      </c>
      <c r="AC11" s="11">
        <f t="shared" si="7"/>
        <v>291.45000000000005</v>
      </c>
      <c r="AD11">
        <f t="shared" si="8"/>
        <v>159</v>
      </c>
      <c r="AE11" s="5"/>
      <c r="AF11" s="5">
        <f t="shared" si="11"/>
        <v>0.05</v>
      </c>
      <c r="AG11">
        <f>'Nuovi positivi'!C11*$AJ$5</f>
        <v>23.3</v>
      </c>
    </row>
    <row r="12" spans="1:38">
      <c r="A12" s="2">
        <v>43894</v>
      </c>
      <c r="B12" s="3">
        <v>10</v>
      </c>
      <c r="C12" s="3">
        <f>Dati!L12</f>
        <v>3089</v>
      </c>
      <c r="D12" s="3">
        <f>Dati!G12</f>
        <v>2706</v>
      </c>
      <c r="E12" s="3">
        <f>Dati!K12</f>
        <v>107</v>
      </c>
      <c r="F12" s="3">
        <f>Dati!J12</f>
        <v>276</v>
      </c>
      <c r="G12" s="29">
        <f t="shared" si="0"/>
        <v>8.0652741514360322</v>
      </c>
      <c r="H12" s="21">
        <f t="shared" si="1"/>
        <v>7.718230230437034</v>
      </c>
      <c r="I12" s="21">
        <f t="shared" si="2"/>
        <v>0.34704392099899817</v>
      </c>
      <c r="J12" s="31">
        <f t="shared" si="3"/>
        <v>4.0763888888888893</v>
      </c>
      <c r="K12" s="21">
        <f t="shared" si="4"/>
        <v>11.183494423888748</v>
      </c>
      <c r="L12" s="21">
        <f t="shared" si="9"/>
        <v>-11.183494423888748</v>
      </c>
      <c r="M12" s="21"/>
      <c r="N12" t="s">
        <v>50</v>
      </c>
      <c r="Y12">
        <f>Quarantena!B12</f>
        <v>1065</v>
      </c>
      <c r="Z12" s="25">
        <f t="shared" si="5"/>
        <v>5.3215077605321508E-2</v>
      </c>
      <c r="AA12" s="11">
        <f t="shared" si="6"/>
        <v>-8.6999999999999886</v>
      </c>
      <c r="AB12" s="11">
        <f t="shared" si="10"/>
        <v>201.75000000000003</v>
      </c>
      <c r="AC12" s="11">
        <f t="shared" si="7"/>
        <v>370.75</v>
      </c>
      <c r="AD12">
        <f t="shared" si="8"/>
        <v>275</v>
      </c>
      <c r="AE12" s="5"/>
      <c r="AF12" s="5">
        <f t="shared" si="11"/>
        <v>0.05</v>
      </c>
      <c r="AG12">
        <f>'Nuovi positivi'!C12*$AJ$5</f>
        <v>29.35</v>
      </c>
    </row>
    <row r="13" spans="1:38">
      <c r="A13" s="2">
        <v>43895</v>
      </c>
      <c r="B13" s="3">
        <v>11</v>
      </c>
      <c r="C13" s="3">
        <f>Dati!L13</f>
        <v>3858</v>
      </c>
      <c r="D13" s="3">
        <f>Dati!G13</f>
        <v>3296</v>
      </c>
      <c r="E13" s="3">
        <f>Dati!K13</f>
        <v>148</v>
      </c>
      <c r="F13" s="3">
        <f>Dati!J13</f>
        <v>414</v>
      </c>
      <c r="G13" s="29">
        <f t="shared" si="0"/>
        <v>6.8647686832740211</v>
      </c>
      <c r="H13" s="21">
        <f t="shared" si="1"/>
        <v>7.5208945950501116</v>
      </c>
      <c r="I13" s="21">
        <f t="shared" si="2"/>
        <v>-0.65612591177609048</v>
      </c>
      <c r="J13" s="31">
        <f t="shared" si="3"/>
        <v>4.2960893854748603</v>
      </c>
      <c r="K13" s="21">
        <f t="shared" si="4"/>
        <v>10.606202581323323</v>
      </c>
      <c r="L13" s="21">
        <f t="shared" si="9"/>
        <v>-10.606202581323323</v>
      </c>
      <c r="M13" s="21"/>
      <c r="N13" t="s">
        <v>68</v>
      </c>
      <c r="Y13">
        <f>Quarantena!B13</f>
        <v>1155</v>
      </c>
      <c r="Z13" s="25">
        <f t="shared" si="5"/>
        <v>5.4308252427184463E-2</v>
      </c>
      <c r="AA13" s="11">
        <f t="shared" si="6"/>
        <v>-14.199999999999989</v>
      </c>
      <c r="AB13" s="11">
        <f t="shared" si="10"/>
        <v>187.55000000000004</v>
      </c>
      <c r="AC13" s="11">
        <f t="shared" si="7"/>
        <v>453.55000000000007</v>
      </c>
      <c r="AD13">
        <f t="shared" si="8"/>
        <v>413</v>
      </c>
      <c r="AE13" s="5"/>
      <c r="AF13" s="5">
        <f t="shared" si="11"/>
        <v>0.05</v>
      </c>
      <c r="AG13">
        <f>'Nuovi positivi'!C13*$AJ$5</f>
        <v>38.450000000000003</v>
      </c>
    </row>
    <row r="14" spans="1:38">
      <c r="A14" s="2">
        <v>43896</v>
      </c>
      <c r="B14" s="3">
        <v>12</v>
      </c>
      <c r="C14" s="3">
        <f>Dati!L14</f>
        <v>4636</v>
      </c>
      <c r="D14" s="3">
        <f>Dati!G14</f>
        <v>3916</v>
      </c>
      <c r="E14" s="3">
        <f>Dati!K14</f>
        <v>197</v>
      </c>
      <c r="F14" s="3">
        <f>Dati!J14</f>
        <v>523</v>
      </c>
      <c r="G14" s="29">
        <f t="shared" si="0"/>
        <v>6.4388888888888891</v>
      </c>
      <c r="H14" s="21">
        <f t="shared" si="1"/>
        <v>7.3286043329976094</v>
      </c>
      <c r="I14" s="21">
        <f t="shared" si="2"/>
        <v>-0.88971544410872028</v>
      </c>
      <c r="J14" s="31">
        <f t="shared" si="3"/>
        <v>4.924050632911392</v>
      </c>
      <c r="K14" s="21">
        <f t="shared" si="4"/>
        <v>10.058710536465197</v>
      </c>
      <c r="L14" s="21">
        <f t="shared" si="9"/>
        <v>-10.058710536465197</v>
      </c>
      <c r="M14" s="21"/>
      <c r="Y14">
        <f>Quarantena!B14</f>
        <v>1060</v>
      </c>
      <c r="Z14" s="25">
        <f t="shared" si="5"/>
        <v>4.0347293156281917E-2</v>
      </c>
      <c r="AA14" s="11">
        <f t="shared" si="6"/>
        <v>37.800000000000011</v>
      </c>
      <c r="AB14" s="11">
        <f t="shared" si="10"/>
        <v>225.35000000000005</v>
      </c>
      <c r="AC14" s="11">
        <f t="shared" si="7"/>
        <v>551.35</v>
      </c>
      <c r="AD14">
        <f t="shared" si="8"/>
        <v>522</v>
      </c>
      <c r="AE14" s="5"/>
      <c r="AF14" s="5">
        <f t="shared" si="11"/>
        <v>0.05</v>
      </c>
      <c r="AG14">
        <f>'Nuovi positivi'!C14*$AJ$5</f>
        <v>38.900000000000006</v>
      </c>
    </row>
    <row r="15" spans="1:38">
      <c r="A15" s="2">
        <v>43897</v>
      </c>
      <c r="B15" s="3">
        <v>13</v>
      </c>
      <c r="C15" s="3">
        <f>Dati!L15</f>
        <v>5883</v>
      </c>
      <c r="D15" s="3">
        <f>Dati!G15</f>
        <v>5061</v>
      </c>
      <c r="E15" s="3">
        <f>Dati!K15</f>
        <v>233</v>
      </c>
      <c r="F15" s="3">
        <f>Dati!J15</f>
        <v>589</v>
      </c>
      <c r="G15" s="29">
        <f t="shared" si="0"/>
        <v>7.1569343065693429</v>
      </c>
      <c r="H15" s="21">
        <f t="shared" si="1"/>
        <v>7.1412304468380148</v>
      </c>
      <c r="I15" s="21">
        <f t="shared" si="2"/>
        <v>1.5703859731328151E-2</v>
      </c>
      <c r="J15" s="31">
        <f t="shared" si="3"/>
        <v>12.225490196078431</v>
      </c>
      <c r="K15" s="21">
        <f t="shared" si="4"/>
        <v>9.5394800241286895</v>
      </c>
      <c r="L15" s="21">
        <f t="shared" si="9"/>
        <v>-9.5394800241286895</v>
      </c>
      <c r="M15" s="21"/>
      <c r="Y15">
        <f>Quarantena!B15</f>
        <v>1843</v>
      </c>
      <c r="Z15" s="25">
        <f t="shared" si="5"/>
        <v>2.0154119739181981E-2</v>
      </c>
      <c r="AA15" s="11">
        <f t="shared" si="6"/>
        <v>151.05000000000001</v>
      </c>
      <c r="AB15" s="11">
        <f t="shared" si="10"/>
        <v>376.40000000000009</v>
      </c>
      <c r="AC15" s="11">
        <f t="shared" si="7"/>
        <v>732.40000000000009</v>
      </c>
      <c r="AD15">
        <f t="shared" si="8"/>
        <v>588</v>
      </c>
      <c r="AE15" s="5"/>
      <c r="AF15" s="5">
        <f t="shared" si="11"/>
        <v>0.05</v>
      </c>
      <c r="AG15">
        <f>'Nuovi positivi'!C15*$AJ$5</f>
        <v>62.35</v>
      </c>
    </row>
    <row r="16" spans="1:38">
      <c r="A16" s="2">
        <v>43898</v>
      </c>
      <c r="B16" s="3">
        <v>14</v>
      </c>
      <c r="C16" s="3">
        <f>Dati!L16</f>
        <v>7375</v>
      </c>
      <c r="D16" s="3">
        <f>Dati!G16</f>
        <v>6387</v>
      </c>
      <c r="E16" s="3">
        <f>Dati!K16</f>
        <v>366</v>
      </c>
      <c r="F16" s="3">
        <f>Dati!J16</f>
        <v>622</v>
      </c>
      <c r="G16" s="29">
        <f t="shared" si="0"/>
        <v>7.4645748987854255</v>
      </c>
      <c r="H16" s="21">
        <f t="shared" si="1"/>
        <v>6.9586472372682975</v>
      </c>
      <c r="I16" s="21">
        <f t="shared" si="2"/>
        <v>0.50592766151712798</v>
      </c>
      <c r="J16" s="31">
        <f t="shared" si="3"/>
        <v>8.9879518072289155</v>
      </c>
      <c r="K16" s="21">
        <f t="shared" si="4"/>
        <v>9.0470521843577991</v>
      </c>
      <c r="L16" s="21">
        <f t="shared" si="9"/>
        <v>-9.0470521843577991</v>
      </c>
      <c r="M16" s="21"/>
      <c r="Y16">
        <f>Quarantena!B16</f>
        <v>2180</v>
      </c>
      <c r="Z16" s="25">
        <f t="shared" si="5"/>
        <v>2.5990292782213872E-2</v>
      </c>
      <c r="AA16" s="11">
        <f t="shared" si="6"/>
        <v>153.35000000000002</v>
      </c>
      <c r="AB16" s="11">
        <f t="shared" si="10"/>
        <v>529.75000000000011</v>
      </c>
      <c r="AC16" s="11">
        <f t="shared" si="7"/>
        <v>785.75000000000011</v>
      </c>
      <c r="AD16">
        <f t="shared" si="8"/>
        <v>621</v>
      </c>
      <c r="AE16" s="5"/>
      <c r="AF16" s="5">
        <f t="shared" si="11"/>
        <v>0.05</v>
      </c>
      <c r="AG16">
        <f>'Nuovi positivi'!C16*$AJ$5</f>
        <v>74.600000000000009</v>
      </c>
      <c r="AL16" s="11">
        <f t="shared" ref="AL16:AL61" si="12">AB16+$AI$60</f>
        <v>529.75000000000011</v>
      </c>
    </row>
    <row r="17" spans="1:38">
      <c r="A17" s="2">
        <v>43899</v>
      </c>
      <c r="B17" s="3">
        <v>15</v>
      </c>
      <c r="C17" s="3">
        <f>Dati!L17</f>
        <v>9172</v>
      </c>
      <c r="D17" s="3">
        <f>Dati!G17</f>
        <v>7985</v>
      </c>
      <c r="E17" s="3">
        <f>Dati!K17</f>
        <v>463</v>
      </c>
      <c r="F17" s="3">
        <f>Dati!J17</f>
        <v>724</v>
      </c>
      <c r="G17" s="29">
        <f t="shared" si="0"/>
        <v>7.727042965459141</v>
      </c>
      <c r="H17" s="21">
        <f t="shared" si="1"/>
        <v>6.7807322187988301</v>
      </c>
      <c r="I17" s="21">
        <f t="shared" si="2"/>
        <v>0.9463107466603109</v>
      </c>
      <c r="J17" s="31">
        <f t="shared" si="3"/>
        <v>9.0301507537688437</v>
      </c>
      <c r="K17" s="21">
        <f t="shared" si="4"/>
        <v>8.580043463529254</v>
      </c>
      <c r="L17" s="21">
        <f t="shared" si="9"/>
        <v>-8.580043463529254</v>
      </c>
      <c r="M17" s="21"/>
      <c r="Y17">
        <f>Quarantena!B17</f>
        <v>2936</v>
      </c>
      <c r="Z17" s="25">
        <f t="shared" si="5"/>
        <v>2.4921728240450844E-2</v>
      </c>
      <c r="AA17" s="11">
        <f t="shared" si="6"/>
        <v>200.25</v>
      </c>
      <c r="AB17" s="11">
        <f t="shared" si="10"/>
        <v>730.00000000000011</v>
      </c>
      <c r="AC17" s="11">
        <f t="shared" si="7"/>
        <v>991.00000000000011</v>
      </c>
      <c r="AD17">
        <f t="shared" si="8"/>
        <v>723</v>
      </c>
      <c r="AE17" s="5"/>
      <c r="AF17" s="5">
        <f t="shared" si="11"/>
        <v>0.05</v>
      </c>
      <c r="AG17">
        <f>'Nuovi positivi'!C17*$AJ$5</f>
        <v>89.850000000000009</v>
      </c>
      <c r="AL17" s="11">
        <f t="shared" si="12"/>
        <v>730.00000000000011</v>
      </c>
    </row>
    <row r="18" spans="1:38">
      <c r="A18" s="2">
        <v>43900</v>
      </c>
      <c r="B18" s="3">
        <v>16</v>
      </c>
      <c r="C18" s="3">
        <f>Dati!L18</f>
        <v>10149</v>
      </c>
      <c r="D18" s="3">
        <f>Dati!G18</f>
        <v>8514</v>
      </c>
      <c r="E18" s="3">
        <f>Dati!K18</f>
        <v>631</v>
      </c>
      <c r="F18" s="3">
        <f>Dati!J18</f>
        <v>1004</v>
      </c>
      <c r="G18" s="29">
        <f t="shared" si="0"/>
        <v>6.2073394495412844</v>
      </c>
      <c r="H18" s="21">
        <f t="shared" si="1"/>
        <v>6.6073660375843222</v>
      </c>
      <c r="I18" s="21">
        <f t="shared" si="2"/>
        <v>-0.40002658804303781</v>
      </c>
      <c r="J18" s="31">
        <f t="shared" si="3"/>
        <v>2.1808035714285716</v>
      </c>
      <c r="K18" s="21">
        <f t="shared" si="4"/>
        <v>8.1371417270405342</v>
      </c>
      <c r="L18" s="21">
        <f t="shared" si="9"/>
        <v>-8.1371417270405342</v>
      </c>
      <c r="M18" s="21"/>
      <c r="Y18">
        <f>Quarantena!B18</f>
        <v>2599</v>
      </c>
      <c r="Z18" s="25">
        <f t="shared" si="5"/>
        <v>5.2619215409913087E-2</v>
      </c>
      <c r="AA18" s="11">
        <f t="shared" si="6"/>
        <v>-22.299999999999955</v>
      </c>
      <c r="AB18" s="11">
        <f t="shared" si="10"/>
        <v>707.70000000000016</v>
      </c>
      <c r="AC18" s="11">
        <f t="shared" si="7"/>
        <v>1080.7000000000003</v>
      </c>
      <c r="AD18">
        <f t="shared" si="8"/>
        <v>1003</v>
      </c>
      <c r="AE18" s="5"/>
      <c r="AF18" s="5">
        <f t="shared" si="11"/>
        <v>0.05</v>
      </c>
      <c r="AG18">
        <f>'Nuovi positivi'!C18*$AJ$5</f>
        <v>48.85</v>
      </c>
      <c r="AL18" s="11">
        <f t="shared" si="12"/>
        <v>707.70000000000016</v>
      </c>
    </row>
    <row r="19" spans="1:38">
      <c r="A19" s="2">
        <v>43901</v>
      </c>
      <c r="B19" s="3">
        <v>17</v>
      </c>
      <c r="C19" s="3">
        <f>Dati!L19</f>
        <v>12462</v>
      </c>
      <c r="D19" s="3">
        <f>Dati!G19</f>
        <v>10590</v>
      </c>
      <c r="E19" s="3">
        <f>Dati!K19</f>
        <v>827</v>
      </c>
      <c r="F19" s="3">
        <f>Dati!J19</f>
        <v>1045</v>
      </c>
      <c r="G19" s="29">
        <f t="shared" si="0"/>
        <v>6.6570512820512819</v>
      </c>
      <c r="H19" s="21">
        <f t="shared" si="1"/>
        <v>6.4384323913555743</v>
      </c>
      <c r="I19" s="21">
        <f t="shared" si="2"/>
        <v>0.21861889069570761</v>
      </c>
      <c r="J19" s="31">
        <f t="shared" si="3"/>
        <v>9.7594936708860764</v>
      </c>
      <c r="K19" s="21">
        <f t="shared" si="4"/>
        <v>7.7171025726609308</v>
      </c>
      <c r="L19" s="21">
        <f t="shared" si="9"/>
        <v>-7.7171025726609308</v>
      </c>
      <c r="M19" s="21"/>
      <c r="Y19">
        <f>Quarantena!B19</f>
        <v>3724</v>
      </c>
      <c r="Z19" s="25">
        <f t="shared" si="5"/>
        <v>2.2379603399433429E-2</v>
      </c>
      <c r="AA19" s="11">
        <f t="shared" si="6"/>
        <v>292.5</v>
      </c>
      <c r="AB19" s="11">
        <f t="shared" si="10"/>
        <v>1000.2000000000002</v>
      </c>
      <c r="AC19" s="11">
        <f t="shared" si="7"/>
        <v>1218.2000000000003</v>
      </c>
      <c r="AD19">
        <f t="shared" si="8"/>
        <v>1044</v>
      </c>
      <c r="AE19" s="5"/>
      <c r="AF19" s="5">
        <f t="shared" si="11"/>
        <v>0.05</v>
      </c>
      <c r="AG19">
        <f>'Nuovi positivi'!C19*$AJ$5</f>
        <v>115.65</v>
      </c>
      <c r="AL19" s="11">
        <f t="shared" si="12"/>
        <v>1000.2000000000002</v>
      </c>
    </row>
    <row r="20" spans="1:38">
      <c r="A20" s="2">
        <v>43902</v>
      </c>
      <c r="B20" s="3">
        <v>18</v>
      </c>
      <c r="C20" s="3">
        <f>Dati!L20</f>
        <v>15113</v>
      </c>
      <c r="D20" s="3">
        <f>Dati!G20</f>
        <v>12839</v>
      </c>
      <c r="E20" s="3">
        <f>Dati!K20</f>
        <v>1016</v>
      </c>
      <c r="F20" s="3">
        <f>Dati!J20</f>
        <v>1258</v>
      </c>
      <c r="G20" s="29">
        <f t="shared" si="0"/>
        <v>6.6459982409850484</v>
      </c>
      <c r="H20" s="21">
        <f t="shared" si="1"/>
        <v>6.2738179513984038</v>
      </c>
      <c r="I20" s="21">
        <f t="shared" si="2"/>
        <v>0.37218028958664462</v>
      </c>
      <c r="J20" s="31">
        <f t="shared" si="3"/>
        <v>6.5945273631840795</v>
      </c>
      <c r="K20" s="21">
        <f t="shared" si="4"/>
        <v>7.3187458341873493</v>
      </c>
      <c r="L20" s="21">
        <f t="shared" si="9"/>
        <v>-7.3187458341873493</v>
      </c>
      <c r="M20" s="21"/>
      <c r="Y20">
        <f>Quarantena!B20</f>
        <v>5036</v>
      </c>
      <c r="Z20" s="25">
        <f t="shared" si="5"/>
        <v>3.1310849754653793E-2</v>
      </c>
      <c r="AA20" s="11">
        <f t="shared" si="6"/>
        <v>239.95000000000005</v>
      </c>
      <c r="AB20" s="11">
        <f t="shared" si="10"/>
        <v>1240.1500000000001</v>
      </c>
      <c r="AC20" s="11">
        <f t="shared" si="7"/>
        <v>1482.15</v>
      </c>
      <c r="AD20">
        <f t="shared" si="8"/>
        <v>1257</v>
      </c>
      <c r="AE20" s="5"/>
      <c r="AF20" s="5">
        <f t="shared" si="11"/>
        <v>0.05</v>
      </c>
      <c r="AG20">
        <f>'Nuovi positivi'!C20*$AJ$5</f>
        <v>132.55000000000001</v>
      </c>
      <c r="AL20" s="11">
        <f t="shared" si="12"/>
        <v>1240.1500000000001</v>
      </c>
    </row>
    <row r="21" spans="1:38">
      <c r="A21" s="2">
        <v>43903</v>
      </c>
      <c r="B21" s="3">
        <v>19</v>
      </c>
      <c r="C21" s="3">
        <f>Dati!L21</f>
        <v>17660</v>
      </c>
      <c r="D21" s="3">
        <f>Dati!G21</f>
        <v>14955</v>
      </c>
      <c r="E21" s="3">
        <f>Dati!K21</f>
        <v>1266</v>
      </c>
      <c r="F21" s="3">
        <f>Dati!J21</f>
        <v>1439</v>
      </c>
      <c r="G21" s="29">
        <f t="shared" si="0"/>
        <v>6.5286506469500925</v>
      </c>
      <c r="H21" s="21">
        <f t="shared" si="1"/>
        <v>6.1134122865273532</v>
      </c>
      <c r="I21" s="21">
        <f t="shared" si="2"/>
        <v>0.41523836042273921</v>
      </c>
      <c r="J21" s="31">
        <f t="shared" si="3"/>
        <v>5.9095127610208813</v>
      </c>
      <c r="K21" s="21">
        <f t="shared" si="4"/>
        <v>6.940952265581366</v>
      </c>
      <c r="L21" s="21">
        <f t="shared" si="9"/>
        <v>-6.940952265581366</v>
      </c>
      <c r="M21" s="21"/>
      <c r="Y21">
        <f>Quarantena!B21</f>
        <v>6201</v>
      </c>
      <c r="Z21" s="25">
        <f t="shared" si="5"/>
        <v>2.8819792711467736E-2</v>
      </c>
      <c r="AA21" s="11">
        <f t="shared" si="6"/>
        <v>316.75</v>
      </c>
      <c r="AB21" s="11">
        <f t="shared" si="10"/>
        <v>1556.9</v>
      </c>
      <c r="AC21" s="11">
        <f t="shared" si="7"/>
        <v>1729.9</v>
      </c>
      <c r="AD21">
        <f t="shared" si="8"/>
        <v>1438</v>
      </c>
      <c r="AE21" s="5"/>
      <c r="AF21" s="5">
        <f t="shared" si="11"/>
        <v>0.05</v>
      </c>
      <c r="AG21">
        <f>'Nuovi positivi'!C21*$AJ$5</f>
        <v>127.35000000000001</v>
      </c>
      <c r="AL21" s="11">
        <f t="shared" si="12"/>
        <v>1556.9</v>
      </c>
    </row>
    <row r="22" spans="1:38">
      <c r="A22" s="2">
        <v>43904</v>
      </c>
      <c r="B22" s="3">
        <v>20</v>
      </c>
      <c r="C22" s="3">
        <f>Dati!L22</f>
        <v>21157</v>
      </c>
      <c r="D22" s="3">
        <f>Dati!G22</f>
        <v>17750</v>
      </c>
      <c r="E22" s="3">
        <f>Dati!K22</f>
        <v>1441</v>
      </c>
      <c r="F22" s="3">
        <f>Dati!J22</f>
        <v>1966</v>
      </c>
      <c r="G22" s="29">
        <f t="shared" si="0"/>
        <v>6.2098620487232168</v>
      </c>
      <c r="H22" s="21">
        <f t="shared" si="1"/>
        <v>5.9571077890032118</v>
      </c>
      <c r="I22" s="21">
        <f t="shared" si="2"/>
        <v>0.25275425972000498</v>
      </c>
      <c r="J22" s="31">
        <f t="shared" si="3"/>
        <v>4.9814814814814818</v>
      </c>
      <c r="K22" s="21">
        <f>$P$3*EXP($P$4*B22)</f>
        <v>6.5826603962710903</v>
      </c>
      <c r="L22" s="21">
        <f t="shared" si="9"/>
        <v>-6.5826603962710903</v>
      </c>
      <c r="M22" s="21"/>
      <c r="Y22">
        <f>Quarantena!B22</f>
        <v>7860</v>
      </c>
      <c r="Z22" s="25">
        <f t="shared" si="5"/>
        <v>3.9549295774647886E-2</v>
      </c>
      <c r="AA22" s="11">
        <f t="shared" si="6"/>
        <v>185.5</v>
      </c>
      <c r="AB22" s="11">
        <f t="shared" si="10"/>
        <v>1742.4</v>
      </c>
      <c r="AC22" s="11">
        <f t="shared" si="7"/>
        <v>2267.4</v>
      </c>
      <c r="AD22">
        <f t="shared" si="8"/>
        <v>1965</v>
      </c>
      <c r="AE22" s="5"/>
      <c r="AF22" s="5">
        <f t="shared" si="11"/>
        <v>0.05</v>
      </c>
      <c r="AG22">
        <f>'Nuovi positivi'!C22*$AJ$5</f>
        <v>174.85000000000002</v>
      </c>
      <c r="AL22" s="11">
        <f t="shared" si="12"/>
        <v>1742.4</v>
      </c>
    </row>
    <row r="23" spans="1:38">
      <c r="A23" s="2">
        <v>43905</v>
      </c>
      <c r="B23" s="3">
        <v>21</v>
      </c>
      <c r="C23" s="3">
        <f>Dati!L23</f>
        <v>24747</v>
      </c>
      <c r="D23" s="3">
        <f>Dati!G23</f>
        <v>20603</v>
      </c>
      <c r="E23" s="3">
        <f>Dati!K23</f>
        <v>1809</v>
      </c>
      <c r="F23" s="3">
        <f>Dati!J23</f>
        <v>2335</v>
      </c>
      <c r="G23" s="29">
        <f t="shared" si="0"/>
        <v>5.9717664092664089</v>
      </c>
      <c r="H23" s="21">
        <f t="shared" si="1"/>
        <v>5.8047996023446284</v>
      </c>
      <c r="I23" s="21">
        <f t="shared" si="2"/>
        <v>0.16696680692178045</v>
      </c>
      <c r="J23" s="31">
        <f t="shared" si="3"/>
        <v>4.8710990502035276</v>
      </c>
      <c r="K23" s="21">
        <f t="shared" ref="K23:K86" si="13">$P$3*EXP($P$4*B23)</f>
        <v>6.2428635487823074</v>
      </c>
      <c r="L23" s="21">
        <f t="shared" si="9"/>
        <v>-6.2428635487823074</v>
      </c>
      <c r="M23" s="21"/>
      <c r="Y23">
        <f>Quarantena!B23</f>
        <v>9268</v>
      </c>
      <c r="Z23" s="25">
        <f t="shared" si="5"/>
        <v>3.5771489588894818E-2</v>
      </c>
      <c r="AA23" s="11">
        <f t="shared" si="6"/>
        <v>293.15000000000009</v>
      </c>
      <c r="AB23" s="11">
        <f t="shared" si="10"/>
        <v>2035.5500000000002</v>
      </c>
      <c r="AC23" s="11">
        <f t="shared" si="7"/>
        <v>2561.5500000000002</v>
      </c>
      <c r="AD23">
        <f t="shared" si="8"/>
        <v>2334</v>
      </c>
      <c r="AE23" s="5"/>
      <c r="AF23" s="5">
        <f t="shared" si="11"/>
        <v>0.05</v>
      </c>
      <c r="AG23">
        <f>'Nuovi positivi'!C23*$AJ$5</f>
        <v>179.5</v>
      </c>
      <c r="AL23" s="11">
        <f t="shared" si="12"/>
        <v>2035.5500000000002</v>
      </c>
    </row>
    <row r="24" spans="1:38">
      <c r="A24" s="2">
        <v>43906</v>
      </c>
      <c r="B24" s="3">
        <v>22</v>
      </c>
      <c r="C24" s="3">
        <f>Dati!L24</f>
        <v>27980</v>
      </c>
      <c r="D24" s="3">
        <f>Dati!G24</f>
        <v>23073</v>
      </c>
      <c r="E24" s="3">
        <f>Dati!K24</f>
        <v>2158</v>
      </c>
      <c r="F24" s="3">
        <f>Dati!J24</f>
        <v>2749</v>
      </c>
      <c r="G24" s="29">
        <f t="shared" si="0"/>
        <v>5.7020582840839618</v>
      </c>
      <c r="H24" s="21">
        <f t="shared" si="1"/>
        <v>5.6563855509853989</v>
      </c>
      <c r="I24" s="21">
        <f t="shared" si="2"/>
        <v>4.5672733098562901E-2</v>
      </c>
      <c r="J24" s="31">
        <f t="shared" si="3"/>
        <v>4.2372214941022284</v>
      </c>
      <c r="K24" s="21">
        <f t="shared" si="13"/>
        <v>5.9206070103194497</v>
      </c>
      <c r="L24" s="21">
        <f t="shared" si="9"/>
        <v>-5.9206070103194497</v>
      </c>
      <c r="M24" s="21"/>
      <c r="Y24">
        <f>Quarantena!B24</f>
        <v>10197</v>
      </c>
      <c r="Z24" s="25">
        <f t="shared" si="5"/>
        <v>3.3068955055692802E-2</v>
      </c>
      <c r="AA24" s="11">
        <f t="shared" si="6"/>
        <v>390.65000000000009</v>
      </c>
      <c r="AB24" s="11">
        <f t="shared" si="10"/>
        <v>2426.2000000000003</v>
      </c>
      <c r="AC24" s="11">
        <f t="shared" si="7"/>
        <v>3017.2000000000003</v>
      </c>
      <c r="AD24">
        <f t="shared" si="8"/>
        <v>2748</v>
      </c>
      <c r="AE24" s="5"/>
      <c r="AF24" s="5">
        <f t="shared" si="11"/>
        <v>0.05</v>
      </c>
      <c r="AG24">
        <f>'Nuovi positivi'!C24*$AJ$5</f>
        <v>161.65</v>
      </c>
      <c r="AL24" s="11">
        <f t="shared" si="12"/>
        <v>2426.2000000000003</v>
      </c>
    </row>
    <row r="25" spans="1:38">
      <c r="A25" s="2">
        <v>43907</v>
      </c>
      <c r="B25" s="3">
        <v>23</v>
      </c>
      <c r="C25" s="3">
        <f>Dati!L25</f>
        <v>31506</v>
      </c>
      <c r="D25" s="3">
        <f>Dati!G25</f>
        <v>26062</v>
      </c>
      <c r="E25" s="3">
        <f>Dati!K25</f>
        <v>2503</v>
      </c>
      <c r="F25" s="3">
        <f>Dati!J25</f>
        <v>2941</v>
      </c>
      <c r="G25" s="29">
        <f t="shared" si="0"/>
        <v>5.7872887582659809</v>
      </c>
      <c r="H25" s="21">
        <f t="shared" si="1"/>
        <v>5.5117660717302543</v>
      </c>
      <c r="I25" s="21">
        <f t="shared" si="2"/>
        <v>0.27552268653572654</v>
      </c>
      <c r="J25" s="31">
        <f t="shared" si="3"/>
        <v>6.5661080074487899</v>
      </c>
      <c r="K25" s="21">
        <f t="shared" si="13"/>
        <v>5.6149853503495422</v>
      </c>
      <c r="L25" s="21">
        <f t="shared" si="9"/>
        <v>-5.6149853503495422</v>
      </c>
      <c r="M25" s="21"/>
      <c r="Y25">
        <f>Quarantena!B25</f>
        <v>11108</v>
      </c>
      <c r="Z25" s="25">
        <f t="shared" si="5"/>
        <v>2.0604711840994553E-2</v>
      </c>
      <c r="AA25" s="11">
        <f t="shared" si="6"/>
        <v>766.10000000000014</v>
      </c>
      <c r="AB25" s="11">
        <f t="shared" si="10"/>
        <v>3192.3</v>
      </c>
      <c r="AC25" s="11">
        <f t="shared" si="7"/>
        <v>3630.3</v>
      </c>
      <c r="AD25">
        <f t="shared" si="8"/>
        <v>2940</v>
      </c>
      <c r="AE25" s="5"/>
      <c r="AF25" s="5">
        <f t="shared" si="11"/>
        <v>0.05</v>
      </c>
      <c r="AG25">
        <f>'Nuovi positivi'!C25*$AJ$5</f>
        <v>176.3</v>
      </c>
      <c r="AL25" s="11">
        <f t="shared" si="12"/>
        <v>3192.3</v>
      </c>
    </row>
    <row r="26" spans="1:38">
      <c r="A26" s="2">
        <v>43908</v>
      </c>
      <c r="B26" s="3">
        <v>24</v>
      </c>
      <c r="C26" s="3">
        <f>Dati!L26</f>
        <v>35713</v>
      </c>
      <c r="D26" s="3">
        <f>Dati!G26</f>
        <v>28710</v>
      </c>
      <c r="E26" s="3">
        <f>Dati!K26</f>
        <v>2978</v>
      </c>
      <c r="F26" s="3">
        <f>Dati!J26</f>
        <v>4025</v>
      </c>
      <c r="G26" s="29">
        <f t="shared" si="0"/>
        <v>5.0996715693274313</v>
      </c>
      <c r="H26" s="21">
        <f t="shared" si="1"/>
        <v>5.3708441469631332</v>
      </c>
      <c r="I26" s="21">
        <f t="shared" si="2"/>
        <v>-0.27117257763570191</v>
      </c>
      <c r="J26" s="31">
        <f t="shared" si="3"/>
        <v>2.698524695317511</v>
      </c>
      <c r="K26" s="21">
        <f t="shared" si="13"/>
        <v>5.3251398766524201</v>
      </c>
      <c r="L26" s="21">
        <f t="shared" si="9"/>
        <v>-5.3251398766524201</v>
      </c>
      <c r="M26" s="21"/>
      <c r="Y26">
        <f>Quarantena!B26</f>
        <v>12090</v>
      </c>
      <c r="Z26" s="25">
        <f t="shared" si="5"/>
        <v>5.430163706025775E-2</v>
      </c>
      <c r="AA26" s="11">
        <f t="shared" si="6"/>
        <v>-123.5</v>
      </c>
      <c r="AB26" s="11">
        <f t="shared" si="10"/>
        <v>3068.8</v>
      </c>
      <c r="AC26" s="11">
        <f t="shared" si="7"/>
        <v>4115.8</v>
      </c>
      <c r="AD26">
        <f t="shared" si="8"/>
        <v>4024</v>
      </c>
      <c r="AE26" s="5"/>
      <c r="AF26" s="5">
        <f t="shared" si="11"/>
        <v>0.05</v>
      </c>
      <c r="AG26">
        <f>'Nuovi positivi'!C26*$AJ$5</f>
        <v>210.35000000000002</v>
      </c>
      <c r="AL26" s="11">
        <f t="shared" si="12"/>
        <v>3068.8</v>
      </c>
    </row>
    <row r="27" spans="1:38">
      <c r="A27" s="2">
        <v>43909</v>
      </c>
      <c r="B27" s="3">
        <v>25</v>
      </c>
      <c r="C27" s="3">
        <f>Dati!L27</f>
        <v>41035</v>
      </c>
      <c r="D27" s="3">
        <f>Dati!G27</f>
        <v>33190</v>
      </c>
      <c r="E27" s="3">
        <f>Dati!K27</f>
        <v>3405</v>
      </c>
      <c r="F27" s="3">
        <f>Dati!J27</f>
        <v>4440</v>
      </c>
      <c r="G27" s="29">
        <f t="shared" si="0"/>
        <v>5.2307202039515612</v>
      </c>
      <c r="H27" s="21">
        <f t="shared" si="1"/>
        <v>5.2335252395631526</v>
      </c>
      <c r="I27" s="21">
        <f t="shared" si="2"/>
        <v>-2.8050356115913999E-3</v>
      </c>
      <c r="J27" s="31">
        <f t="shared" si="3"/>
        <v>6.3206650831353919</v>
      </c>
      <c r="K27" s="21">
        <f t="shared" si="13"/>
        <v>5.0502562226896055</v>
      </c>
      <c r="L27" s="21">
        <f t="shared" si="9"/>
        <v>-5.0502562226896055</v>
      </c>
      <c r="M27" s="21"/>
      <c r="Y27">
        <f>Quarantena!B27</f>
        <v>14935</v>
      </c>
      <c r="Z27" s="25">
        <f t="shared" si="5"/>
        <v>2.5369087074420007E-2</v>
      </c>
      <c r="AA27" s="11">
        <f t="shared" si="6"/>
        <v>817.5</v>
      </c>
      <c r="AB27" s="11">
        <f t="shared" si="10"/>
        <v>3886.3</v>
      </c>
      <c r="AC27" s="11">
        <f t="shared" si="7"/>
        <v>4921.3</v>
      </c>
      <c r="AD27">
        <f t="shared" si="8"/>
        <v>4439</v>
      </c>
      <c r="AE27" s="5"/>
      <c r="AF27" s="5">
        <f t="shared" si="11"/>
        <v>0.05</v>
      </c>
      <c r="AG27">
        <f>'Nuovi positivi'!C27*$AJ$5</f>
        <v>266.10000000000002</v>
      </c>
      <c r="AL27" s="11">
        <f t="shared" si="12"/>
        <v>3886.3</v>
      </c>
    </row>
    <row r="28" spans="1:38">
      <c r="A28" s="2">
        <v>43910</v>
      </c>
      <c r="B28" s="3">
        <v>26</v>
      </c>
      <c r="C28" s="3">
        <f>Dati!L28</f>
        <v>47021</v>
      </c>
      <c r="D28" s="3">
        <f>Dati!G28</f>
        <v>37860</v>
      </c>
      <c r="E28" s="3">
        <f>Dati!K28</f>
        <v>4032</v>
      </c>
      <c r="F28" s="3">
        <f>Dati!J28</f>
        <v>5129</v>
      </c>
      <c r="G28" s="29">
        <f t="shared" si="0"/>
        <v>5.1327366008077719</v>
      </c>
      <c r="H28" s="21">
        <f t="shared" si="1"/>
        <v>5.0997172294846287</v>
      </c>
      <c r="I28" s="21">
        <f t="shared" si="2"/>
        <v>3.3019371323143254E-2</v>
      </c>
      <c r="J28" s="31">
        <f t="shared" si="3"/>
        <v>4.5486322188449844</v>
      </c>
      <c r="K28" s="21">
        <f t="shared" si="13"/>
        <v>4.7895620595131723</v>
      </c>
      <c r="L28" s="21">
        <f t="shared" si="9"/>
        <v>-4.7895620595131723</v>
      </c>
      <c r="M28" s="21"/>
      <c r="Y28">
        <f>Quarantena!B28</f>
        <v>19185</v>
      </c>
      <c r="Z28" s="25">
        <f t="shared" si="5"/>
        <v>3.4759640781827784E-2</v>
      </c>
      <c r="AA28" s="11">
        <f t="shared" si="6"/>
        <v>577</v>
      </c>
      <c r="AB28" s="11">
        <f t="shared" si="10"/>
        <v>4463.3</v>
      </c>
      <c r="AC28" s="11">
        <f t="shared" si="7"/>
        <v>5560.3</v>
      </c>
      <c r="AD28">
        <f t="shared" si="8"/>
        <v>5128</v>
      </c>
      <c r="AE28" s="5"/>
      <c r="AF28" s="5">
        <f t="shared" si="11"/>
        <v>0.05</v>
      </c>
      <c r="AG28">
        <f>'Nuovi positivi'!C28*$AJ$5</f>
        <v>299.3</v>
      </c>
      <c r="AL28" s="11">
        <f t="shared" si="12"/>
        <v>4463.3</v>
      </c>
    </row>
    <row r="29" spans="1:38">
      <c r="A29" s="2">
        <v>43911</v>
      </c>
      <c r="B29" s="3">
        <v>27</v>
      </c>
      <c r="C29" s="3">
        <f>Dati!L29</f>
        <v>53578</v>
      </c>
      <c r="D29" s="3">
        <f>Dati!G29</f>
        <v>42681</v>
      </c>
      <c r="E29" s="3">
        <f>Dati!K29</f>
        <v>4825</v>
      </c>
      <c r="F29" s="3">
        <f>Dati!J29</f>
        <v>6072</v>
      </c>
      <c r="G29" s="29">
        <f t="shared" si="0"/>
        <v>4.9167660824080022</v>
      </c>
      <c r="H29" s="21">
        <f t="shared" si="1"/>
        <v>4.9693303519585603</v>
      </c>
      <c r="I29" s="21">
        <f t="shared" si="2"/>
        <v>-5.2564269550558151E-2</v>
      </c>
      <c r="J29" s="31">
        <f t="shared" si="3"/>
        <v>3.7770737327188941</v>
      </c>
      <c r="K29" s="21">
        <f t="shared" si="13"/>
        <v>4.5423249257858433</v>
      </c>
      <c r="L29" s="21">
        <f t="shared" si="9"/>
        <v>-4.5423249257858433</v>
      </c>
      <c r="M29" s="21"/>
      <c r="Y29">
        <f>Quarantena!B29</f>
        <v>22116</v>
      </c>
      <c r="Z29" s="25">
        <f t="shared" si="5"/>
        <v>4.0673836133174011E-2</v>
      </c>
      <c r="AA29" s="11">
        <f t="shared" si="6"/>
        <v>398.05000000000018</v>
      </c>
      <c r="AB29" s="11">
        <f t="shared" si="10"/>
        <v>4861.3500000000004</v>
      </c>
      <c r="AC29" s="11">
        <f t="shared" si="7"/>
        <v>6108.35</v>
      </c>
      <c r="AD29">
        <f t="shared" si="8"/>
        <v>6071</v>
      </c>
      <c r="AE29" s="5"/>
      <c r="AF29" s="5">
        <f t="shared" si="11"/>
        <v>0.05</v>
      </c>
      <c r="AG29">
        <f>'Nuovi positivi'!C29*$AJ$5</f>
        <v>327.85</v>
      </c>
      <c r="AL29" s="11">
        <f t="shared" si="12"/>
        <v>4861.3500000000004</v>
      </c>
    </row>
    <row r="30" spans="1:38">
      <c r="A30" s="2">
        <v>43912</v>
      </c>
      <c r="B30" s="3">
        <v>28</v>
      </c>
      <c r="C30" s="3">
        <f>Dati!L30</f>
        <v>59138</v>
      </c>
      <c r="D30" s="3">
        <f>Dati!G30</f>
        <v>46638</v>
      </c>
      <c r="E30" s="3">
        <f>Dati!K30</f>
        <v>5476</v>
      </c>
      <c r="F30" s="3">
        <f>Dati!J30</f>
        <v>7024</v>
      </c>
      <c r="G30" s="29">
        <f t="shared" si="0"/>
        <v>4.7310400000000001</v>
      </c>
      <c r="H30" s="21">
        <f t="shared" si="1"/>
        <v>4.8422771372741709</v>
      </c>
      <c r="I30" s="21">
        <f t="shared" si="2"/>
        <v>-0.11123713727417073</v>
      </c>
      <c r="J30" s="31">
        <f t="shared" si="3"/>
        <v>3.4684965689332503</v>
      </c>
      <c r="K30" s="21">
        <f t="shared" si="13"/>
        <v>4.307850169815433</v>
      </c>
      <c r="L30" s="21">
        <f t="shared" si="9"/>
        <v>-4.307850169815433</v>
      </c>
      <c r="M30" s="21"/>
      <c r="Y30">
        <f>Quarantena!B30</f>
        <v>23783</v>
      </c>
      <c r="Z30" s="25">
        <f t="shared" si="5"/>
        <v>3.4371113684120248E-2</v>
      </c>
      <c r="AA30" s="11">
        <f t="shared" si="6"/>
        <v>728.90000000000009</v>
      </c>
      <c r="AB30" s="11">
        <f t="shared" si="10"/>
        <v>5590.25</v>
      </c>
      <c r="AC30" s="11">
        <f t="shared" si="7"/>
        <v>7138.25</v>
      </c>
      <c r="AD30">
        <f t="shared" si="8"/>
        <v>7023</v>
      </c>
      <c r="AE30" s="5"/>
      <c r="AF30" s="5">
        <f t="shared" si="11"/>
        <v>0.05</v>
      </c>
      <c r="AG30">
        <f>'Nuovi positivi'!C30*$AJ$5</f>
        <v>278</v>
      </c>
      <c r="AL30" s="11">
        <f t="shared" si="12"/>
        <v>5590.25</v>
      </c>
    </row>
    <row r="31" spans="1:38">
      <c r="A31" s="2">
        <v>43913</v>
      </c>
      <c r="B31" s="3">
        <v>29</v>
      </c>
      <c r="C31" s="3">
        <f>Dati!L31</f>
        <v>63927</v>
      </c>
      <c r="D31" s="3">
        <f>Dati!G31</f>
        <v>50418</v>
      </c>
      <c r="E31" s="3">
        <f>Dati!K31</f>
        <v>6077</v>
      </c>
      <c r="F31" s="3">
        <f>Dati!J31</f>
        <v>7432</v>
      </c>
      <c r="G31" s="29">
        <f t="shared" si="0"/>
        <v>4.7321785476349101</v>
      </c>
      <c r="H31" s="21">
        <f t="shared" si="1"/>
        <v>4.7184723521000613</v>
      </c>
      <c r="I31" s="21">
        <f t="shared" si="2"/>
        <v>1.3706195534848753E-2</v>
      </c>
      <c r="J31" s="31">
        <f t="shared" si="3"/>
        <v>4.7462834489593657</v>
      </c>
      <c r="K31" s="21">
        <f t="shared" si="13"/>
        <v>4.085478997821431</v>
      </c>
      <c r="L31" s="21">
        <f t="shared" si="9"/>
        <v>-4.085478997821431</v>
      </c>
      <c r="M31" s="21"/>
      <c r="Y31">
        <f>Quarantena!B31</f>
        <v>26522</v>
      </c>
      <c r="Z31" s="25">
        <f t="shared" si="5"/>
        <v>2.0012693879170138E-2</v>
      </c>
      <c r="AA31" s="11">
        <f t="shared" si="6"/>
        <v>1511.9</v>
      </c>
      <c r="AB31" s="11">
        <f t="shared" si="10"/>
        <v>7102.15</v>
      </c>
      <c r="AC31" s="11">
        <f t="shared" si="7"/>
        <v>8457.15</v>
      </c>
      <c r="AD31">
        <f t="shared" si="8"/>
        <v>7431</v>
      </c>
      <c r="AE31" s="5"/>
      <c r="AF31" s="5">
        <f t="shared" si="11"/>
        <v>0.05</v>
      </c>
      <c r="AG31">
        <f>'Nuovi positivi'!C31*$AJ$5</f>
        <v>239.45000000000002</v>
      </c>
      <c r="AL31" s="11">
        <f t="shared" si="12"/>
        <v>7102.15</v>
      </c>
    </row>
    <row r="32" spans="1:38">
      <c r="A32" s="2">
        <v>43914</v>
      </c>
      <c r="B32" s="3">
        <v>30</v>
      </c>
      <c r="C32" s="3">
        <f>Dati!L32</f>
        <v>69176</v>
      </c>
      <c r="D32" s="3">
        <f>Dati!G32</f>
        <v>54030</v>
      </c>
      <c r="E32" s="3">
        <f>Dati!K32</f>
        <v>6820</v>
      </c>
      <c r="F32" s="3">
        <f>Dati!J32</f>
        <v>8326</v>
      </c>
      <c r="G32" s="29">
        <f t="shared" si="0"/>
        <v>4.567278489370131</v>
      </c>
      <c r="H32" s="21">
        <f t="shared" si="1"/>
        <v>4.5978329423056516</v>
      </c>
      <c r="I32" s="21">
        <f t="shared" si="2"/>
        <v>-3.0554452935520615E-2</v>
      </c>
      <c r="J32" s="31">
        <f t="shared" si="3"/>
        <v>3.2064752596212585</v>
      </c>
      <c r="K32" s="21">
        <f t="shared" si="13"/>
        <v>3.8745866229500558</v>
      </c>
      <c r="L32" s="21">
        <f t="shared" si="9"/>
        <v>-3.8745866229500558</v>
      </c>
      <c r="M32" s="21"/>
      <c r="Y32">
        <f>Quarantena!B32</f>
        <v>28697</v>
      </c>
      <c r="Z32" s="25">
        <f t="shared" si="5"/>
        <v>3.0297982602258005E-2</v>
      </c>
      <c r="AA32" s="11">
        <f t="shared" si="6"/>
        <v>1064.5</v>
      </c>
      <c r="AB32" s="11">
        <f t="shared" si="10"/>
        <v>8166.65</v>
      </c>
      <c r="AC32" s="11">
        <f t="shared" si="7"/>
        <v>9672.65</v>
      </c>
      <c r="AD32">
        <f t="shared" si="8"/>
        <v>8325</v>
      </c>
      <c r="AE32" s="5"/>
      <c r="AF32" s="5">
        <f t="shared" si="11"/>
        <v>0.05</v>
      </c>
      <c r="AG32">
        <f>'Nuovi positivi'!C32*$AJ$5</f>
        <v>262.45</v>
      </c>
      <c r="AL32" s="11">
        <f t="shared" si="12"/>
        <v>8166.65</v>
      </c>
    </row>
    <row r="33" spans="1:38">
      <c r="A33" s="2">
        <v>43915</v>
      </c>
      <c r="B33" s="3">
        <v>31</v>
      </c>
      <c r="C33" s="3">
        <f>Dati!L33</f>
        <v>74386</v>
      </c>
      <c r="D33" s="3">
        <f>Dati!G33</f>
        <v>57521</v>
      </c>
      <c r="E33" s="3">
        <f>Dati!K33</f>
        <v>7503</v>
      </c>
      <c r="F33" s="3">
        <f>Dati!J33</f>
        <v>9362</v>
      </c>
      <c r="G33" s="29">
        <f t="shared" si="0"/>
        <v>4.4106729914023122</v>
      </c>
      <c r="H33" s="21">
        <f t="shared" si="1"/>
        <v>4.4802779772445183</v>
      </c>
      <c r="I33" s="21">
        <f t="shared" si="2"/>
        <v>-6.9604985842206091E-2</v>
      </c>
      <c r="J33" s="31">
        <f t="shared" si="3"/>
        <v>3.0308318789994182</v>
      </c>
      <c r="K33" s="21">
        <f t="shared" si="13"/>
        <v>3.6745805098371189</v>
      </c>
      <c r="L33" s="21">
        <f t="shared" si="9"/>
        <v>-3.6745805098371189</v>
      </c>
      <c r="M33" s="21"/>
      <c r="Y33">
        <f>Quarantena!B33</f>
        <v>30920</v>
      </c>
      <c r="Z33" s="25">
        <f t="shared" si="5"/>
        <v>2.988473774795292E-2</v>
      </c>
      <c r="AA33" s="11">
        <f t="shared" si="6"/>
        <v>1157.0500000000002</v>
      </c>
      <c r="AB33" s="11">
        <f t="shared" si="10"/>
        <v>9323.7000000000007</v>
      </c>
      <c r="AC33" s="11">
        <f t="shared" si="7"/>
        <v>11182.7</v>
      </c>
      <c r="AD33">
        <f t="shared" si="8"/>
        <v>9361</v>
      </c>
      <c r="AE33" s="5"/>
      <c r="AF33" s="5">
        <f t="shared" si="11"/>
        <v>0.05</v>
      </c>
      <c r="AG33">
        <f>'Nuovi positivi'!C33*$AJ$5</f>
        <v>260.5</v>
      </c>
      <c r="AL33" s="11">
        <f t="shared" si="12"/>
        <v>9323.7000000000007</v>
      </c>
    </row>
    <row r="34" spans="1:38">
      <c r="A34" s="2">
        <v>43916</v>
      </c>
      <c r="B34" s="3">
        <v>32</v>
      </c>
      <c r="C34" s="3">
        <f>Dati!L34</f>
        <v>80539</v>
      </c>
      <c r="D34" s="3">
        <f>Dati!G34</f>
        <v>62013</v>
      </c>
      <c r="E34" s="3">
        <f>Dati!K34</f>
        <v>8165</v>
      </c>
      <c r="F34" s="3">
        <f>Dati!J34</f>
        <v>10361</v>
      </c>
      <c r="G34" s="29">
        <f t="shared" si="0"/>
        <v>4.3473496707330241</v>
      </c>
      <c r="H34" s="21">
        <f t="shared" si="1"/>
        <v>4.3657285954622749</v>
      </c>
      <c r="I34" s="21">
        <f t="shared" si="2"/>
        <v>-1.8378924729250734E-2</v>
      </c>
      <c r="J34" s="31">
        <f t="shared" si="3"/>
        <v>3.7043949428055387</v>
      </c>
      <c r="K34" s="21">
        <f t="shared" si="13"/>
        <v>3.4848987097865369</v>
      </c>
      <c r="L34" s="21">
        <f t="shared" si="9"/>
        <v>-3.4848987097865369</v>
      </c>
      <c r="M34" s="21"/>
      <c r="Y34">
        <f>Quarantena!B34</f>
        <v>33648</v>
      </c>
      <c r="Z34" s="25">
        <f t="shared" si="5"/>
        <v>2.6784706432522214E-2</v>
      </c>
      <c r="AA34" s="11">
        <f t="shared" si="6"/>
        <v>1439.65</v>
      </c>
      <c r="AB34" s="11">
        <f t="shared" si="10"/>
        <v>10763.35</v>
      </c>
      <c r="AC34" s="11">
        <f t="shared" si="7"/>
        <v>12959.35</v>
      </c>
      <c r="AD34">
        <f t="shared" si="8"/>
        <v>10360</v>
      </c>
      <c r="AE34" s="5"/>
      <c r="AF34" s="5">
        <f t="shared" si="11"/>
        <v>0.05</v>
      </c>
      <c r="AG34">
        <f>'Nuovi positivi'!C34*$AJ$5</f>
        <v>307.65000000000003</v>
      </c>
      <c r="AL34" s="11">
        <f t="shared" si="12"/>
        <v>10763.35</v>
      </c>
    </row>
    <row r="35" spans="1:38">
      <c r="A35" s="2">
        <v>43917</v>
      </c>
      <c r="B35" s="3">
        <v>33</v>
      </c>
      <c r="C35" s="3">
        <f>Dati!L35</f>
        <v>86498</v>
      </c>
      <c r="D35" s="3">
        <f>Dati!G35</f>
        <v>66414</v>
      </c>
      <c r="E35" s="3">
        <f>Dati!K35</f>
        <v>9134</v>
      </c>
      <c r="F35" s="3">
        <f>Dati!J35</f>
        <v>10950</v>
      </c>
      <c r="G35" s="29">
        <f t="shared" ref="G35:G58" si="14">C35/(E35+F35)</f>
        <v>4.3068113921529578</v>
      </c>
      <c r="H35" s="21">
        <f t="shared" ref="H35:H58" si="15">$O$3*EXP($O$4*B35)</f>
        <v>4.2541079517925633</v>
      </c>
      <c r="I35" s="21">
        <f t="shared" si="2"/>
        <v>5.2703440360394538E-2</v>
      </c>
      <c r="J35" s="31">
        <f t="shared" si="3"/>
        <v>3.8247753530166881</v>
      </c>
      <c r="K35" s="21">
        <f t="shared" si="13"/>
        <v>3.3050082818869009</v>
      </c>
      <c r="L35" s="21">
        <f t="shared" si="9"/>
        <v>-3.3050082818869009</v>
      </c>
      <c r="M35" s="21"/>
      <c r="Y35">
        <f>Quarantena!B35</f>
        <v>36653</v>
      </c>
      <c r="Z35" s="25">
        <f t="shared" si="5"/>
        <v>2.3458909266118589E-2</v>
      </c>
      <c r="AA35" s="11">
        <f t="shared" si="6"/>
        <v>1762.7000000000003</v>
      </c>
      <c r="AB35" s="11">
        <f t="shared" si="10"/>
        <v>12526.050000000001</v>
      </c>
      <c r="AC35" s="11">
        <f t="shared" si="7"/>
        <v>14342.050000000001</v>
      </c>
      <c r="AD35">
        <f t="shared" si="8"/>
        <v>10949</v>
      </c>
      <c r="AE35" s="5"/>
      <c r="AF35" s="5">
        <f t="shared" si="11"/>
        <v>0.05</v>
      </c>
      <c r="AG35">
        <f>'Nuovi positivi'!C35*$AJ$5</f>
        <v>297.95</v>
      </c>
      <c r="AL35" s="11">
        <f t="shared" si="12"/>
        <v>12526.050000000001</v>
      </c>
    </row>
    <row r="36" spans="1:38">
      <c r="A36" s="2">
        <v>43918</v>
      </c>
      <c r="B36" s="3">
        <v>34</v>
      </c>
      <c r="C36" s="3">
        <f>Dati!L36</f>
        <v>92472</v>
      </c>
      <c r="D36" s="3">
        <f>Dati!G36</f>
        <v>70065</v>
      </c>
      <c r="E36" s="3">
        <f>Dati!K36</f>
        <v>10023</v>
      </c>
      <c r="F36" s="3">
        <f>Dati!J36</f>
        <v>12384</v>
      </c>
      <c r="G36" s="29">
        <f t="shared" si="14"/>
        <v>4.1269246217699829</v>
      </c>
      <c r="H36" s="21">
        <f t="shared" si="15"/>
        <v>4.1453411658056663</v>
      </c>
      <c r="I36" s="21">
        <f t="shared" si="2"/>
        <v>-1.841654403568338E-2</v>
      </c>
      <c r="J36" s="31">
        <f t="shared" ref="J36:J58" si="16">(C36-C35)/(E36-E35+F36-F35)</f>
        <v>2.5716745587602237</v>
      </c>
      <c r="K36" s="21">
        <f t="shared" si="13"/>
        <v>3.1344037956299973</v>
      </c>
      <c r="L36" s="21">
        <f t="shared" si="9"/>
        <v>-3.1344037956299973</v>
      </c>
      <c r="M36" s="21"/>
      <c r="Y36">
        <f>Quarantena!B36</f>
        <v>39533</v>
      </c>
      <c r="Z36" s="25">
        <f t="shared" si="5"/>
        <v>3.3154927567258977E-2</v>
      </c>
      <c r="AA36" s="11">
        <f t="shared" ref="AA36:AA58" si="17">$AJ$5*(D36)-(F36-F35+E36-E35)</f>
        <v>1180.25</v>
      </c>
      <c r="AB36" s="11">
        <f t="shared" si="10"/>
        <v>13706.300000000001</v>
      </c>
      <c r="AC36" s="11">
        <f t="shared" si="7"/>
        <v>16067.300000000001</v>
      </c>
      <c r="AD36">
        <f t="shared" ref="AD36:AD58" si="18">F36-F35+AD35</f>
        <v>12383</v>
      </c>
      <c r="AE36" s="5"/>
      <c r="AF36" s="5">
        <f t="shared" si="11"/>
        <v>0.05</v>
      </c>
      <c r="AG36">
        <f>'Nuovi positivi'!C36*$AJ$5</f>
        <v>298.7</v>
      </c>
      <c r="AL36" s="11">
        <f t="shared" si="12"/>
        <v>13706.300000000001</v>
      </c>
    </row>
    <row r="37" spans="1:38">
      <c r="A37" s="2">
        <v>43919</v>
      </c>
      <c r="B37" s="3">
        <v>35</v>
      </c>
      <c r="C37" s="3">
        <f>Dati!L37</f>
        <v>97689</v>
      </c>
      <c r="D37" s="3">
        <f>Dati!G37</f>
        <v>73880</v>
      </c>
      <c r="E37" s="3">
        <f>Dati!K37</f>
        <v>10779</v>
      </c>
      <c r="F37" s="3">
        <f>Dati!J37</f>
        <v>13030</v>
      </c>
      <c r="G37" s="29">
        <f t="shared" si="14"/>
        <v>4.103028266621866</v>
      </c>
      <c r="H37" s="21">
        <f t="shared" si="15"/>
        <v>4.0393552715751548</v>
      </c>
      <c r="I37" s="21">
        <f t="shared" si="2"/>
        <v>6.36729950467112E-2</v>
      </c>
      <c r="J37" s="31">
        <f t="shared" si="16"/>
        <v>3.7211126961483596</v>
      </c>
      <c r="K37" s="21">
        <f t="shared" si="13"/>
        <v>2.9726059108241403</v>
      </c>
      <c r="L37" s="21">
        <f t="shared" si="9"/>
        <v>-2.9726059108241403</v>
      </c>
      <c r="M37" s="21"/>
      <c r="Y37">
        <f>Quarantena!B37</f>
        <v>42588</v>
      </c>
      <c r="Z37" s="25">
        <f t="shared" si="5"/>
        <v>1.897671900378993E-2</v>
      </c>
      <c r="AA37" s="11">
        <f t="shared" si="17"/>
        <v>2292</v>
      </c>
      <c r="AB37" s="11">
        <f t="shared" si="10"/>
        <v>15998.300000000001</v>
      </c>
      <c r="AC37" s="11">
        <f t="shared" si="7"/>
        <v>18249.300000000003</v>
      </c>
      <c r="AD37">
        <f t="shared" si="18"/>
        <v>13029</v>
      </c>
      <c r="AE37" s="5"/>
      <c r="AF37" s="5">
        <f t="shared" ref="AF37:AF58" si="19">(E37-E36+F37-F36+AA37)/D37</f>
        <v>0.05</v>
      </c>
      <c r="AG37">
        <f>'Nuovi positivi'!C37*$AJ$5</f>
        <v>260.85000000000002</v>
      </c>
      <c r="AL37" s="11">
        <f t="shared" si="12"/>
        <v>15998.300000000001</v>
      </c>
    </row>
    <row r="38" spans="1:38">
      <c r="A38" s="2">
        <v>43920</v>
      </c>
      <c r="B38" s="3">
        <v>36</v>
      </c>
      <c r="C38" s="3">
        <f>Dati!L38</f>
        <v>101739</v>
      </c>
      <c r="D38" s="3">
        <f>Dati!G38</f>
        <v>75528</v>
      </c>
      <c r="E38" s="3">
        <f>Dati!K38</f>
        <v>11591</v>
      </c>
      <c r="F38" s="3">
        <f>Dati!J38</f>
        <v>14620</v>
      </c>
      <c r="G38" s="29">
        <f t="shared" si="14"/>
        <v>3.8815382854526725</v>
      </c>
      <c r="H38" s="21">
        <f t="shared" si="15"/>
        <v>3.9360791687288859</v>
      </c>
      <c r="I38" s="21">
        <f t="shared" si="2"/>
        <v>-5.4540883276213314E-2</v>
      </c>
      <c r="J38" s="31">
        <f t="shared" si="16"/>
        <v>1.6860949208992506</v>
      </c>
      <c r="K38" s="21">
        <f t="shared" si="13"/>
        <v>2.8191600308123514</v>
      </c>
      <c r="L38" s="21">
        <f t="shared" si="9"/>
        <v>-2.8191600308123514</v>
      </c>
      <c r="M38" s="21"/>
      <c r="Y38">
        <f>Quarantena!B38</f>
        <v>43752</v>
      </c>
      <c r="Z38" s="25">
        <f t="shared" si="5"/>
        <v>3.1802775129753207E-2</v>
      </c>
      <c r="AA38" s="11">
        <f t="shared" si="17"/>
        <v>1374.4</v>
      </c>
      <c r="AB38" s="11">
        <f t="shared" si="10"/>
        <v>17372.7</v>
      </c>
      <c r="AC38" s="11">
        <f t="shared" si="7"/>
        <v>20401.7</v>
      </c>
      <c r="AD38">
        <f t="shared" si="18"/>
        <v>14619</v>
      </c>
      <c r="AE38" s="5"/>
      <c r="AF38" s="5">
        <f t="shared" si="19"/>
        <v>0.05</v>
      </c>
      <c r="AG38">
        <f>'Nuovi positivi'!C38*$AJ$5</f>
        <v>202.5</v>
      </c>
      <c r="AL38" s="11">
        <f t="shared" si="12"/>
        <v>17372.7</v>
      </c>
    </row>
    <row r="39" spans="1:38">
      <c r="A39" s="2">
        <v>43921</v>
      </c>
      <c r="B39" s="3">
        <v>37</v>
      </c>
      <c r="C39" s="3">
        <f>Dati!L39</f>
        <v>105792</v>
      </c>
      <c r="D39" s="3">
        <f>Dati!G39</f>
        <v>77635</v>
      </c>
      <c r="E39" s="3">
        <f>Dati!K39</f>
        <v>12428</v>
      </c>
      <c r="F39" s="3">
        <f>Dati!J39</f>
        <v>15729</v>
      </c>
      <c r="G39" s="29">
        <f t="shared" si="14"/>
        <v>3.7572184536704905</v>
      </c>
      <c r="H39" s="21">
        <f t="shared" si="15"/>
        <v>3.835443574751487</v>
      </c>
      <c r="I39" s="21">
        <f t="shared" si="2"/>
        <v>-7.8225121080996551E-2</v>
      </c>
      <c r="J39" s="31">
        <f t="shared" si="16"/>
        <v>2.0827338129496402</v>
      </c>
      <c r="K39" s="21">
        <f t="shared" si="13"/>
        <v>2.6736350252114138</v>
      </c>
      <c r="L39" s="21">
        <f t="shared" si="9"/>
        <v>-2.6736350252114138</v>
      </c>
      <c r="M39" s="21"/>
      <c r="Y39">
        <f>Quarantena!B39</f>
        <v>45420</v>
      </c>
      <c r="Z39" s="25">
        <f t="shared" si="5"/>
        <v>2.5066014040059252E-2</v>
      </c>
      <c r="AA39" s="11">
        <f t="shared" si="17"/>
        <v>1935.75</v>
      </c>
      <c r="AB39" s="11">
        <f t="shared" si="10"/>
        <v>19308.45</v>
      </c>
      <c r="AC39" s="11">
        <f t="shared" si="7"/>
        <v>22609.45</v>
      </c>
      <c r="AD39">
        <f t="shared" si="18"/>
        <v>15728</v>
      </c>
      <c r="AE39" s="5"/>
      <c r="AF39" s="5">
        <f t="shared" si="19"/>
        <v>0.05</v>
      </c>
      <c r="AG39">
        <f>'Nuovi positivi'!C39*$AJ$5</f>
        <v>202.65</v>
      </c>
      <c r="AL39" s="11">
        <f t="shared" si="12"/>
        <v>19308.45</v>
      </c>
    </row>
    <row r="40" spans="1:38">
      <c r="A40" s="2">
        <v>43922</v>
      </c>
      <c r="B40" s="3">
        <v>38</v>
      </c>
      <c r="C40" s="3">
        <f>Dati!L40</f>
        <v>110574</v>
      </c>
      <c r="D40" s="3">
        <f>Dati!G40</f>
        <v>80572</v>
      </c>
      <c r="E40" s="3">
        <f>Dati!K40</f>
        <v>13155</v>
      </c>
      <c r="F40" s="3">
        <f>Dati!J40</f>
        <v>16847</v>
      </c>
      <c r="G40" s="29">
        <f t="shared" si="14"/>
        <v>3.6855542963802415</v>
      </c>
      <c r="H40" s="21">
        <f t="shared" si="15"/>
        <v>3.7373809785063603</v>
      </c>
      <c r="I40" s="21">
        <f t="shared" si="2"/>
        <v>-5.182668212611885E-2</v>
      </c>
      <c r="J40" s="31">
        <f t="shared" si="16"/>
        <v>2.5918699186991869</v>
      </c>
      <c r="K40" s="21">
        <f t="shared" si="13"/>
        <v>2.5356220185831106</v>
      </c>
      <c r="L40" s="21">
        <f t="shared" si="9"/>
        <v>-2.5356220185831106</v>
      </c>
      <c r="M40" s="21"/>
      <c r="Y40">
        <f>Quarantena!B40</f>
        <v>48134</v>
      </c>
      <c r="Z40" s="25">
        <f t="shared" si="5"/>
        <v>2.2898773767561931E-2</v>
      </c>
      <c r="AA40" s="11">
        <f t="shared" si="17"/>
        <v>2183.6000000000004</v>
      </c>
      <c r="AB40" s="11">
        <f t="shared" si="10"/>
        <v>21492.050000000003</v>
      </c>
      <c r="AC40" s="11">
        <f t="shared" si="7"/>
        <v>25184.050000000003</v>
      </c>
      <c r="AD40">
        <f t="shared" si="18"/>
        <v>16846</v>
      </c>
      <c r="AE40" s="5"/>
      <c r="AF40" s="5">
        <f t="shared" si="19"/>
        <v>0.05</v>
      </c>
      <c r="AG40">
        <f>'Nuovi positivi'!C40*$AJ$5</f>
        <v>239.10000000000002</v>
      </c>
      <c r="AL40" s="11">
        <f t="shared" si="12"/>
        <v>21492.050000000003</v>
      </c>
    </row>
    <row r="41" spans="1:38">
      <c r="A41" s="2">
        <v>43923</v>
      </c>
      <c r="B41" s="3">
        <v>39</v>
      </c>
      <c r="C41" s="3">
        <f>Dati!L41</f>
        <v>115242</v>
      </c>
      <c r="D41" s="3">
        <f>Dati!G41</f>
        <v>83049</v>
      </c>
      <c r="E41" s="3">
        <f>Dati!K41</f>
        <v>13915</v>
      </c>
      <c r="F41" s="3">
        <f>Dati!J41</f>
        <v>18278</v>
      </c>
      <c r="G41" s="29">
        <f t="shared" si="14"/>
        <v>3.5797222998788558</v>
      </c>
      <c r="H41" s="21">
        <f t="shared" si="15"/>
        <v>3.6418255949460039</v>
      </c>
      <c r="I41" s="21">
        <f t="shared" si="2"/>
        <v>-6.2103295067148068E-2</v>
      </c>
      <c r="J41" s="31">
        <f t="shared" si="16"/>
        <v>2.1305340027384756</v>
      </c>
      <c r="K41" s="21">
        <f t="shared" si="13"/>
        <v>2.4047332416342408</v>
      </c>
      <c r="L41" s="21">
        <f t="shared" si="9"/>
        <v>-2.4047332416342408</v>
      </c>
      <c r="M41" s="21"/>
      <c r="Y41">
        <f>Quarantena!B41</f>
        <v>50456</v>
      </c>
      <c r="Z41" s="25">
        <f t="shared" si="5"/>
        <v>2.6382015436669917E-2</v>
      </c>
      <c r="AA41" s="11">
        <f t="shared" si="17"/>
        <v>1961.4499999999998</v>
      </c>
      <c r="AB41" s="11">
        <f t="shared" si="10"/>
        <v>23453.500000000004</v>
      </c>
      <c r="AC41" s="11">
        <f t="shared" si="7"/>
        <v>27816.500000000004</v>
      </c>
      <c r="AD41">
        <f t="shared" si="18"/>
        <v>18277</v>
      </c>
      <c r="AE41" s="5"/>
      <c r="AF41" s="5">
        <f t="shared" si="19"/>
        <v>4.9999999999999996E-2</v>
      </c>
      <c r="AG41">
        <f>'Nuovi positivi'!C41*$AJ$5</f>
        <v>233.4</v>
      </c>
      <c r="AL41" s="11">
        <f t="shared" si="12"/>
        <v>23453.500000000004</v>
      </c>
    </row>
    <row r="42" spans="1:38">
      <c r="A42" s="2">
        <v>43924</v>
      </c>
      <c r="B42" s="3">
        <v>40</v>
      </c>
      <c r="C42" s="3">
        <f>Dati!L42</f>
        <v>119827</v>
      </c>
      <c r="D42" s="3">
        <f>Dati!G42</f>
        <v>85388</v>
      </c>
      <c r="E42" s="3">
        <f>Dati!K42</f>
        <v>14681</v>
      </c>
      <c r="F42" s="3">
        <f>Dati!J42</f>
        <v>19758</v>
      </c>
      <c r="G42" s="29">
        <f t="shared" si="14"/>
        <v>3.4793983565144169</v>
      </c>
      <c r="H42" s="21">
        <f t="shared" si="15"/>
        <v>3.5487133209802741</v>
      </c>
      <c r="I42" s="21">
        <f t="shared" si="2"/>
        <v>-6.9314964465857276E-2</v>
      </c>
      <c r="J42" s="31">
        <f t="shared" si="16"/>
        <v>2.0414069456812109</v>
      </c>
      <c r="K42" s="21">
        <f t="shared" si="13"/>
        <v>2.2806009417176778</v>
      </c>
      <c r="L42" s="21">
        <f t="shared" si="9"/>
        <v>-2.2806009417176778</v>
      </c>
      <c r="M42" s="21"/>
      <c r="Y42">
        <f>Quarantena!B42</f>
        <v>52579</v>
      </c>
      <c r="Z42" s="25">
        <f t="shared" si="5"/>
        <v>2.6303461844755703E-2</v>
      </c>
      <c r="AA42" s="11">
        <f t="shared" si="17"/>
        <v>2023.4000000000005</v>
      </c>
      <c r="AB42" s="11">
        <f t="shared" si="10"/>
        <v>25476.900000000005</v>
      </c>
      <c r="AC42" s="11">
        <f t="shared" si="7"/>
        <v>30553.900000000005</v>
      </c>
      <c r="AD42">
        <f t="shared" si="18"/>
        <v>19757</v>
      </c>
      <c r="AE42" s="5"/>
      <c r="AF42" s="5">
        <f t="shared" si="19"/>
        <v>5.000000000000001E-2</v>
      </c>
      <c r="AG42">
        <f>'Nuovi positivi'!C42*$AJ$5</f>
        <v>229.25</v>
      </c>
      <c r="AL42" s="11">
        <f t="shared" si="12"/>
        <v>25476.900000000005</v>
      </c>
    </row>
    <row r="43" spans="1:38">
      <c r="A43" s="2">
        <v>43925</v>
      </c>
      <c r="B43" s="3">
        <v>41</v>
      </c>
      <c r="C43" s="3">
        <f>Dati!L43</f>
        <v>124632</v>
      </c>
      <c r="D43" s="3">
        <f>Dati!G43</f>
        <v>88274</v>
      </c>
      <c r="E43" s="3">
        <f>Dati!K43</f>
        <v>15362</v>
      </c>
      <c r="F43" s="3">
        <f>Dati!J43</f>
        <v>20996</v>
      </c>
      <c r="G43" s="29">
        <f t="shared" si="14"/>
        <v>3.4279113262555696</v>
      </c>
      <c r="H43" s="21">
        <f t="shared" si="15"/>
        <v>3.4579816924729929</v>
      </c>
      <c r="I43" s="21">
        <f t="shared" si="2"/>
        <v>-3.0070366217423317E-2</v>
      </c>
      <c r="J43" s="31">
        <f t="shared" si="16"/>
        <v>2.5039082855653985</v>
      </c>
      <c r="K43" s="21">
        <f t="shared" si="13"/>
        <v>2.1628763495733523</v>
      </c>
      <c r="L43" s="21">
        <f t="shared" si="9"/>
        <v>-2.1628763495733523</v>
      </c>
      <c r="M43" s="21"/>
      <c r="Y43">
        <f>Quarantena!B43</f>
        <v>55270</v>
      </c>
      <c r="Z43" s="25">
        <f t="shared" si="5"/>
        <v>2.1739130434782608E-2</v>
      </c>
      <c r="AA43" s="11">
        <f t="shared" si="17"/>
        <v>2494.6999999999998</v>
      </c>
      <c r="AB43" s="11">
        <f t="shared" si="10"/>
        <v>27971.600000000006</v>
      </c>
      <c r="AC43" s="11">
        <f t="shared" si="7"/>
        <v>33605.600000000006</v>
      </c>
      <c r="AD43">
        <f t="shared" si="18"/>
        <v>20995</v>
      </c>
      <c r="AE43" s="5"/>
      <c r="AF43" s="5">
        <f t="shared" si="19"/>
        <v>4.9999999999999996E-2</v>
      </c>
      <c r="AG43">
        <f>'Nuovi positivi'!C43*$AJ$5</f>
        <v>240.25</v>
      </c>
      <c r="AL43" s="11">
        <f t="shared" si="12"/>
        <v>27971.600000000006</v>
      </c>
    </row>
    <row r="44" spans="1:38">
      <c r="A44" s="2">
        <v>43926</v>
      </c>
      <c r="B44" s="3">
        <v>42</v>
      </c>
      <c r="C44" s="3">
        <f>Dati!L44</f>
        <v>128948</v>
      </c>
      <c r="D44" s="3">
        <f>Dati!G44</f>
        <v>91246</v>
      </c>
      <c r="E44" s="3">
        <f>Dati!K44</f>
        <v>15887</v>
      </c>
      <c r="F44" s="3">
        <f>Dati!J44</f>
        <v>21815</v>
      </c>
      <c r="G44" s="29">
        <f t="shared" si="14"/>
        <v>3.4201899103495834</v>
      </c>
      <c r="H44" s="21">
        <f t="shared" si="15"/>
        <v>3.3695698423380351</v>
      </c>
      <c r="I44" s="21">
        <f t="shared" si="2"/>
        <v>5.062006801154828E-2</v>
      </c>
      <c r="J44" s="31">
        <f t="shared" si="16"/>
        <v>3.2113095238095237</v>
      </c>
      <c r="K44" s="21">
        <f t="shared" si="13"/>
        <v>2.0512286994060434</v>
      </c>
      <c r="L44" s="21">
        <f t="shared" si="9"/>
        <v>-2.0512286994060434</v>
      </c>
      <c r="M44" s="21"/>
      <c r="Y44">
        <f>Quarantena!B44</f>
        <v>58320</v>
      </c>
      <c r="Z44" s="25">
        <f t="shared" si="5"/>
        <v>1.4729412796177366E-2</v>
      </c>
      <c r="AA44" s="11">
        <f t="shared" si="17"/>
        <v>3218.3</v>
      </c>
      <c r="AB44" s="11">
        <f t="shared" si="10"/>
        <v>31189.900000000005</v>
      </c>
      <c r="AC44" s="11">
        <f t="shared" si="7"/>
        <v>37117.900000000009</v>
      </c>
      <c r="AD44">
        <f t="shared" si="18"/>
        <v>21814</v>
      </c>
      <c r="AE44" s="5"/>
      <c r="AF44" s="5">
        <f t="shared" si="19"/>
        <v>0.05</v>
      </c>
      <c r="AG44">
        <f>'Nuovi positivi'!C44*$AJ$5</f>
        <v>215.8</v>
      </c>
      <c r="AL44" s="11">
        <f t="shared" si="12"/>
        <v>31189.900000000005</v>
      </c>
    </row>
    <row r="45" spans="1:38">
      <c r="A45" s="2">
        <v>43927</v>
      </c>
      <c r="B45" s="3">
        <v>43</v>
      </c>
      <c r="C45" s="3">
        <f>Dati!L45</f>
        <v>132547</v>
      </c>
      <c r="D45" s="3">
        <f>Dati!G45</f>
        <v>93187</v>
      </c>
      <c r="E45" s="3">
        <f>Dati!K45</f>
        <v>16523</v>
      </c>
      <c r="F45" s="3">
        <f>Dati!J45</f>
        <v>22837</v>
      </c>
      <c r="G45" s="29">
        <f t="shared" si="14"/>
        <v>3.3675558943089432</v>
      </c>
      <c r="H45" s="21">
        <f t="shared" si="15"/>
        <v>3.2834184597067937</v>
      </c>
      <c r="I45" s="21">
        <f t="shared" si="2"/>
        <v>8.4137434602149508E-2</v>
      </c>
      <c r="J45" s="31">
        <f t="shared" si="16"/>
        <v>2.1706875753920385</v>
      </c>
      <c r="K45" s="21">
        <f t="shared" si="13"/>
        <v>1.945344299546752</v>
      </c>
      <c r="L45" s="21">
        <f t="shared" si="9"/>
        <v>-1.945344299546752</v>
      </c>
      <c r="M45" s="21"/>
      <c r="Y45">
        <f>Quarantena!B45</f>
        <v>60313</v>
      </c>
      <c r="Z45" s="25">
        <f t="shared" si="5"/>
        <v>1.7792181312844067E-2</v>
      </c>
      <c r="AA45" s="11">
        <f t="shared" si="17"/>
        <v>3001.3500000000004</v>
      </c>
      <c r="AB45" s="11">
        <f t="shared" si="10"/>
        <v>34191.250000000007</v>
      </c>
      <c r="AC45" s="11">
        <f t="shared" si="7"/>
        <v>40505.250000000007</v>
      </c>
      <c r="AD45">
        <f t="shared" si="18"/>
        <v>22836</v>
      </c>
      <c r="AE45" s="5"/>
      <c r="AF45" s="5">
        <f t="shared" si="19"/>
        <v>0.05</v>
      </c>
      <c r="AG45">
        <f>'Nuovi positivi'!C45*$AJ$5</f>
        <v>179.95000000000002</v>
      </c>
      <c r="AL45" s="11">
        <f t="shared" si="12"/>
        <v>34191.250000000007</v>
      </c>
    </row>
    <row r="46" spans="1:38">
      <c r="A46" s="2">
        <v>43928</v>
      </c>
      <c r="B46" s="3">
        <v>44</v>
      </c>
      <c r="C46" s="3">
        <f>Dati!L46</f>
        <v>135586</v>
      </c>
      <c r="D46" s="3">
        <f>Dati!G46</f>
        <v>94067</v>
      </c>
      <c r="E46" s="3">
        <f>Dati!K46</f>
        <v>17127</v>
      </c>
      <c r="F46" s="3">
        <f>Dati!J46</f>
        <v>24392</v>
      </c>
      <c r="G46" s="29">
        <f t="shared" si="14"/>
        <v>3.265637419012982</v>
      </c>
      <c r="H46" s="21">
        <f t="shared" si="15"/>
        <v>3.199469750139639</v>
      </c>
      <c r="I46" s="21">
        <f t="shared" si="2"/>
        <v>6.6167668873343022E-2</v>
      </c>
      <c r="J46" s="31">
        <f t="shared" si="16"/>
        <v>1.4075961093098657</v>
      </c>
      <c r="K46" s="21">
        <f t="shared" si="13"/>
        <v>1.8449256510865164</v>
      </c>
      <c r="L46" s="21">
        <f t="shared" si="9"/>
        <v>-1.8449256510865164</v>
      </c>
      <c r="M46" s="21"/>
      <c r="Y46">
        <f>Quarantena!B46</f>
        <v>61557</v>
      </c>
      <c r="Z46" s="25">
        <f t="shared" si="5"/>
        <v>2.2951725897498592E-2</v>
      </c>
      <c r="AA46" s="11">
        <f t="shared" si="17"/>
        <v>2544.3500000000004</v>
      </c>
      <c r="AB46" s="11">
        <f t="shared" si="10"/>
        <v>36735.600000000006</v>
      </c>
      <c r="AC46" s="11">
        <f t="shared" si="7"/>
        <v>44000.600000000006</v>
      </c>
      <c r="AD46">
        <f t="shared" si="18"/>
        <v>24391</v>
      </c>
      <c r="AE46" s="5"/>
      <c r="AF46" s="5">
        <f t="shared" si="19"/>
        <v>0.05</v>
      </c>
      <c r="AG46">
        <f>'Nuovi positivi'!C46*$AJ$5</f>
        <v>151.95000000000002</v>
      </c>
      <c r="AL46" s="11">
        <f t="shared" si="12"/>
        <v>36735.600000000006</v>
      </c>
    </row>
    <row r="47" spans="1:38">
      <c r="A47" s="2">
        <v>43929</v>
      </c>
      <c r="B47" s="3">
        <v>45</v>
      </c>
      <c r="C47" s="3">
        <f>Dati!L47</f>
        <v>139422</v>
      </c>
      <c r="D47" s="3">
        <f>Dati!G47</f>
        <v>95262</v>
      </c>
      <c r="E47" s="3">
        <f>Dati!K47</f>
        <v>17669</v>
      </c>
      <c r="F47" s="3">
        <f>Dati!J47</f>
        <v>26491</v>
      </c>
      <c r="G47" s="29">
        <f t="shared" si="14"/>
        <v>3.1572010869565217</v>
      </c>
      <c r="H47" s="21">
        <f t="shared" si="15"/>
        <v>3.1176673968546558</v>
      </c>
      <c r="I47" s="21">
        <f t="shared" si="2"/>
        <v>3.9533690101865915E-2</v>
      </c>
      <c r="J47" s="31">
        <f t="shared" si="16"/>
        <v>1.4524801211662248</v>
      </c>
      <c r="K47" s="21">
        <f t="shared" si="13"/>
        <v>1.7496906120063427</v>
      </c>
      <c r="L47" s="21">
        <f t="shared" si="9"/>
        <v>-1.7496906120063427</v>
      </c>
      <c r="M47" s="21"/>
      <c r="Y47">
        <f>Quarantena!B47</f>
        <v>63084</v>
      </c>
      <c r="Z47" s="25">
        <f t="shared" si="5"/>
        <v>2.7723541391110832E-2</v>
      </c>
      <c r="AA47" s="11">
        <f t="shared" si="17"/>
        <v>2122.1000000000004</v>
      </c>
      <c r="AB47" s="11">
        <f t="shared" si="10"/>
        <v>38857.700000000004</v>
      </c>
      <c r="AC47" s="11">
        <f t="shared" si="7"/>
        <v>47679.700000000004</v>
      </c>
      <c r="AD47">
        <f t="shared" si="18"/>
        <v>26490</v>
      </c>
      <c r="AE47" s="5"/>
      <c r="AF47" s="5">
        <f t="shared" si="19"/>
        <v>0.05</v>
      </c>
      <c r="AG47">
        <f>'Nuovi positivi'!C47*$AJ$5</f>
        <v>191.8</v>
      </c>
      <c r="AL47" s="11">
        <f t="shared" si="12"/>
        <v>38857.700000000004</v>
      </c>
    </row>
    <row r="48" spans="1:38">
      <c r="A48" s="2">
        <v>43930</v>
      </c>
      <c r="B48" s="3">
        <v>46</v>
      </c>
      <c r="C48" s="3">
        <f>Dati!L48</f>
        <v>143626</v>
      </c>
      <c r="D48" s="3">
        <f>Dati!G48</f>
        <v>96877</v>
      </c>
      <c r="E48" s="3">
        <f>Dati!K48</f>
        <v>18279</v>
      </c>
      <c r="F48" s="3">
        <f>Dati!J48</f>
        <v>28470</v>
      </c>
      <c r="G48" s="29">
        <f t="shared" si="14"/>
        <v>3.0722796209544589</v>
      </c>
      <c r="H48" s="21">
        <f t="shared" si="15"/>
        <v>3.0379565229476762</v>
      </c>
      <c r="I48" s="21">
        <f t="shared" si="2"/>
        <v>3.4323098006782793E-2</v>
      </c>
      <c r="J48" s="31">
        <f t="shared" si="16"/>
        <v>1.6237929702587872</v>
      </c>
      <c r="K48" s="21">
        <f t="shared" si="13"/>
        <v>1.6593716044547353</v>
      </c>
      <c r="L48" s="21">
        <f t="shared" si="9"/>
        <v>-1.6593716044547353</v>
      </c>
      <c r="M48" s="21"/>
      <c r="Y48">
        <f>Quarantena!B48</f>
        <v>64873</v>
      </c>
      <c r="Z48" s="25">
        <f t="shared" si="5"/>
        <v>2.6724609556447867E-2</v>
      </c>
      <c r="AA48" s="11">
        <f t="shared" si="17"/>
        <v>2254.8500000000004</v>
      </c>
      <c r="AB48" s="11">
        <f t="shared" si="10"/>
        <v>41112.550000000003</v>
      </c>
      <c r="AC48" s="11">
        <f t="shared" si="7"/>
        <v>51303.55</v>
      </c>
      <c r="AD48">
        <f t="shared" si="18"/>
        <v>28469</v>
      </c>
      <c r="AE48" s="5"/>
      <c r="AF48" s="5">
        <f t="shared" si="19"/>
        <v>0.05</v>
      </c>
      <c r="AG48">
        <f>'Nuovi positivi'!C48*$AJ$5</f>
        <v>210.20000000000002</v>
      </c>
      <c r="AL48" s="11">
        <f t="shared" si="12"/>
        <v>41112.550000000003</v>
      </c>
    </row>
    <row r="49" spans="1:38">
      <c r="A49" s="2">
        <v>43931</v>
      </c>
      <c r="B49" s="3">
        <v>47</v>
      </c>
      <c r="C49" s="3">
        <f>Dati!L49</f>
        <v>147577</v>
      </c>
      <c r="D49" s="3">
        <f>Dati!G49</f>
        <v>98273</v>
      </c>
      <c r="E49" s="3">
        <f>Dati!K49</f>
        <v>18849</v>
      </c>
      <c r="F49" s="3">
        <f>Dati!J49</f>
        <v>30455</v>
      </c>
      <c r="G49" s="29">
        <f t="shared" si="14"/>
        <v>2.9932054194385853</v>
      </c>
      <c r="H49" s="21">
        <f t="shared" si="15"/>
        <v>2.9602836545782414</v>
      </c>
      <c r="I49" s="21">
        <f t="shared" si="2"/>
        <v>3.2921764860343927E-2</v>
      </c>
      <c r="J49" s="31">
        <f t="shared" si="16"/>
        <v>1.5463796477495109</v>
      </c>
      <c r="K49" s="21">
        <f t="shared" si="13"/>
        <v>1.5737148629455524</v>
      </c>
      <c r="L49" s="21">
        <f t="shared" si="9"/>
        <v>-1.5737148629455524</v>
      </c>
      <c r="M49" s="21"/>
      <c r="Y49">
        <f>Quarantena!B49</f>
        <v>66534</v>
      </c>
      <c r="Z49" s="25">
        <f t="shared" si="5"/>
        <v>2.5999002777975639E-2</v>
      </c>
      <c r="AA49" s="11">
        <f t="shared" si="17"/>
        <v>2358.6500000000005</v>
      </c>
      <c r="AB49" s="11">
        <f t="shared" si="10"/>
        <v>43471.200000000004</v>
      </c>
      <c r="AC49" s="11">
        <f t="shared" si="7"/>
        <v>55077.200000000004</v>
      </c>
      <c r="AD49">
        <f t="shared" si="18"/>
        <v>30454</v>
      </c>
      <c r="AE49" s="5"/>
      <c r="AF49" s="5">
        <f t="shared" si="19"/>
        <v>0.05</v>
      </c>
      <c r="AG49">
        <f>'Nuovi positivi'!C49*$AJ$5</f>
        <v>197.55</v>
      </c>
      <c r="AL49" s="11">
        <f t="shared" si="12"/>
        <v>43471.200000000004</v>
      </c>
    </row>
    <row r="50" spans="1:38">
      <c r="A50" s="2">
        <v>43932</v>
      </c>
      <c r="B50" s="3">
        <v>48</v>
      </c>
      <c r="C50" s="3">
        <f>Dati!L50</f>
        <v>152271</v>
      </c>
      <c r="D50" s="3">
        <f>Dati!G50</f>
        <v>100269</v>
      </c>
      <c r="E50" s="3">
        <f>Dati!K50</f>
        <v>19468</v>
      </c>
      <c r="F50" s="3">
        <f>Dati!J50</f>
        <v>32534</v>
      </c>
      <c r="G50" s="29">
        <f t="shared" si="14"/>
        <v>2.9281758393907928</v>
      </c>
      <c r="H50" s="21">
        <f t="shared" si="15"/>
        <v>2.8845966850968141</v>
      </c>
      <c r="I50" s="21">
        <f t="shared" si="2"/>
        <v>4.3579154293978739E-2</v>
      </c>
      <c r="J50" s="31">
        <f t="shared" si="16"/>
        <v>1.7398072646404745</v>
      </c>
      <c r="K50" s="21">
        <f t="shared" si="13"/>
        <v>1.4924797213638812</v>
      </c>
      <c r="L50" s="21">
        <f t="shared" si="9"/>
        <v>-1.4924797213638812</v>
      </c>
      <c r="M50" s="21"/>
      <c r="Y50">
        <f>Quarantena!B50</f>
        <v>68744</v>
      </c>
      <c r="Z50" s="25">
        <f t="shared" si="5"/>
        <v>2.6907618506218273E-2</v>
      </c>
      <c r="AA50" s="11">
        <f t="shared" si="17"/>
        <v>2315.4500000000007</v>
      </c>
      <c r="AB50" s="11">
        <f t="shared" si="10"/>
        <v>45786.650000000009</v>
      </c>
      <c r="AC50" s="11">
        <f t="shared" si="7"/>
        <v>58852.650000000009</v>
      </c>
      <c r="AD50">
        <f t="shared" si="18"/>
        <v>32533</v>
      </c>
      <c r="AE50" s="5"/>
      <c r="AF50" s="5">
        <f t="shared" si="19"/>
        <v>5.000000000000001E-2</v>
      </c>
      <c r="AG50">
        <f>'Nuovi positivi'!C50*$AJ$5</f>
        <v>234.70000000000002</v>
      </c>
      <c r="AL50" s="11">
        <f t="shared" si="12"/>
        <v>45786.650000000009</v>
      </c>
    </row>
    <row r="51" spans="1:38">
      <c r="A51" s="2">
        <v>43933</v>
      </c>
      <c r="B51" s="3">
        <v>49</v>
      </c>
      <c r="C51" s="3">
        <f>Dati!L51</f>
        <v>156363</v>
      </c>
      <c r="D51" s="3">
        <f>Dati!G51</f>
        <v>102253</v>
      </c>
      <c r="E51" s="3">
        <f>Dati!K51</f>
        <v>19899</v>
      </c>
      <c r="F51" s="3">
        <f>Dati!J51</f>
        <v>34211</v>
      </c>
      <c r="G51" s="29">
        <f t="shared" si="14"/>
        <v>2.8897246350027723</v>
      </c>
      <c r="H51" s="21">
        <f t="shared" si="15"/>
        <v>2.810844840089159</v>
      </c>
      <c r="I51" s="21">
        <f t="shared" si="2"/>
        <v>7.8879794913613299E-2</v>
      </c>
      <c r="J51" s="31">
        <f t="shared" si="16"/>
        <v>1.9411764705882353</v>
      </c>
      <c r="K51" s="21">
        <f t="shared" si="13"/>
        <v>1.4154379367766547</v>
      </c>
      <c r="L51" s="21">
        <f t="shared" si="9"/>
        <v>-1.4154379367766547</v>
      </c>
      <c r="M51" s="21"/>
      <c r="Y51">
        <f>Quarantena!B51</f>
        <v>71063</v>
      </c>
      <c r="Z51" s="25">
        <f t="shared" si="5"/>
        <v>2.061553206262897E-2</v>
      </c>
      <c r="AA51" s="11">
        <f t="shared" si="17"/>
        <v>3004.6500000000005</v>
      </c>
      <c r="AB51" s="11">
        <f t="shared" si="10"/>
        <v>48791.30000000001</v>
      </c>
      <c r="AC51" s="11">
        <f t="shared" si="7"/>
        <v>63103.30000000001</v>
      </c>
      <c r="AD51">
        <f t="shared" si="18"/>
        <v>34210</v>
      </c>
      <c r="AF51" s="5">
        <f t="shared" si="19"/>
        <v>0.05</v>
      </c>
      <c r="AG51">
        <f>'Nuovi positivi'!C51*$AJ$5</f>
        <v>204.60000000000002</v>
      </c>
      <c r="AL51" s="11">
        <f t="shared" si="12"/>
        <v>48791.30000000001</v>
      </c>
    </row>
    <row r="52" spans="1:38">
      <c r="A52" s="2">
        <v>43934</v>
      </c>
      <c r="B52" s="3">
        <v>50</v>
      </c>
      <c r="C52" s="3">
        <f>Dati!L52</f>
        <v>159516</v>
      </c>
      <c r="D52" s="3">
        <f>Dati!G52</f>
        <v>103616</v>
      </c>
      <c r="E52" s="3">
        <f>Dati!K52</f>
        <v>20465</v>
      </c>
      <c r="F52" s="3">
        <f>Dati!J52</f>
        <v>35435</v>
      </c>
      <c r="G52" s="29">
        <f t="shared" si="14"/>
        <v>2.8535957066189623</v>
      </c>
      <c r="H52" s="21">
        <f t="shared" si="15"/>
        <v>2.7389786433144558</v>
      </c>
      <c r="I52" s="21">
        <f t="shared" si="2"/>
        <v>0.11461706330450649</v>
      </c>
      <c r="J52" s="31">
        <f t="shared" si="16"/>
        <v>1.7614525139664805</v>
      </c>
      <c r="K52" s="21">
        <f t="shared" si="13"/>
        <v>1.3423730481481624</v>
      </c>
      <c r="L52" s="21">
        <f t="shared" si="9"/>
        <v>-1.3423730481481624</v>
      </c>
      <c r="M52" s="21"/>
      <c r="Y52">
        <f>Quarantena!B52</f>
        <v>72333</v>
      </c>
      <c r="Z52" s="25">
        <f t="shared" si="5"/>
        <v>1.7275324274243359E-2</v>
      </c>
      <c r="AA52" s="11">
        <f t="shared" si="17"/>
        <v>3390.8</v>
      </c>
      <c r="AB52" s="11">
        <f t="shared" si="10"/>
        <v>52182.100000000013</v>
      </c>
      <c r="AC52" s="11">
        <f t="shared" si="7"/>
        <v>67152.100000000006</v>
      </c>
      <c r="AD52">
        <f t="shared" si="18"/>
        <v>35434</v>
      </c>
      <c r="AF52" s="5">
        <f t="shared" si="19"/>
        <v>0.05</v>
      </c>
      <c r="AG52">
        <f>'Nuovi positivi'!C52*$AJ$5</f>
        <v>157.65</v>
      </c>
      <c r="AL52" s="11">
        <f t="shared" si="12"/>
        <v>52182.100000000013</v>
      </c>
    </row>
    <row r="53" spans="1:38">
      <c r="A53" s="2">
        <v>43935</v>
      </c>
      <c r="B53" s="3">
        <v>51</v>
      </c>
      <c r="C53" s="3">
        <f>Dati!L53</f>
        <v>162488</v>
      </c>
      <c r="D53" s="3">
        <f>Dati!G53</f>
        <v>104291</v>
      </c>
      <c r="E53" s="3">
        <f>Dati!K53</f>
        <v>21067</v>
      </c>
      <c r="F53" s="3">
        <f>Dati!J53</f>
        <v>37130</v>
      </c>
      <c r="G53" s="29">
        <f t="shared" si="14"/>
        <v>2.7920339536402219</v>
      </c>
      <c r="H53" s="21">
        <f t="shared" si="15"/>
        <v>2.668949883514288</v>
      </c>
      <c r="I53" s="21">
        <f t="shared" si="2"/>
        <v>0.12308407012593392</v>
      </c>
      <c r="J53" s="31">
        <f t="shared" si="16"/>
        <v>1.2938615585546365</v>
      </c>
      <c r="K53" s="21">
        <f t="shared" si="13"/>
        <v>1.273079768158655</v>
      </c>
      <c r="L53" s="21">
        <f t="shared" si="9"/>
        <v>-1.273079768158655</v>
      </c>
      <c r="M53" s="21"/>
      <c r="Y53">
        <f>Quarantena!B53</f>
        <v>73094</v>
      </c>
      <c r="Z53" s="25">
        <f t="shared" si="5"/>
        <v>2.2024911066151443E-2</v>
      </c>
      <c r="AA53" s="11">
        <f t="shared" si="17"/>
        <v>2917.55</v>
      </c>
      <c r="AB53" s="11">
        <f t="shared" si="10"/>
        <v>55099.650000000016</v>
      </c>
      <c r="AC53" s="11">
        <f t="shared" si="7"/>
        <v>71162.650000000023</v>
      </c>
      <c r="AD53">
        <f t="shared" si="18"/>
        <v>37129</v>
      </c>
      <c r="AF53" s="5">
        <f t="shared" si="19"/>
        <v>0.05</v>
      </c>
      <c r="AG53">
        <f>'Nuovi positivi'!C53*$AJ$5</f>
        <v>148.6</v>
      </c>
      <c r="AL53" s="11">
        <f t="shared" si="12"/>
        <v>55099.650000000016</v>
      </c>
    </row>
    <row r="54" spans="1:38">
      <c r="A54" s="2">
        <v>43936</v>
      </c>
      <c r="B54" s="3">
        <v>52</v>
      </c>
      <c r="C54" s="3">
        <f>Dati!L54</f>
        <v>165155</v>
      </c>
      <c r="D54" s="3">
        <f>Dati!G54</f>
        <v>105418</v>
      </c>
      <c r="E54" s="3">
        <f>Dati!K54</f>
        <v>21645</v>
      </c>
      <c r="F54" s="3">
        <f>Dati!J54</f>
        <v>38092</v>
      </c>
      <c r="G54" s="29">
        <f t="shared" si="14"/>
        <v>2.7647019435190918</v>
      </c>
      <c r="H54" s="21">
        <f t="shared" si="15"/>
        <v>2.6007115820702369</v>
      </c>
      <c r="I54" s="21">
        <f t="shared" si="2"/>
        <v>0.16399036144885493</v>
      </c>
      <c r="J54" s="31">
        <f t="shared" si="16"/>
        <v>1.7318181818181819</v>
      </c>
      <c r="K54" s="21">
        <f t="shared" si="13"/>
        <v>1.2073634064172665</v>
      </c>
      <c r="L54" s="21">
        <f t="shared" si="9"/>
        <v>-1.2073634064172665</v>
      </c>
      <c r="M54" s="21"/>
      <c r="Y54">
        <f>Quarantena!B54</f>
        <v>74696</v>
      </c>
      <c r="Z54" s="25">
        <f t="shared" si="5"/>
        <v>1.4608510880494792E-2</v>
      </c>
      <c r="AA54" s="11">
        <f t="shared" si="17"/>
        <v>3730.9000000000005</v>
      </c>
      <c r="AB54" s="11">
        <f t="shared" si="10"/>
        <v>58830.550000000017</v>
      </c>
      <c r="AC54" s="11">
        <f t="shared" si="7"/>
        <v>75277.550000000017</v>
      </c>
      <c r="AD54">
        <f t="shared" si="18"/>
        <v>38091</v>
      </c>
      <c r="AF54" s="5">
        <f t="shared" si="19"/>
        <v>0.05</v>
      </c>
      <c r="AG54">
        <f>'Nuovi positivi'!C54*$AJ$5</f>
        <v>133.35</v>
      </c>
      <c r="AL54" s="11">
        <f t="shared" si="12"/>
        <v>58830.550000000017</v>
      </c>
    </row>
    <row r="55" spans="1:38">
      <c r="A55" s="2">
        <v>43937</v>
      </c>
      <c r="B55" s="3">
        <v>53</v>
      </c>
      <c r="C55" s="3">
        <f>Dati!L55</f>
        <v>168941</v>
      </c>
      <c r="D55" s="3">
        <f>Dati!G55</f>
        <v>106607</v>
      </c>
      <c r="E55" s="3">
        <f>Dati!K55</f>
        <v>22170</v>
      </c>
      <c r="F55" s="3">
        <f>Dati!J55</f>
        <v>40164</v>
      </c>
      <c r="G55" s="29">
        <f t="shared" si="14"/>
        <v>2.7102544357814353</v>
      </c>
      <c r="H55" s="21">
        <f t="shared" si="15"/>
        <v>2.5342179614883982</v>
      </c>
      <c r="I55" s="21">
        <f t="shared" si="2"/>
        <v>0.17603647429303715</v>
      </c>
      <c r="J55" s="31">
        <f t="shared" si="16"/>
        <v>1.4578359645745091</v>
      </c>
      <c r="K55" s="21">
        <f t="shared" si="13"/>
        <v>1.1450393224486772</v>
      </c>
      <c r="L55" s="21">
        <f t="shared" si="9"/>
        <v>-1.1450393224486772</v>
      </c>
      <c r="M55" s="21"/>
      <c r="Y55">
        <f>Quarantena!B55</f>
        <v>76778</v>
      </c>
      <c r="Z55" s="25">
        <f t="shared" si="5"/>
        <v>2.4360501655613608E-2</v>
      </c>
      <c r="AA55" s="11">
        <f t="shared" si="17"/>
        <v>2733.3500000000004</v>
      </c>
      <c r="AB55" s="11">
        <f t="shared" si="10"/>
        <v>61563.900000000016</v>
      </c>
      <c r="AC55" s="11">
        <f t="shared" si="7"/>
        <v>79557.900000000023</v>
      </c>
      <c r="AD55">
        <f t="shared" si="18"/>
        <v>40163</v>
      </c>
      <c r="AF55" s="5">
        <f t="shared" si="19"/>
        <v>0.05</v>
      </c>
      <c r="AG55">
        <f>'Nuovi positivi'!C55*$AJ$5</f>
        <v>189.3</v>
      </c>
      <c r="AL55" s="11">
        <f t="shared" si="12"/>
        <v>61563.900000000016</v>
      </c>
    </row>
    <row r="56" spans="1:38">
      <c r="A56" s="2">
        <v>43938</v>
      </c>
      <c r="B56" s="3">
        <v>54</v>
      </c>
      <c r="C56" s="3">
        <f>Dati!L56</f>
        <v>172434</v>
      </c>
      <c r="D56" s="3">
        <f>Dati!G56</f>
        <v>106962</v>
      </c>
      <c r="E56" s="3">
        <f>Dati!K56</f>
        <v>22745</v>
      </c>
      <c r="F56" s="3">
        <f>Dati!J56</f>
        <v>42727</v>
      </c>
      <c r="G56" s="29">
        <f t="shared" si="14"/>
        <v>2.6337060117302054</v>
      </c>
      <c r="H56" s="21">
        <f t="shared" si="15"/>
        <v>2.4694244146896587</v>
      </c>
      <c r="I56" s="21">
        <f t="shared" si="2"/>
        <v>0.16428159704054668</v>
      </c>
      <c r="J56" s="31">
        <f t="shared" si="16"/>
        <v>1.1131293817718293</v>
      </c>
      <c r="K56" s="21">
        <f t="shared" si="13"/>
        <v>1.0859324069165985</v>
      </c>
      <c r="L56" s="21">
        <f t="shared" si="9"/>
        <v>-1.0859324069165985</v>
      </c>
      <c r="M56" s="21"/>
      <c r="Y56">
        <f>Quarantena!B56</f>
        <v>78364</v>
      </c>
      <c r="Z56" s="25">
        <f t="shared" si="5"/>
        <v>2.9337521736691536E-2</v>
      </c>
      <c r="AA56" s="11">
        <f t="shared" si="17"/>
        <v>2210.1000000000004</v>
      </c>
      <c r="AB56" s="11">
        <f t="shared" si="10"/>
        <v>63774.000000000015</v>
      </c>
      <c r="AC56" s="11">
        <f t="shared" si="7"/>
        <v>83756.000000000015</v>
      </c>
      <c r="AD56">
        <f t="shared" si="18"/>
        <v>42726</v>
      </c>
      <c r="AF56" s="5">
        <f t="shared" si="19"/>
        <v>0.05</v>
      </c>
      <c r="AG56">
        <f>'Nuovi positivi'!C56*$AJ$5</f>
        <v>174.65</v>
      </c>
      <c r="AL56" s="11">
        <f t="shared" si="12"/>
        <v>63774.000000000015</v>
      </c>
    </row>
    <row r="57" spans="1:38">
      <c r="A57" s="2">
        <v>43939</v>
      </c>
      <c r="B57" s="3">
        <v>55</v>
      </c>
      <c r="C57" s="3">
        <f>Dati!L57</f>
        <v>175925</v>
      </c>
      <c r="D57" s="3">
        <f>Dati!G57</f>
        <v>107771</v>
      </c>
      <c r="E57" s="3">
        <f>Dati!K57</f>
        <v>23227</v>
      </c>
      <c r="F57" s="3">
        <f>Dati!J57</f>
        <v>44927</v>
      </c>
      <c r="G57" s="29">
        <f t="shared" si="14"/>
        <v>2.5812864982246091</v>
      </c>
      <c r="H57" s="21">
        <f t="shared" si="15"/>
        <v>2.4062874750851546</v>
      </c>
      <c r="I57" s="21">
        <f t="shared" ref="I57" si="20">G57-H57</f>
        <v>0.17499902313945448</v>
      </c>
      <c r="J57" s="31">
        <f t="shared" si="16"/>
        <v>1.3016405667412378</v>
      </c>
      <c r="K57" s="21">
        <f t="shared" si="13"/>
        <v>1.0298765896264959</v>
      </c>
      <c r="L57" s="21">
        <f t="shared" si="9"/>
        <v>-1.0298765896264959</v>
      </c>
      <c r="M57" s="21"/>
      <c r="Y57">
        <f>Quarantena!B57</f>
        <v>80031</v>
      </c>
      <c r="Z57" s="25">
        <f t="shared" si="5"/>
        <v>2.4886101084707388E-2</v>
      </c>
      <c r="AA57" s="11">
        <f t="shared" si="17"/>
        <v>2706.55</v>
      </c>
      <c r="AB57" s="11">
        <f t="shared" si="10"/>
        <v>66480.550000000017</v>
      </c>
      <c r="AC57" s="11">
        <f t="shared" si="7"/>
        <v>88180.550000000017</v>
      </c>
      <c r="AD57">
        <f t="shared" si="18"/>
        <v>44926</v>
      </c>
      <c r="AF57" s="5">
        <f t="shared" si="19"/>
        <v>0.05</v>
      </c>
      <c r="AG57">
        <f>'Nuovi positivi'!C57*$AJ$5</f>
        <v>174.55</v>
      </c>
      <c r="AL57" s="11">
        <f t="shared" si="12"/>
        <v>66480.550000000017</v>
      </c>
    </row>
    <row r="58" spans="1:38">
      <c r="A58" s="2">
        <v>43940</v>
      </c>
      <c r="B58" s="3">
        <v>56</v>
      </c>
      <c r="C58" s="3">
        <f>Dati!L58</f>
        <v>178972</v>
      </c>
      <c r="D58" s="3">
        <f>Dati!G58</f>
        <v>108257</v>
      </c>
      <c r="E58" s="3">
        <f>Dati!K58</f>
        <v>23660</v>
      </c>
      <c r="F58" s="3">
        <f>Dati!J58</f>
        <v>47055</v>
      </c>
      <c r="G58" s="29">
        <f t="shared" si="14"/>
        <v>2.5308916071554832</v>
      </c>
      <c r="H58" s="21">
        <f t="shared" si="15"/>
        <v>2.3447647874168136</v>
      </c>
      <c r="I58" s="21">
        <f t="shared" ref="I58" si="21">G58-H58</f>
        <v>0.18612681973866962</v>
      </c>
      <c r="J58" s="31">
        <f t="shared" si="16"/>
        <v>1.1897696212417024</v>
      </c>
      <c r="K58" s="21">
        <f t="shared" si="13"/>
        <v>0.9767143729252028</v>
      </c>
      <c r="L58" s="21">
        <f t="shared" si="9"/>
        <v>-0.9767143729252028</v>
      </c>
      <c r="M58" s="21"/>
      <c r="Y58">
        <f>Quarantena!B58</f>
        <v>80589</v>
      </c>
      <c r="Z58" s="25">
        <f t="shared" ref="Z58:Z63" si="22">(E58+F58-E57-F57)/(D58)</f>
        <v>2.365666885282245E-2</v>
      </c>
      <c r="AA58" s="11">
        <f t="shared" si="17"/>
        <v>2851.8500000000004</v>
      </c>
      <c r="AB58" s="11">
        <f t="shared" si="10"/>
        <v>69332.400000000023</v>
      </c>
      <c r="AC58" s="11">
        <f t="shared" ref="AC58:AC63" si="23">AB58-E58+F58</f>
        <v>92727.400000000023</v>
      </c>
      <c r="AD58">
        <f t="shared" si="18"/>
        <v>47054</v>
      </c>
      <c r="AE58" s="5">
        <v>14</v>
      </c>
      <c r="AF58" s="5">
        <f t="shared" si="19"/>
        <v>0.05</v>
      </c>
      <c r="AG58">
        <f>'Nuovi positivi'!C58*$AJ$5</f>
        <v>152.35</v>
      </c>
      <c r="AL58" s="11">
        <f t="shared" si="12"/>
        <v>69332.400000000023</v>
      </c>
    </row>
    <row r="59" spans="1:38">
      <c r="A59" s="2">
        <v>43941</v>
      </c>
      <c r="B59" s="3">
        <v>57</v>
      </c>
      <c r="C59" s="3">
        <f>Dati!L59</f>
        <v>181228</v>
      </c>
      <c r="D59" s="3">
        <f>Dati!G59</f>
        <v>108237</v>
      </c>
      <c r="E59" s="3">
        <f>Dati!K59</f>
        <v>24114</v>
      </c>
      <c r="F59" s="3">
        <f>Dati!J59</f>
        <v>48877</v>
      </c>
      <c r="G59" s="29">
        <f t="shared" ref="G59" si="24">C59/(E59+F59)</f>
        <v>2.4828814511378114</v>
      </c>
      <c r="H59" s="21">
        <f t="shared" ref="H59" si="25">$O$3*EXP($O$4*B59)</f>
        <v>2.2848150793434412</v>
      </c>
      <c r="I59" s="21">
        <f t="shared" ref="I59" si="26">G59-H59</f>
        <v>0.19806637179437026</v>
      </c>
      <c r="J59" s="31">
        <f t="shared" ref="J59" si="27">(C59-C58)/(E59-E58+F59-F58)</f>
        <v>0.99121265377855883</v>
      </c>
      <c r="K59" s="21">
        <f t="shared" si="13"/>
        <v>0.92629638918644397</v>
      </c>
      <c r="L59" s="21">
        <f t="shared" si="9"/>
        <v>-0.92629638918644397</v>
      </c>
      <c r="M59" s="21"/>
      <c r="Y59">
        <f>Quarantena!B59</f>
        <v>80758</v>
      </c>
      <c r="Z59" s="25">
        <f t="shared" si="22"/>
        <v>2.1027929451111912E-2</v>
      </c>
      <c r="AA59" s="11">
        <f t="shared" ref="AA59" si="28">$AJ$5*(D59)-(F59-F58+E59-E58)</f>
        <v>3135.8500000000004</v>
      </c>
      <c r="AB59" s="11">
        <f t="shared" ref="AB59" si="29">AB58+AA59</f>
        <v>72468.250000000029</v>
      </c>
      <c r="AC59" s="11">
        <f t="shared" si="23"/>
        <v>97231.250000000029</v>
      </c>
      <c r="AD59" s="11">
        <f t="shared" ref="AD59" si="30">F59-F58+AD58</f>
        <v>48876</v>
      </c>
      <c r="AE59" s="5">
        <v>13</v>
      </c>
      <c r="AF59" s="5">
        <f t="shared" ref="AF59" si="31">(E59-E58+F59-F58+AA59)/D59</f>
        <v>0.05</v>
      </c>
      <c r="AG59">
        <f>'Nuovi positivi'!C59*$AJ$5</f>
        <v>112.80000000000001</v>
      </c>
      <c r="AL59" s="11">
        <f t="shared" si="12"/>
        <v>72468.250000000029</v>
      </c>
    </row>
    <row r="60" spans="1:38">
      <c r="A60" s="2">
        <v>43942</v>
      </c>
      <c r="B60" s="3">
        <v>58</v>
      </c>
      <c r="C60" s="3">
        <f>Dati!L60</f>
        <v>183957</v>
      </c>
      <c r="D60" s="3">
        <f>Dati!G60</f>
        <v>107709</v>
      </c>
      <c r="E60" s="3">
        <f>Dati!K60</f>
        <v>24648</v>
      </c>
      <c r="F60" s="3">
        <f>Dati!J60</f>
        <v>51600</v>
      </c>
      <c r="G60" s="29">
        <f t="shared" ref="G60" si="32">C60/(E60+F60)</f>
        <v>2.4126141013534781</v>
      </c>
      <c r="H60" s="21">
        <f t="shared" ref="H60" si="33">$O$3*EXP($O$4*B60)</f>
        <v>2.2263981337532686</v>
      </c>
      <c r="I60" s="21">
        <f t="shared" ref="I60" si="34">G60-H60</f>
        <v>0.18621596760020953</v>
      </c>
      <c r="J60" s="31">
        <f t="shared" ref="J60" si="35">(C60-C59)/(E60-E59+F60-F59)</f>
        <v>0.83788762665029171</v>
      </c>
      <c r="K60" s="21">
        <f t="shared" si="13"/>
        <v>0.87848098113894746</v>
      </c>
      <c r="L60" s="21">
        <f t="shared" si="9"/>
        <v>-0.87848098113894746</v>
      </c>
      <c r="M60" s="21"/>
      <c r="Y60">
        <f>Quarantena!B60</f>
        <v>81104</v>
      </c>
      <c r="Z60" s="25">
        <f t="shared" si="22"/>
        <v>3.0238884401489197E-2</v>
      </c>
      <c r="AA60" s="11">
        <f t="shared" ref="AA60" si="36">$AJ$5*(D60)-(F60-F59+E60-E59)</f>
        <v>2128.4500000000007</v>
      </c>
      <c r="AB60" s="11">
        <f t="shared" ref="AB60" si="37">AB59+AA60</f>
        <v>74596.700000000026</v>
      </c>
      <c r="AC60" s="11">
        <f t="shared" si="23"/>
        <v>101548.70000000003</v>
      </c>
      <c r="AD60" s="11">
        <f t="shared" ref="AD60" si="38">F60-F59+AD59</f>
        <v>51599</v>
      </c>
      <c r="AE60" s="5">
        <v>12</v>
      </c>
      <c r="AF60" s="5">
        <f t="shared" ref="AF60" si="39">(E60-E59+F60-F59+AA60)/D60</f>
        <v>5.000000000000001E-2</v>
      </c>
      <c r="AG60">
        <f>'Nuovi positivi'!C60*$AJ$5</f>
        <v>136.45000000000002</v>
      </c>
      <c r="AI60">
        <v>0</v>
      </c>
      <c r="AL60" s="11">
        <f t="shared" si="12"/>
        <v>74596.700000000026</v>
      </c>
    </row>
    <row r="61" spans="1:38">
      <c r="A61" s="2">
        <v>43943</v>
      </c>
      <c r="B61" s="3">
        <v>59</v>
      </c>
      <c r="C61" s="3">
        <f>Dati!L61</f>
        <v>187327</v>
      </c>
      <c r="D61" s="3">
        <f>Dati!G61</f>
        <v>107699</v>
      </c>
      <c r="E61" s="3">
        <f>Dati!K61</f>
        <v>25085</v>
      </c>
      <c r="F61" s="3">
        <f>Dati!J61</f>
        <v>54543</v>
      </c>
      <c r="G61" s="29">
        <f t="shared" ref="G61" si="40">C61/(E61+F61)</f>
        <v>2.3525267493846385</v>
      </c>
      <c r="H61" s="21">
        <f t="shared" ref="H61" si="41">$O$3*EXP($O$4*B61)</f>
        <v>2.1694747617844095</v>
      </c>
      <c r="I61" s="21">
        <f t="shared" ref="I61" si="42">G61-H61</f>
        <v>0.183051987600229</v>
      </c>
      <c r="J61" s="31">
        <f t="shared" ref="J61" si="43">(C61-C60)/(E61-E60+F61-F60)</f>
        <v>0.99704142011834318</v>
      </c>
      <c r="K61" s="21">
        <f t="shared" si="13"/>
        <v>0.83313380385801661</v>
      </c>
      <c r="L61" s="21">
        <f t="shared" si="9"/>
        <v>-0.83313380385801661</v>
      </c>
      <c r="M61" s="21"/>
      <c r="Y61">
        <f>Quarantena!B61</f>
        <v>81510</v>
      </c>
      <c r="Z61" s="25">
        <f t="shared" si="22"/>
        <v>3.1383764008950869E-2</v>
      </c>
      <c r="AA61" s="11">
        <f t="shared" ref="AA61" si="44">$AJ$5*(D61)-(F61-F60+E61-E60)</f>
        <v>2004.9500000000007</v>
      </c>
      <c r="AB61" s="11">
        <f t="shared" ref="AB61" si="45">AB60+AA61</f>
        <v>76601.650000000023</v>
      </c>
      <c r="AC61" s="11">
        <f t="shared" si="23"/>
        <v>106059.65000000002</v>
      </c>
      <c r="AD61" s="11">
        <f t="shared" ref="AD61" si="46">F61-F60+AD60</f>
        <v>54542</v>
      </c>
      <c r="AE61" s="5">
        <v>11</v>
      </c>
      <c r="AF61" s="5">
        <f t="shared" ref="AF61" si="47">(E61-E60+F61-F60+AA61)/D61</f>
        <v>5.000000000000001E-2</v>
      </c>
      <c r="AG61">
        <f>'Nuovi positivi'!C61*$AJ$5</f>
        <v>168.5</v>
      </c>
      <c r="AL61" s="11">
        <f t="shared" si="12"/>
        <v>76601.650000000023</v>
      </c>
    </row>
    <row r="62" spans="1:38">
      <c r="A62" s="2">
        <v>43944</v>
      </c>
      <c r="B62" s="3">
        <v>60</v>
      </c>
      <c r="C62" s="3">
        <f>Dati!L62</f>
        <v>189973</v>
      </c>
      <c r="D62" s="3">
        <f>Dati!G62</f>
        <v>106848</v>
      </c>
      <c r="E62" s="3">
        <f>Dati!K62</f>
        <v>25549</v>
      </c>
      <c r="F62" s="3">
        <f>Dati!J62</f>
        <v>57576</v>
      </c>
      <c r="G62" s="29">
        <f t="shared" ref="G62" si="48">C62/(E62+F62)</f>
        <v>2.2853894736842104</v>
      </c>
      <c r="H62" s="21">
        <f t="shared" ref="H62" si="49">$O$3*EXP($O$4*B62)</f>
        <v>2.1140067765351049</v>
      </c>
      <c r="I62" s="21">
        <f t="shared" ref="I62" si="50">G62-H62</f>
        <v>0.17138269714910548</v>
      </c>
      <c r="J62" s="31">
        <f t="shared" ref="J62" si="51">(C62-C61)/(E62-E61+F62-F61)</f>
        <v>0.75664855590506153</v>
      </c>
      <c r="K62" s="21">
        <f t="shared" si="13"/>
        <v>0.79012744730229045</v>
      </c>
      <c r="L62" s="21">
        <f t="shared" si="9"/>
        <v>-0.79012744730229045</v>
      </c>
      <c r="M62" s="21"/>
      <c r="Y62">
        <f>Quarantena!B62</f>
        <v>81710</v>
      </c>
      <c r="Z62" s="25">
        <f t="shared" si="22"/>
        <v>3.2728736148547467E-2</v>
      </c>
      <c r="AA62" s="11">
        <f t="shared" ref="AA62" si="52">$AJ$5*(D62)-(F62-F61+E62-E61)</f>
        <v>1845.4000000000005</v>
      </c>
      <c r="AB62" s="11">
        <f t="shared" ref="AB62" si="53">AB61+AA62</f>
        <v>78447.050000000017</v>
      </c>
      <c r="AC62" s="11">
        <f t="shared" si="23"/>
        <v>110474.05000000002</v>
      </c>
      <c r="AD62" s="11">
        <f t="shared" ref="AD62" si="54">F62-F61+AD61</f>
        <v>57575</v>
      </c>
      <c r="AE62" s="5">
        <v>10</v>
      </c>
      <c r="AF62" s="5">
        <f t="shared" ref="AF62" si="55">(E62-E61+F62-F61+AA62)/D62</f>
        <v>0.05</v>
      </c>
      <c r="AG62">
        <f>'Nuovi positivi'!C62*$AJ$5</f>
        <v>132.30000000000001</v>
      </c>
      <c r="AL62" s="11">
        <f t="shared" ref="AL62:AL63" si="56">AB62+$AI$60</f>
        <v>78447.050000000017</v>
      </c>
    </row>
    <row r="63" spans="1:38">
      <c r="A63" s="2">
        <v>43945</v>
      </c>
      <c r="B63" s="3">
        <v>61</v>
      </c>
      <c r="C63" s="3">
        <f>Dati!L63</f>
        <v>192994</v>
      </c>
      <c r="D63" s="3">
        <f>Dati!G63</f>
        <v>106527</v>
      </c>
      <c r="E63" s="3">
        <f>Dati!K63</f>
        <v>25969</v>
      </c>
      <c r="F63" s="3">
        <f>Dati!J63</f>
        <v>60498</v>
      </c>
      <c r="G63" s="29">
        <f t="shared" ref="G63" si="57">C63/(E63+F63)</f>
        <v>2.2319960216036177</v>
      </c>
      <c r="H63" s="21">
        <f t="shared" ref="H63" si="58">$O$3*EXP($O$4*B63)</f>
        <v>2.059956967446138</v>
      </c>
      <c r="I63" s="21">
        <f t="shared" ref="I63" si="59">G63-H63</f>
        <v>0.17203905415747967</v>
      </c>
      <c r="J63" s="31">
        <f t="shared" ref="J63" si="60">(C63-C62)/(E63-E62+F63-F62)</f>
        <v>0.90394973070017959</v>
      </c>
      <c r="K63" s="21">
        <f t="shared" si="13"/>
        <v>0.7493410783351524</v>
      </c>
      <c r="L63" s="21">
        <f t="shared" si="9"/>
        <v>-0.7493410783351524</v>
      </c>
      <c r="M63" s="21"/>
      <c r="Y63">
        <f>Quarantena!B63</f>
        <v>82286</v>
      </c>
      <c r="Z63" s="25">
        <f t="shared" si="22"/>
        <v>3.1372328142161142E-2</v>
      </c>
      <c r="AA63" s="11">
        <f t="shared" ref="AA63" si="61">$AJ$5*(D63)-(F63-F62+E63-E62)</f>
        <v>1984.3500000000004</v>
      </c>
      <c r="AB63" s="11">
        <f t="shared" ref="AB63" si="62">AB62+AA63</f>
        <v>80431.400000000023</v>
      </c>
      <c r="AC63" s="11">
        <f t="shared" si="23"/>
        <v>114960.40000000002</v>
      </c>
      <c r="AD63" s="11">
        <f t="shared" ref="AD63" si="63">F63-F62+AD62</f>
        <v>60497</v>
      </c>
      <c r="AE63" s="5">
        <v>9</v>
      </c>
      <c r="AF63" s="5">
        <f t="shared" ref="AF63" si="64">(E63-E62+F63-F62+AA63)/D63</f>
        <v>0.05</v>
      </c>
      <c r="AG63">
        <f>'Nuovi positivi'!C63*$AJ$5</f>
        <v>151.05000000000001</v>
      </c>
      <c r="AL63" s="11">
        <f t="shared" si="56"/>
        <v>80431.400000000023</v>
      </c>
    </row>
    <row r="64" spans="1:38">
      <c r="A64" s="2">
        <v>43946</v>
      </c>
      <c r="B64" s="3">
        <v>62</v>
      </c>
      <c r="C64" s="3">
        <f>Dati!L64</f>
        <v>195351</v>
      </c>
      <c r="D64" s="3">
        <f>Dati!G64</f>
        <v>105847</v>
      </c>
      <c r="E64" s="3">
        <f>Dati!K64</f>
        <v>26384</v>
      </c>
      <c r="F64" s="3">
        <f>Dati!J64</f>
        <v>63120</v>
      </c>
      <c r="G64" s="29">
        <f t="shared" ref="G64" si="65">C64/(E64+F64)</f>
        <v>2.1825951912763677</v>
      </c>
      <c r="H64" s="21">
        <f t="shared" ref="H64" si="66">$O$3*EXP($O$4*B64)</f>
        <v>2.0072890753382233</v>
      </c>
      <c r="I64" s="21">
        <f t="shared" ref="I64" si="67">G64-H64</f>
        <v>0.17530611593814438</v>
      </c>
      <c r="J64" s="31">
        <f t="shared" ref="J64" si="68">(C64-C63)/(E64-E63+F64-F63)</f>
        <v>0.77609483042476124</v>
      </c>
      <c r="K64" s="21">
        <f t="shared" si="13"/>
        <v>0.71066010122499057</v>
      </c>
      <c r="L64" s="21">
        <f t="shared" si="9"/>
        <v>-0.71066010122499057</v>
      </c>
      <c r="M64" s="21"/>
      <c r="Y64">
        <f>Quarantena!B64</f>
        <v>82212</v>
      </c>
      <c r="Z64" s="25">
        <f t="shared" ref="Z64" si="69">(E64+F64-E63-F63)/(D64)</f>
        <v>2.8692357837255662E-2</v>
      </c>
      <c r="AA64" s="11">
        <f t="shared" ref="AA64" si="70">$AJ$5*(D64)-(F64-F63+E64-E63)</f>
        <v>2255.3500000000004</v>
      </c>
      <c r="AB64" s="11">
        <f t="shared" ref="AB64" si="71">AB63+AA64</f>
        <v>82686.750000000029</v>
      </c>
      <c r="AC64" s="11">
        <f t="shared" ref="AC64" si="72">AB64-E64+F64</f>
        <v>119422.75000000003</v>
      </c>
      <c r="AD64" s="11">
        <f t="shared" ref="AD64" si="73">F64-F63+AD63</f>
        <v>63119</v>
      </c>
      <c r="AE64" s="5">
        <v>8</v>
      </c>
      <c r="AF64" s="5">
        <f t="shared" ref="AF64" si="74">(E64-E63+F64-F63+AA64)/D64</f>
        <v>0.05</v>
      </c>
      <c r="AG64">
        <f>'Nuovi positivi'!C64*$AJ$5</f>
        <v>117.85000000000001</v>
      </c>
      <c r="AL64" s="11">
        <f t="shared" ref="AL64" si="75">AB64+$AI$60</f>
        <v>82686.750000000029</v>
      </c>
    </row>
    <row r="65" spans="1:38">
      <c r="A65" s="2">
        <v>43947</v>
      </c>
      <c r="B65" s="3">
        <v>63</v>
      </c>
      <c r="C65" s="3">
        <f>Dati!L65</f>
        <v>197675</v>
      </c>
      <c r="D65" s="3">
        <f>Dati!G65</f>
        <v>106103</v>
      </c>
      <c r="E65" s="3">
        <f>Dati!K65</f>
        <v>26644</v>
      </c>
      <c r="F65" s="3">
        <f>Dati!J65</f>
        <v>64928</v>
      </c>
      <c r="G65" s="29">
        <f t="shared" ref="G65" si="76">C65/(E65+F65)</f>
        <v>2.1586838771676931</v>
      </c>
      <c r="H65" s="21">
        <f t="shared" ref="H65" si="77">$O$3*EXP($O$4*B65)</f>
        <v>1.9559677680876273</v>
      </c>
      <c r="I65" s="21">
        <f t="shared" ref="I65" si="78">G65-H65</f>
        <v>0.20271610908006577</v>
      </c>
      <c r="J65" s="31">
        <f t="shared" ref="J65" si="79">(C65-C64)/(E65-E64+F65-F64)</f>
        <v>1.1237911025145069</v>
      </c>
      <c r="K65" s="21">
        <f t="shared" ref="K65" si="80">$P$3*EXP($P$4*B65)</f>
        <v>0.67397583567042785</v>
      </c>
      <c r="L65" s="21">
        <f t="shared" ref="L65" si="81">-K65</f>
        <v>-0.67397583567042785</v>
      </c>
      <c r="M65" s="21"/>
      <c r="Y65">
        <f>Quarantena!B65</f>
        <v>82722</v>
      </c>
      <c r="Z65" s="25">
        <f t="shared" ref="Z65" si="82">(E65+F65-E64-F64)/(D65)</f>
        <v>1.9490495084964608E-2</v>
      </c>
      <c r="AA65" s="11">
        <f t="shared" ref="AA65" si="83">$AJ$5*(D65)-(F65-F64+E65-E64)</f>
        <v>3237.1500000000005</v>
      </c>
      <c r="AB65" s="11">
        <f t="shared" ref="AB65" si="84">AB64+AA65</f>
        <v>85923.900000000023</v>
      </c>
      <c r="AC65" s="11">
        <f t="shared" ref="AC65" si="85">AB65-E65+F65</f>
        <v>124207.90000000002</v>
      </c>
      <c r="AD65" s="11">
        <f t="shared" ref="AD65" si="86">F65-F64+AD64</f>
        <v>64927</v>
      </c>
      <c r="AE65" s="5">
        <v>7</v>
      </c>
      <c r="AF65" s="5">
        <f t="shared" ref="AF65" si="87">(E65-E64+F65-F64+AA65)/D65</f>
        <v>0.05</v>
      </c>
      <c r="AG65">
        <f>'Nuovi positivi'!C65*$AJ$5</f>
        <v>116.2</v>
      </c>
      <c r="AL65" s="11">
        <f t="shared" ref="AL65" si="88">AB65+$AI$60</f>
        <v>85923.900000000023</v>
      </c>
    </row>
    <row r="66" spans="1:38">
      <c r="A66" s="2">
        <v>43948</v>
      </c>
      <c r="B66" s="3">
        <v>64</v>
      </c>
      <c r="C66" s="3">
        <f>Dati!L66</f>
        <v>199414</v>
      </c>
      <c r="D66" s="3">
        <f>Dati!G66</f>
        <v>105813</v>
      </c>
      <c r="E66" s="3">
        <f>Dati!K66</f>
        <v>26977</v>
      </c>
      <c r="F66" s="3">
        <f>Dati!J66</f>
        <v>66624</v>
      </c>
      <c r="G66" s="29">
        <f t="shared" ref="G66" si="89">C66/(E66+F66)</f>
        <v>2.130468691573808</v>
      </c>
      <c r="H66" s="21">
        <f t="shared" ref="H66" si="90">$O$3*EXP($O$4*B66)</f>
        <v>1.9059586169237006</v>
      </c>
      <c r="I66" s="21">
        <f t="shared" ref="I66" si="91">G66-H66</f>
        <v>0.22451007465010742</v>
      </c>
      <c r="J66" s="31">
        <f t="shared" ref="J66" si="92">(C66-C65)/(E66-E65+F66-F65)</f>
        <v>0.85707244948250372</v>
      </c>
      <c r="K66" s="21">
        <f t="shared" ref="K66" si="93">$P$3*EXP($P$4*B66)</f>
        <v>0.6391852114458878</v>
      </c>
      <c r="L66" s="21">
        <f t="shared" ref="L66" si="94">-K66</f>
        <v>-0.6391852114458878</v>
      </c>
      <c r="M66" s="21"/>
      <c r="Y66">
        <f>Quarantena!B66</f>
        <v>83504</v>
      </c>
      <c r="Z66" s="25">
        <f t="shared" ref="Z66" si="95">(E66+F66-E65-F65)/(D66)</f>
        <v>1.9175337623921446E-2</v>
      </c>
      <c r="AA66" s="11">
        <f t="shared" ref="AA66" si="96">$AJ$5*(D66)-(F66-F65+E66-E65)</f>
        <v>3261.6500000000005</v>
      </c>
      <c r="AB66" s="11">
        <f t="shared" ref="AB66" si="97">AB65+AA66</f>
        <v>89185.550000000017</v>
      </c>
      <c r="AC66" s="11">
        <f t="shared" ref="AC66" si="98">AB66-E66+F66</f>
        <v>128832.55000000002</v>
      </c>
      <c r="AD66" s="11">
        <f t="shared" ref="AD66" si="99">F66-F65+AD65</f>
        <v>66623</v>
      </c>
      <c r="AE66" s="5">
        <v>6</v>
      </c>
      <c r="AF66" s="5">
        <f t="shared" ref="AF66" si="100">(E66-E65+F66-F65+AA66)/D66</f>
        <v>0.05</v>
      </c>
      <c r="AG66">
        <f>'Nuovi positivi'!C66*$AJ$5</f>
        <v>86.95</v>
      </c>
      <c r="AL66" s="11">
        <f t="shared" ref="AL66" si="101">AB66+$AI$60</f>
        <v>89185.550000000017</v>
      </c>
    </row>
    <row r="67" spans="1:38">
      <c r="A67" s="2">
        <v>43949</v>
      </c>
      <c r="B67" s="3">
        <v>65</v>
      </c>
      <c r="C67" s="3">
        <f>Dati!L67</f>
        <v>201505</v>
      </c>
      <c r="D67" s="3">
        <f>Dati!G67</f>
        <v>105205</v>
      </c>
      <c r="E67" s="3">
        <f>Dati!K67</f>
        <v>27359</v>
      </c>
      <c r="F67" s="3">
        <f>Dati!J67</f>
        <v>68941</v>
      </c>
      <c r="G67" s="29">
        <f t="shared" ref="G67" si="102">C67/(E67+F67)</f>
        <v>2.0924714434060228</v>
      </c>
      <c r="H67" s="21">
        <f t="shared" ref="H67" si="103">$O$3*EXP($O$4*B67)</f>
        <v>1.8572280733324242</v>
      </c>
      <c r="I67" s="21">
        <f t="shared" ref="I67" si="104">G67-H67</f>
        <v>0.23524337007359852</v>
      </c>
      <c r="J67" s="31">
        <f t="shared" ref="J67" si="105">(C67-C66)/(E67-E66+F67-F66)</f>
        <v>0.77473138199333091</v>
      </c>
      <c r="K67" s="21">
        <f t="shared" ref="K67" si="106">$P$3*EXP($P$4*B67)</f>
        <v>0.60619047880955157</v>
      </c>
      <c r="L67" s="21">
        <f t="shared" ref="L67" si="107">-K67</f>
        <v>-0.60619047880955157</v>
      </c>
      <c r="M67" s="21"/>
      <c r="Y67">
        <f>Quarantena!B67</f>
        <v>83619</v>
      </c>
      <c r="Z67" s="25">
        <f t="shared" ref="Z67" si="108">(E67+F67-E66-F66)/(D67)</f>
        <v>2.5654674207499645E-2</v>
      </c>
      <c r="AA67" s="11">
        <f t="shared" ref="AA67" si="109">$AJ$5*(D67)-(F67-F66+E67-E66)</f>
        <v>2561.25</v>
      </c>
      <c r="AB67" s="11">
        <f t="shared" ref="AB67" si="110">AB66+AA67</f>
        <v>91746.800000000017</v>
      </c>
      <c r="AC67" s="11">
        <f t="shared" ref="AC67" si="111">AB67-E67+F67</f>
        <v>133328.80000000002</v>
      </c>
      <c r="AD67" s="11">
        <f t="shared" ref="AD67" si="112">F67-F66+AD66</f>
        <v>68940</v>
      </c>
      <c r="AE67" s="5">
        <v>5</v>
      </c>
      <c r="AF67" s="5">
        <f t="shared" ref="AF67" si="113">(E67-E66+F67-F66+AA67)/D67</f>
        <v>0.05</v>
      </c>
      <c r="AG67">
        <f>'Nuovi positivi'!C67*$AJ$5</f>
        <v>104.55000000000001</v>
      </c>
      <c r="AL67" s="11">
        <f t="shared" ref="AL67" si="114">AB67+$AI$60</f>
        <v>91746.800000000017</v>
      </c>
    </row>
    <row r="68" spans="1:38">
      <c r="A68" s="2">
        <v>43950</v>
      </c>
      <c r="B68" s="3">
        <v>66</v>
      </c>
      <c r="C68" s="3">
        <f>Dati!L68</f>
        <v>203591</v>
      </c>
      <c r="D68" s="3">
        <f>Dati!G68</f>
        <v>104657</v>
      </c>
      <c r="E68" s="3">
        <f>Dati!K68</f>
        <v>27682</v>
      </c>
      <c r="F68" s="3">
        <f>Dati!J68</f>
        <v>71252</v>
      </c>
      <c r="G68" s="29">
        <f t="shared" ref="G68" si="115">C68/(E68+F68)</f>
        <v>2.0578466452382398</v>
      </c>
      <c r="H68" s="21">
        <f t="shared" ref="H68" si="116">$O$3*EXP($O$4*B68)</f>
        <v>1.8097434465504716</v>
      </c>
      <c r="I68" s="21">
        <f t="shared" ref="I68" si="117">G68-H68</f>
        <v>0.2481031986877682</v>
      </c>
      <c r="J68" s="31">
        <f t="shared" ref="J68" si="118">(C68-C67)/(E68-E67+F68-F67)</f>
        <v>0.79195140470766889</v>
      </c>
      <c r="K68" s="21">
        <f t="shared" ref="K68" si="119">$P$3*EXP($P$4*B68)</f>
        <v>0.57489893386005286</v>
      </c>
      <c r="L68" s="21">
        <f t="shared" ref="L68" si="120">-K68</f>
        <v>-0.57489893386005286</v>
      </c>
      <c r="M68" s="21"/>
      <c r="Y68">
        <f>Quarantena!B68</f>
        <v>83652</v>
      </c>
      <c r="Z68" s="25">
        <f t="shared" ref="Z68" si="121">(E68+F68-E67-F67)/(D68)</f>
        <v>2.5167929522153319E-2</v>
      </c>
      <c r="AA68" s="11">
        <f t="shared" ref="AA68" si="122">$AJ$5*(D68)-(F68-F67+E68-E67)</f>
        <v>2598.8500000000004</v>
      </c>
      <c r="AB68" s="11">
        <f t="shared" ref="AB68" si="123">AB67+AA68</f>
        <v>94345.650000000023</v>
      </c>
      <c r="AC68" s="11">
        <f t="shared" ref="AC68" si="124">AB68-E68+F68</f>
        <v>137915.65000000002</v>
      </c>
      <c r="AD68" s="11">
        <f t="shared" ref="AD68" si="125">F68-F67+AD67</f>
        <v>71251</v>
      </c>
      <c r="AF68" s="5">
        <f t="shared" ref="AF68" si="126">(E68-E67+F68-F67+AA68)/D68</f>
        <v>0.05</v>
      </c>
      <c r="AG68">
        <f>'Nuovi positivi'!C68*$AJ$5</f>
        <v>104.30000000000001</v>
      </c>
      <c r="AL68" s="11">
        <f t="shared" ref="AL68" si="127">AB68+$AI$60</f>
        <v>94345.650000000023</v>
      </c>
    </row>
    <row r="69" spans="1:38">
      <c r="A69" s="2">
        <v>43951</v>
      </c>
      <c r="B69" s="3">
        <v>67</v>
      </c>
      <c r="C69" s="3">
        <f>Dati!L69</f>
        <v>205463</v>
      </c>
      <c r="D69" s="3">
        <f>Dati!G69</f>
        <v>101551</v>
      </c>
      <c r="E69" s="3">
        <f>Dati!K69</f>
        <v>27967</v>
      </c>
      <c r="F69" s="3">
        <f>Dati!J69</f>
        <v>75945</v>
      </c>
      <c r="G69" s="29">
        <f t="shared" ref="G69" si="128">C69/(E69+F69)</f>
        <v>1.9772788513357455</v>
      </c>
      <c r="H69" s="21">
        <f t="shared" ref="H69" si="129">$O$3*EXP($O$4*B69)</f>
        <v>1.7634728816346936</v>
      </c>
      <c r="I69" s="21">
        <f t="shared" ref="I69" si="130">G69-H69</f>
        <v>0.21380596970105192</v>
      </c>
      <c r="J69" s="31">
        <f t="shared" ref="J69" si="131">(C69-C68)/(E69-E68+F69-F68)</f>
        <v>0.37605464041783848</v>
      </c>
      <c r="K69" s="21">
        <f t="shared" ref="K69" si="132">$P$3*EXP($P$4*B69)</f>
        <v>0.54522265807025683</v>
      </c>
      <c r="L69" s="21">
        <f t="shared" ref="L69" si="133">-K69</f>
        <v>-0.54522265807025683</v>
      </c>
      <c r="M69" s="21"/>
      <c r="Y69">
        <f>Quarantena!B69</f>
        <v>81708</v>
      </c>
      <c r="Z69" s="25">
        <f t="shared" ref="Z69:Z72" si="134">(E69+F69-E68-F68)/(D69)</f>
        <v>4.9019704384988823E-2</v>
      </c>
      <c r="AA69" s="11">
        <f t="shared" ref="AA69:AA72" si="135">$AJ$5*(D69)-(F69-F68+E69-E68)</f>
        <v>99.550000000000182</v>
      </c>
      <c r="AB69" s="11">
        <f t="shared" ref="AB69:AB72" si="136">AB68+AA69</f>
        <v>94445.200000000026</v>
      </c>
      <c r="AC69" s="11">
        <f t="shared" ref="AC69:AC72" si="137">AB69-E69+F69</f>
        <v>142423.20000000001</v>
      </c>
      <c r="AD69" s="11">
        <f t="shared" ref="AD69:AD72" si="138">F69-F68+AD68</f>
        <v>75944</v>
      </c>
      <c r="AE69" s="11"/>
      <c r="AF69" s="5">
        <f t="shared" ref="AF69:AF72" si="139">(E69-E68+F69-F68+AA69)/D69</f>
        <v>0.05</v>
      </c>
      <c r="AG69">
        <f>'Nuovi positivi'!C69*$AJ$5</f>
        <v>93.600000000000009</v>
      </c>
      <c r="AL69" s="11">
        <f t="shared" ref="AL69:AL72" si="140">AB69+$AI$60</f>
        <v>94445.200000000026</v>
      </c>
    </row>
    <row r="70" spans="1:38">
      <c r="A70" s="2">
        <v>43952</v>
      </c>
      <c r="B70" s="3">
        <v>68</v>
      </c>
      <c r="C70" s="3">
        <f>Dati!L70</f>
        <v>207428</v>
      </c>
      <c r="D70" s="3">
        <f>Dati!G70</f>
        <v>100943</v>
      </c>
      <c r="E70" s="3">
        <f>Dati!K70</f>
        <v>28236</v>
      </c>
      <c r="F70" s="3">
        <f>Dati!J70</f>
        <v>78249</v>
      </c>
      <c r="G70" s="29">
        <f t="shared" ref="G70" si="141">C70/(E70+F70)</f>
        <v>1.9479551110485045</v>
      </c>
      <c r="H70" s="21">
        <f t="shared" ref="H70" si="142">$O$3*EXP($O$4*B70)</f>
        <v>1.7183853380923078</v>
      </c>
      <c r="I70" s="21">
        <f t="shared" ref="I70" si="143">G70-H70</f>
        <v>0.22956977295619674</v>
      </c>
      <c r="J70" s="31">
        <f t="shared" ref="J70" si="144">(C70-C69)/(E70-E69+F70-F69)</f>
        <v>0.76369996113486205</v>
      </c>
      <c r="K70" s="21">
        <f t="shared" ref="K70" si="145">$P$3*EXP($P$4*B70)</f>
        <v>0.51707827126630179</v>
      </c>
      <c r="L70" s="21">
        <f t="shared" ref="L70" si="146">-K70</f>
        <v>-0.51707827126630179</v>
      </c>
      <c r="M70" s="21"/>
      <c r="Y70">
        <f>Quarantena!B70</f>
        <v>81796</v>
      </c>
      <c r="Z70" s="25">
        <f t="shared" si="134"/>
        <v>2.548963276304449E-2</v>
      </c>
      <c r="AA70" s="11">
        <f t="shared" si="135"/>
        <v>2474.1500000000005</v>
      </c>
      <c r="AB70" s="11">
        <f t="shared" si="136"/>
        <v>96919.35000000002</v>
      </c>
      <c r="AC70" s="11">
        <f t="shared" si="137"/>
        <v>146932.35000000003</v>
      </c>
      <c r="AD70" s="11">
        <f t="shared" si="138"/>
        <v>78248</v>
      </c>
      <c r="AE70" s="11"/>
      <c r="AF70" s="5">
        <f t="shared" si="139"/>
        <v>0.05</v>
      </c>
      <c r="AG70">
        <f>'Nuovi positivi'!C70*$AJ$5</f>
        <v>98.25</v>
      </c>
      <c r="AL70" s="11">
        <f t="shared" si="140"/>
        <v>96919.35000000002</v>
      </c>
    </row>
    <row r="71" spans="1:38">
      <c r="A71" s="2">
        <v>43953</v>
      </c>
      <c r="B71" s="3">
        <v>69</v>
      </c>
      <c r="C71" s="3">
        <f>Dati!L71</f>
        <v>209328</v>
      </c>
      <c r="D71" s="3">
        <f>Dati!G71</f>
        <v>100704</v>
      </c>
      <c r="E71" s="3">
        <f>Dati!K71</f>
        <v>28710</v>
      </c>
      <c r="F71" s="3">
        <f>Dati!J71</f>
        <v>79914</v>
      </c>
      <c r="G71" s="29">
        <f t="shared" ref="G71" si="147">C71/(E71+F71)</f>
        <v>1.9270879363676536</v>
      </c>
      <c r="H71" s="21">
        <f t="shared" ref="H71" si="148">$O$3*EXP($O$4*B71)</f>
        <v>1.6744505690574616</v>
      </c>
      <c r="I71" s="21">
        <f t="shared" ref="I71" si="149">G71-H71</f>
        <v>0.25263736731019204</v>
      </c>
      <c r="J71" s="31">
        <f t="shared" ref="J71" si="150">(C71-C70)/(E71-E70+F71-F70)</f>
        <v>0.88826554464703134</v>
      </c>
      <c r="K71" s="21">
        <f t="shared" ref="K71" si="151">$P$3*EXP($P$4*B71)</f>
        <v>0.4903866973578605</v>
      </c>
      <c r="L71" s="21">
        <f t="shared" ref="L71" si="152">-K71</f>
        <v>-0.4903866973578605</v>
      </c>
      <c r="M71" s="21"/>
      <c r="Y71">
        <f>Quarantena!B71</f>
        <v>81808</v>
      </c>
      <c r="Z71" s="25">
        <f t="shared" si="134"/>
        <v>2.1240467111534794E-2</v>
      </c>
      <c r="AA71" s="11">
        <f t="shared" si="135"/>
        <v>2896.2000000000007</v>
      </c>
      <c r="AB71" s="11">
        <f t="shared" si="136"/>
        <v>99815.550000000017</v>
      </c>
      <c r="AC71" s="11">
        <f t="shared" si="137"/>
        <v>151019.55000000002</v>
      </c>
      <c r="AD71" s="11">
        <f t="shared" si="138"/>
        <v>79913</v>
      </c>
      <c r="AE71" s="11"/>
      <c r="AF71" s="5">
        <f t="shared" si="139"/>
        <v>5.000000000000001E-2</v>
      </c>
      <c r="AG71">
        <f>'Nuovi positivi'!C71*$AJ$5</f>
        <v>95</v>
      </c>
      <c r="AL71" s="11">
        <f t="shared" si="140"/>
        <v>99815.550000000017</v>
      </c>
    </row>
    <row r="72" spans="1:38">
      <c r="A72" s="2">
        <v>43954</v>
      </c>
      <c r="B72" s="3">
        <v>70</v>
      </c>
      <c r="C72" s="3">
        <f>Dati!L72</f>
        <v>210717</v>
      </c>
      <c r="D72" s="3">
        <f>Dati!G72</f>
        <v>100179</v>
      </c>
      <c r="E72" s="3">
        <f>Dati!K72</f>
        <v>28884</v>
      </c>
      <c r="F72" s="3">
        <f>Dati!J72</f>
        <v>81654</v>
      </c>
      <c r="G72" s="29">
        <f t="shared" ref="G72" si="153">C72/(E72+F72)</f>
        <v>1.9062856212343267</v>
      </c>
      <c r="H72" s="21">
        <f t="shared" ref="H72" si="154">$O$3*EXP($O$4*B72)</f>
        <v>1.6316391010001996</v>
      </c>
      <c r="I72" s="21">
        <f t="shared" ref="I72" si="155">G72-H72</f>
        <v>0.27464652023412706</v>
      </c>
      <c r="J72" s="31">
        <f t="shared" ref="J72" si="156">(C72-C71)/(E72-E71+F72-F71)</f>
        <v>0.72570532915360497</v>
      </c>
      <c r="K72" s="21">
        <f t="shared" ref="K72" si="157">$P$3*EXP($P$4*B72)</f>
        <v>0.46507294216140072</v>
      </c>
      <c r="L72" s="21">
        <f t="shared" ref="L72" si="158">-K72</f>
        <v>-0.46507294216140072</v>
      </c>
      <c r="M72" s="21"/>
      <c r="Y72">
        <f>Quarantena!B72</f>
        <v>81436</v>
      </c>
      <c r="Z72" s="25">
        <f t="shared" si="134"/>
        <v>1.9105800616895756E-2</v>
      </c>
      <c r="AA72" s="11">
        <f t="shared" si="135"/>
        <v>3094.9500000000007</v>
      </c>
      <c r="AB72" s="11">
        <f t="shared" si="136"/>
        <v>102910.50000000001</v>
      </c>
      <c r="AC72" s="11">
        <f t="shared" si="137"/>
        <v>155680.5</v>
      </c>
      <c r="AD72" s="11">
        <f t="shared" si="138"/>
        <v>81653</v>
      </c>
      <c r="AE72" s="11"/>
      <c r="AF72" s="5">
        <f t="shared" si="139"/>
        <v>5.000000000000001E-2</v>
      </c>
      <c r="AG72">
        <f>'Nuovi positivi'!C72*$AJ$5</f>
        <v>69.45</v>
      </c>
      <c r="AL72" s="11">
        <f t="shared" si="140"/>
        <v>102910.50000000001</v>
      </c>
    </row>
    <row r="73" spans="1:38">
      <c r="A73" s="2">
        <v>43955</v>
      </c>
      <c r="B73" s="3">
        <v>71</v>
      </c>
      <c r="G73" s="30"/>
      <c r="H73" s="21">
        <f t="shared" ref="H72:H76" si="159">$O$3*EXP($O$4*B73)</f>
        <v>1.589922213954218</v>
      </c>
      <c r="J73" s="31"/>
      <c r="K73" s="21">
        <f t="shared" si="13"/>
        <v>0.44106588269220842</v>
      </c>
      <c r="L73" s="21"/>
      <c r="M73" s="21"/>
    </row>
    <row r="74" spans="1:38">
      <c r="A74" s="2">
        <v>43956</v>
      </c>
      <c r="B74" s="3">
        <v>72</v>
      </c>
      <c r="G74" s="30"/>
      <c r="H74" s="21">
        <f t="shared" si="159"/>
        <v>1.5492719222501479</v>
      </c>
      <c r="J74" s="31"/>
      <c r="K74" s="21">
        <f t="shared" si="13"/>
        <v>0.41829806733315256</v>
      </c>
      <c r="L74" s="21"/>
      <c r="M74" s="21"/>
    </row>
    <row r="75" spans="1:38">
      <c r="A75" s="2">
        <v>43957</v>
      </c>
      <c r="B75" s="3">
        <v>73</v>
      </c>
      <c r="G75" s="30"/>
      <c r="H75" s="21">
        <f t="shared" si="159"/>
        <v>1.5096609557414378</v>
      </c>
      <c r="J75" s="31"/>
      <c r="K75" s="21">
        <f t="shared" si="13"/>
        <v>0.3967055263187364</v>
      </c>
      <c r="L75" s="21"/>
      <c r="M75" s="21"/>
    </row>
    <row r="76" spans="1:38">
      <c r="A76" s="2">
        <v>43958</v>
      </c>
      <c r="B76" s="3">
        <v>74</v>
      </c>
      <c r="G76" s="30"/>
      <c r="H76" s="21">
        <f t="shared" si="159"/>
        <v>1.4710627415102469</v>
      </c>
      <c r="J76" s="31"/>
      <c r="K76" s="21">
        <f t="shared" si="13"/>
        <v>0.37622759200195993</v>
      </c>
      <c r="L76" s="21"/>
      <c r="M76" s="21"/>
    </row>
    <row r="77" spans="1:38">
      <c r="A77" s="2">
        <v>43959</v>
      </c>
      <c r="B77" s="3">
        <v>75</v>
      </c>
      <c r="G77" s="30"/>
      <c r="H77" s="21">
        <f t="shared" ref="H77:H94" si="160">$O$3*EXP($O$4*B77)</f>
        <v>1.4334513860410647</v>
      </c>
      <c r="J77" s="31"/>
      <c r="K77" s="21">
        <f t="shared" si="13"/>
        <v>0.35680672839900357</v>
      </c>
      <c r="L77" s="21"/>
      <c r="M77" s="21"/>
    </row>
    <row r="78" spans="1:38">
      <c r="A78" s="2">
        <v>43960</v>
      </c>
      <c r="B78" s="3">
        <v>76</v>
      </c>
      <c r="G78" s="30"/>
      <c r="H78" s="21">
        <f t="shared" si="160"/>
        <v>1.3968016578501163</v>
      </c>
      <c r="J78" s="31"/>
      <c r="K78" s="21">
        <f t="shared" si="13"/>
        <v>0.33838836953281515</v>
      </c>
      <c r="L78" s="21"/>
      <c r="M78" s="21"/>
    </row>
    <row r="79" spans="1:38">
      <c r="A79" s="2">
        <v>43961</v>
      </c>
      <c r="B79" s="3">
        <v>77</v>
      </c>
      <c r="G79" s="30"/>
      <c r="H79" s="21">
        <f t="shared" si="160"/>
        <v>1.3610889705588805</v>
      </c>
      <c r="J79" s="31"/>
      <c r="K79" s="21">
        <f t="shared" si="13"/>
        <v>0.32092076612139586</v>
      </c>
      <c r="L79" s="21"/>
      <c r="M79" s="21"/>
    </row>
    <row r="80" spans="1:38">
      <c r="A80" s="2">
        <v>43962</v>
      </c>
      <c r="B80" s="3">
        <v>78</v>
      </c>
      <c r="G80" s="30"/>
      <c r="H80" s="21">
        <f t="shared" si="160"/>
        <v>1.3262893664003814</v>
      </c>
      <c r="J80" s="31"/>
      <c r="K80" s="21">
        <f t="shared" si="13"/>
        <v>0.30435484018003806</v>
      </c>
      <c r="L80" s="21"/>
      <c r="M80" s="21"/>
    </row>
    <row r="81" spans="1:13">
      <c r="A81" s="2">
        <v>43963</v>
      </c>
      <c r="B81" s="3">
        <v>79</v>
      </c>
      <c r="G81" s="30"/>
      <c r="H81" s="21">
        <f t="shared" si="160"/>
        <v>1.2923795001471794</v>
      </c>
      <c r="J81" s="31"/>
      <c r="K81" s="21">
        <f t="shared" si="13"/>
        <v>0.28864404712899216</v>
      </c>
      <c r="L81" s="21"/>
      <c r="M81" s="21"/>
    </row>
    <row r="82" spans="1:13">
      <c r="A82" s="2">
        <v>43964</v>
      </c>
      <c r="B82" s="3">
        <v>80</v>
      </c>
      <c r="G82" s="30"/>
      <c r="H82" s="21">
        <f t="shared" si="160"/>
        <v>1.2593366234502845</v>
      </c>
      <c r="J82" s="31"/>
      <c r="K82" s="21">
        <f t="shared" si="13"/>
        <v>0.27374424501913464</v>
      </c>
      <c r="L82" s="21"/>
      <c r="M82" s="21"/>
    </row>
    <row r="83" spans="1:13">
      <c r="A83" s="2">
        <v>43965</v>
      </c>
      <c r="B83" s="3">
        <v>81</v>
      </c>
      <c r="G83" s="30"/>
      <c r="H83" s="21">
        <f t="shared" si="160"/>
        <v>1.2271385695784822</v>
      </c>
      <c r="J83" s="31"/>
      <c r="K83" s="21">
        <f t="shared" si="13"/>
        <v>0.25961357050820427</v>
      </c>
      <c r="L83" s="21"/>
      <c r="M83" s="21"/>
    </row>
    <row r="84" spans="1:13">
      <c r="A84" s="2">
        <v>43966</v>
      </c>
      <c r="B84" s="3">
        <v>82</v>
      </c>
      <c r="G84" s="30"/>
      <c r="H84" s="21">
        <f t="shared" si="160"/>
        <v>1.1957637385478384</v>
      </c>
      <c r="J84" s="31"/>
      <c r="K84" s="21">
        <f t="shared" si="13"/>
        <v>0.24621232123914474</v>
      </c>
      <c r="L84" s="21"/>
      <c r="M84" s="21"/>
    </row>
    <row r="85" spans="1:13">
      <c r="A85" s="2">
        <v>43967</v>
      </c>
      <c r="B85" s="3">
        <v>83</v>
      </c>
      <c r="G85" s="30"/>
      <c r="H85" s="21">
        <f t="shared" si="160"/>
        <v>1.1651910826314031</v>
      </c>
      <c r="J85" s="31"/>
      <c r="K85" s="21">
        <f t="shared" si="13"/>
        <v>0.2335028442900757</v>
      </c>
      <c r="L85" s="21"/>
      <c r="M85" s="21"/>
    </row>
    <row r="86" spans="1:13">
      <c r="A86" s="2">
        <v>43968</v>
      </c>
      <c r="B86" s="3">
        <v>84</v>
      </c>
      <c r="G86" s="30"/>
      <c r="H86" s="21">
        <f t="shared" si="160"/>
        <v>1.135400092239397</v>
      </c>
      <c r="J86" s="31"/>
      <c r="K86" s="21">
        <f t="shared" si="13"/>
        <v>0.22144943038247414</v>
      </c>
      <c r="L86" s="21"/>
      <c r="M86" s="21"/>
    </row>
    <row r="87" spans="1:13">
      <c r="A87" s="2">
        <v>43969</v>
      </c>
      <c r="B87" s="3">
        <v>85</v>
      </c>
      <c r="G87" s="30"/>
      <c r="H87" s="21">
        <f t="shared" si="160"/>
        <v>1.1063707821604016</v>
      </c>
      <c r="J87" s="31"/>
      <c r="K87" s="21">
        <f t="shared" ref="K87:K94" si="161">$P$3*EXP($P$4*B87)</f>
        <v>0.21001821355032865</v>
      </c>
      <c r="L87" s="21"/>
      <c r="M87" s="21"/>
    </row>
    <row r="88" spans="1:13">
      <c r="A88" s="2">
        <v>43970</v>
      </c>
      <c r="B88" s="3">
        <v>86</v>
      </c>
      <c r="G88" s="30"/>
      <c r="H88" s="21">
        <f t="shared" si="160"/>
        <v>1.0780836781543337</v>
      </c>
      <c r="J88" s="31"/>
      <c r="K88" s="21">
        <f t="shared" si="161"/>
        <v>0.1991770759883707</v>
      </c>
      <c r="L88" s="21"/>
      <c r="M88" s="21"/>
    </row>
    <row r="89" spans="1:13">
      <c r="A89" s="2">
        <v>43971</v>
      </c>
      <c r="B89" s="3">
        <v>87</v>
      </c>
      <c r="G89" s="30"/>
      <c r="H89" s="21">
        <f t="shared" si="160"/>
        <v>1.0505198038881975</v>
      </c>
      <c r="J89" s="31"/>
      <c r="K89" s="21">
        <f t="shared" si="161"/>
        <v>0.18889555781203865</v>
      </c>
      <c r="L89" s="21"/>
      <c r="M89" s="21"/>
    </row>
    <row r="90" spans="1:13">
      <c r="A90" s="2">
        <v>43972</v>
      </c>
      <c r="B90" s="3">
        <v>88</v>
      </c>
      <c r="G90" s="30"/>
      <c r="H90" s="21">
        <f t="shared" si="160"/>
        <v>1.0236606682058604</v>
      </c>
      <c r="J90" s="31"/>
      <c r="K90" s="21">
        <f t="shared" si="161"/>
        <v>0.1791447714756319</v>
      </c>
      <c r="L90" s="21"/>
      <c r="M90" s="21"/>
    </row>
    <row r="91" spans="1:13">
      <c r="A91" s="2">
        <v>43973</v>
      </c>
      <c r="B91" s="3">
        <v>89</v>
      </c>
      <c r="G91" s="30"/>
      <c r="H91" s="21">
        <f t="shared" si="160"/>
        <v>0.99748825272330655</v>
      </c>
      <c r="J91" s="31"/>
      <c r="K91" s="21">
        <f t="shared" si="161"/>
        <v>0.16989732060819829</v>
      </c>
      <c r="L91" s="21"/>
      <c r="M91" s="21"/>
    </row>
    <row r="92" spans="1:13">
      <c r="A92" s="2">
        <v>43974</v>
      </c>
      <c r="B92" s="3">
        <v>90</v>
      </c>
      <c r="G92" s="30"/>
      <c r="H92" s="21">
        <f t="shared" si="160"/>
        <v>0.97198499974104879</v>
      </c>
      <c r="J92" s="31"/>
      <c r="K92" s="21">
        <f t="shared" si="161"/>
        <v>0.16112722303911209</v>
      </c>
      <c r="L92" s="21"/>
      <c r="M92" s="21"/>
    </row>
    <row r="93" spans="1:13">
      <c r="A93" s="2">
        <v>43975</v>
      </c>
      <c r="B93" s="3">
        <v>91</v>
      </c>
      <c r="G93" s="30"/>
      <c r="H93" s="21">
        <f t="shared" si="160"/>
        <v>0.94713380046559037</v>
      </c>
      <c r="J93" s="31"/>
      <c r="K93" s="21">
        <f t="shared" si="161"/>
        <v>0.15280983779707119</v>
      </c>
      <c r="L93" s="21"/>
      <c r="M93" s="21"/>
    </row>
    <row r="94" spans="1:13">
      <c r="A94" s="2">
        <v>43976</v>
      </c>
      <c r="B94" s="3">
        <v>92</v>
      </c>
      <c r="G94" s="30"/>
      <c r="H94" s="21">
        <f t="shared" si="160"/>
        <v>0.92291798353203336</v>
      </c>
      <c r="J94" s="31"/>
      <c r="K94" s="21">
        <f t="shared" si="161"/>
        <v>0.14492179587740434</v>
      </c>
      <c r="L94" s="21"/>
      <c r="M94" s="21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EC047-CF5D-484E-A7B7-CAA26D9EDB17}">
  <dimension ref="A1:K20"/>
  <sheetViews>
    <sheetView workbookViewId="0">
      <selection activeCell="K8" sqref="K8"/>
    </sheetView>
  </sheetViews>
  <sheetFormatPr defaultRowHeight="13.8"/>
  <cols>
    <col min="2" max="2" width="10.5" customWidth="1"/>
    <col min="3" max="3" width="10.796875" customWidth="1"/>
    <col min="4" max="4" width="9.8984375" bestFit="1" customWidth="1"/>
    <col min="8" max="11" width="9.8984375" bestFit="1" customWidth="1"/>
  </cols>
  <sheetData>
    <row r="1" spans="1:11">
      <c r="A1" s="32" t="s">
        <v>34</v>
      </c>
      <c r="B1" s="32"/>
    </row>
    <row r="4" spans="1:11">
      <c r="G4" s="27" t="s">
        <v>34</v>
      </c>
      <c r="H4" s="27"/>
    </row>
    <row r="6" spans="1:11">
      <c r="B6" s="16">
        <v>43918</v>
      </c>
      <c r="C6" s="16">
        <v>43919</v>
      </c>
      <c r="D6" s="16">
        <v>43932</v>
      </c>
    </row>
    <row r="7" spans="1:11">
      <c r="A7" s="4" t="s">
        <v>23</v>
      </c>
      <c r="B7" s="9">
        <v>100000</v>
      </c>
      <c r="C7" s="9">
        <v>100000</v>
      </c>
      <c r="D7" s="9">
        <v>108000</v>
      </c>
      <c r="H7" s="16">
        <v>43934</v>
      </c>
      <c r="I7" s="16">
        <v>43944</v>
      </c>
      <c r="J7" s="16">
        <v>43945</v>
      </c>
      <c r="K7" s="16">
        <v>43949</v>
      </c>
    </row>
    <row r="8" spans="1:11">
      <c r="A8" s="4" t="s">
        <v>24</v>
      </c>
      <c r="B8" s="9">
        <v>710</v>
      </c>
      <c r="C8" s="9">
        <v>710</v>
      </c>
      <c r="D8" s="9">
        <v>800</v>
      </c>
      <c r="G8" s="4" t="s">
        <v>61</v>
      </c>
      <c r="H8" s="9">
        <v>7</v>
      </c>
      <c r="I8" s="9">
        <v>7</v>
      </c>
      <c r="J8" s="9">
        <v>7</v>
      </c>
      <c r="K8" s="9">
        <v>5</v>
      </c>
    </row>
    <row r="9" spans="1:11">
      <c r="A9" s="4" t="s">
        <v>25</v>
      </c>
      <c r="B9" s="9">
        <v>0.17</v>
      </c>
      <c r="C9" s="9">
        <v>0.17</v>
      </c>
      <c r="D9" s="9">
        <v>0.155</v>
      </c>
      <c r="G9" s="4" t="s">
        <v>62</v>
      </c>
      <c r="H9" s="9">
        <v>4.7</v>
      </c>
      <c r="I9" s="9">
        <v>4.95</v>
      </c>
      <c r="J9" s="9">
        <v>4.95</v>
      </c>
      <c r="K9" s="9">
        <v>6.8</v>
      </c>
    </row>
    <row r="10" spans="1:11">
      <c r="G10" s="4" t="s">
        <v>51</v>
      </c>
      <c r="H10" s="9">
        <v>1.55E-4</v>
      </c>
      <c r="I10" s="17">
        <f>0.00011</f>
        <v>1.1E-4</v>
      </c>
      <c r="J10" s="17">
        <f>0.00015</f>
        <v>1.4999999999999999E-4</v>
      </c>
      <c r="K10" s="17">
        <f>0.019</f>
        <v>1.9E-2</v>
      </c>
    </row>
    <row r="12" spans="1:11">
      <c r="A12" s="32" t="s">
        <v>35</v>
      </c>
      <c r="B12" s="32"/>
    </row>
    <row r="15" spans="1:11">
      <c r="G15" t="s">
        <v>35</v>
      </c>
    </row>
    <row r="17" spans="1:9">
      <c r="B17" s="16">
        <v>43918</v>
      </c>
      <c r="C17" s="16">
        <v>43919</v>
      </c>
      <c r="D17" s="16">
        <v>43932</v>
      </c>
      <c r="H17" s="16">
        <v>43934</v>
      </c>
      <c r="I17" s="16">
        <v>43943</v>
      </c>
    </row>
    <row r="18" spans="1:9">
      <c r="A18" s="4" t="s">
        <v>23</v>
      </c>
      <c r="B18" s="9">
        <v>19500</v>
      </c>
      <c r="C18" s="9">
        <v>21000</v>
      </c>
      <c r="D18" s="9">
        <v>22000</v>
      </c>
      <c r="G18" s="4" t="s">
        <v>61</v>
      </c>
      <c r="H18" s="9">
        <v>7</v>
      </c>
      <c r="I18" s="9">
        <v>7</v>
      </c>
    </row>
    <row r="19" spans="1:9">
      <c r="A19" s="4" t="s">
        <v>24</v>
      </c>
      <c r="B19" s="9">
        <v>59</v>
      </c>
      <c r="C19" s="9">
        <v>59</v>
      </c>
      <c r="D19" s="9">
        <v>65</v>
      </c>
      <c r="G19" s="4" t="s">
        <v>62</v>
      </c>
      <c r="H19" s="9">
        <v>5.65</v>
      </c>
      <c r="I19" s="9">
        <v>5.9</v>
      </c>
    </row>
    <row r="20" spans="1:9">
      <c r="A20" s="4" t="s">
        <v>25</v>
      </c>
      <c r="B20" s="9">
        <v>0.17</v>
      </c>
      <c r="C20" s="9">
        <v>0.17</v>
      </c>
      <c r="D20" s="9">
        <v>0.16500000000000001</v>
      </c>
      <c r="G20" s="4" t="s">
        <v>51</v>
      </c>
      <c r="H20" s="9">
        <v>5.4407762399506136E-6</v>
      </c>
      <c r="I20" s="9">
        <v>4.0182404249855415E-6</v>
      </c>
    </row>
  </sheetData>
  <mergeCells count="2">
    <mergeCell ref="A1:B1"/>
    <mergeCell ref="A12:B1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72"/>
  <sheetViews>
    <sheetView workbookViewId="0">
      <pane ySplit="1" topLeftCell="A62" activePane="bottomLeft" state="frozen"/>
      <selection pane="bottomLeft" activeCell="A72" sqref="A72"/>
    </sheetView>
  </sheetViews>
  <sheetFormatPr defaultRowHeight="13.8"/>
  <cols>
    <col min="1" max="1" width="19.19921875" customWidth="1"/>
    <col min="2" max="5" width="10.69921875" customWidth="1"/>
    <col min="6" max="6" width="8.796875" customWidth="1"/>
  </cols>
  <sheetData>
    <row r="1" spans="1:5">
      <c r="A1" s="1" t="s">
        <v>0</v>
      </c>
      <c r="B1" s="1" t="s">
        <v>10</v>
      </c>
      <c r="C1" t="s">
        <v>13</v>
      </c>
      <c r="D1" t="s">
        <v>14</v>
      </c>
      <c r="E1" t="s">
        <v>15</v>
      </c>
    </row>
    <row r="3" spans="1:5">
      <c r="A3" s="2">
        <v>43885.75</v>
      </c>
      <c r="B3" s="3">
        <f>Dati!L3</f>
        <v>229</v>
      </c>
    </row>
    <row r="4" spans="1:5">
      <c r="A4" s="2">
        <v>43886</v>
      </c>
      <c r="B4" s="3">
        <f>Dati!L4</f>
        <v>322</v>
      </c>
      <c r="C4">
        <f t="shared" ref="C4:C36" si="0">B4-B3</f>
        <v>93</v>
      </c>
    </row>
    <row r="5" spans="1:5">
      <c r="A5" s="2">
        <v>43887</v>
      </c>
      <c r="B5" s="3">
        <f>Dati!L5</f>
        <v>400</v>
      </c>
      <c r="C5">
        <f t="shared" si="0"/>
        <v>78</v>
      </c>
      <c r="D5">
        <f t="shared" ref="D5:D36" si="1">C5-C4</f>
        <v>-15</v>
      </c>
    </row>
    <row r="6" spans="1:5">
      <c r="A6" s="2">
        <v>43888</v>
      </c>
      <c r="B6" s="3">
        <f>Dati!L6</f>
        <v>650</v>
      </c>
      <c r="C6">
        <f t="shared" si="0"/>
        <v>250</v>
      </c>
      <c r="D6">
        <f t="shared" si="1"/>
        <v>172</v>
      </c>
      <c r="E6">
        <f t="shared" ref="E6:E36" si="2">D6-D5</f>
        <v>187</v>
      </c>
    </row>
    <row r="7" spans="1:5">
      <c r="A7" s="2">
        <v>43889</v>
      </c>
      <c r="B7" s="3">
        <f>Dati!L7</f>
        <v>888</v>
      </c>
      <c r="C7">
        <f t="shared" si="0"/>
        <v>238</v>
      </c>
      <c r="D7">
        <f t="shared" si="1"/>
        <v>-12</v>
      </c>
      <c r="E7">
        <f t="shared" si="2"/>
        <v>-184</v>
      </c>
    </row>
    <row r="8" spans="1:5">
      <c r="A8" s="2">
        <v>43890</v>
      </c>
      <c r="B8" s="3">
        <f>Dati!L8</f>
        <v>1128</v>
      </c>
      <c r="C8">
        <f t="shared" si="0"/>
        <v>240</v>
      </c>
      <c r="D8">
        <f t="shared" si="1"/>
        <v>2</v>
      </c>
      <c r="E8">
        <f t="shared" si="2"/>
        <v>14</v>
      </c>
    </row>
    <row r="9" spans="1:5">
      <c r="A9" s="2">
        <v>43891</v>
      </c>
      <c r="B9" s="3">
        <f>Dati!L9</f>
        <v>1694</v>
      </c>
      <c r="C9">
        <f t="shared" si="0"/>
        <v>566</v>
      </c>
      <c r="D9">
        <f t="shared" si="1"/>
        <v>326</v>
      </c>
      <c r="E9">
        <f t="shared" si="2"/>
        <v>324</v>
      </c>
    </row>
    <row r="10" spans="1:5">
      <c r="A10" s="2">
        <v>43892</v>
      </c>
      <c r="B10" s="3">
        <f>Dati!L10</f>
        <v>2036</v>
      </c>
      <c r="C10">
        <f t="shared" si="0"/>
        <v>342</v>
      </c>
      <c r="D10">
        <f t="shared" si="1"/>
        <v>-224</v>
      </c>
      <c r="E10">
        <f t="shared" si="2"/>
        <v>-550</v>
      </c>
    </row>
    <row r="11" spans="1:5">
      <c r="A11" s="2">
        <v>43893</v>
      </c>
      <c r="B11" s="3">
        <f>Dati!L11</f>
        <v>2502</v>
      </c>
      <c r="C11">
        <f t="shared" si="0"/>
        <v>466</v>
      </c>
      <c r="D11">
        <f t="shared" si="1"/>
        <v>124</v>
      </c>
      <c r="E11">
        <f t="shared" si="2"/>
        <v>348</v>
      </c>
    </row>
    <row r="12" spans="1:5">
      <c r="A12" s="2">
        <v>43894</v>
      </c>
      <c r="B12" s="3">
        <f>Dati!L12</f>
        <v>3089</v>
      </c>
      <c r="C12">
        <f t="shared" si="0"/>
        <v>587</v>
      </c>
      <c r="D12">
        <f t="shared" si="1"/>
        <v>121</v>
      </c>
      <c r="E12">
        <f t="shared" si="2"/>
        <v>-3</v>
      </c>
    </row>
    <row r="13" spans="1:5">
      <c r="A13" s="2">
        <v>43895</v>
      </c>
      <c r="B13" s="3">
        <f>Dati!L13</f>
        <v>3858</v>
      </c>
      <c r="C13">
        <f t="shared" si="0"/>
        <v>769</v>
      </c>
      <c r="D13">
        <f t="shared" si="1"/>
        <v>182</v>
      </c>
      <c r="E13">
        <f t="shared" si="2"/>
        <v>61</v>
      </c>
    </row>
    <row r="14" spans="1:5">
      <c r="A14" s="2">
        <v>43896</v>
      </c>
      <c r="B14" s="3">
        <f>Dati!L14</f>
        <v>4636</v>
      </c>
      <c r="C14">
        <f t="shared" si="0"/>
        <v>778</v>
      </c>
      <c r="D14">
        <f t="shared" si="1"/>
        <v>9</v>
      </c>
      <c r="E14">
        <f t="shared" si="2"/>
        <v>-173</v>
      </c>
    </row>
    <row r="15" spans="1:5">
      <c r="A15" s="2">
        <v>43897</v>
      </c>
      <c r="B15" s="3">
        <f>Dati!L15</f>
        <v>5883</v>
      </c>
      <c r="C15">
        <f t="shared" si="0"/>
        <v>1247</v>
      </c>
      <c r="D15">
        <f t="shared" si="1"/>
        <v>469</v>
      </c>
      <c r="E15">
        <f t="shared" si="2"/>
        <v>460</v>
      </c>
    </row>
    <row r="16" spans="1:5">
      <c r="A16" s="2">
        <v>43898</v>
      </c>
      <c r="B16" s="3">
        <f>Dati!L16</f>
        <v>7375</v>
      </c>
      <c r="C16">
        <f t="shared" si="0"/>
        <v>1492</v>
      </c>
      <c r="D16">
        <f t="shared" si="1"/>
        <v>245</v>
      </c>
      <c r="E16">
        <f t="shared" si="2"/>
        <v>-224</v>
      </c>
    </row>
    <row r="17" spans="1:5">
      <c r="A17" s="2">
        <v>43899</v>
      </c>
      <c r="B17" s="3">
        <f>Dati!L17</f>
        <v>9172</v>
      </c>
      <c r="C17">
        <f t="shared" si="0"/>
        <v>1797</v>
      </c>
      <c r="D17">
        <f t="shared" si="1"/>
        <v>305</v>
      </c>
      <c r="E17">
        <f t="shared" si="2"/>
        <v>60</v>
      </c>
    </row>
    <row r="18" spans="1:5">
      <c r="A18" s="2">
        <v>43900</v>
      </c>
      <c r="B18" s="3">
        <f>Dati!L18</f>
        <v>10149</v>
      </c>
      <c r="C18">
        <f t="shared" si="0"/>
        <v>977</v>
      </c>
      <c r="D18">
        <f t="shared" si="1"/>
        <v>-820</v>
      </c>
      <c r="E18">
        <f t="shared" si="2"/>
        <v>-1125</v>
      </c>
    </row>
    <row r="19" spans="1:5">
      <c r="A19" s="2">
        <v>43901</v>
      </c>
      <c r="B19" s="3">
        <f>Dati!L19</f>
        <v>12462</v>
      </c>
      <c r="C19">
        <f t="shared" si="0"/>
        <v>2313</v>
      </c>
      <c r="D19">
        <f t="shared" si="1"/>
        <v>1336</v>
      </c>
      <c r="E19">
        <f t="shared" si="2"/>
        <v>2156</v>
      </c>
    </row>
    <row r="20" spans="1:5">
      <c r="A20" s="2">
        <v>43902</v>
      </c>
      <c r="B20" s="3">
        <f>Dati!L20</f>
        <v>15113</v>
      </c>
      <c r="C20">
        <f t="shared" si="0"/>
        <v>2651</v>
      </c>
      <c r="D20">
        <f t="shared" si="1"/>
        <v>338</v>
      </c>
      <c r="E20">
        <f t="shared" si="2"/>
        <v>-998</v>
      </c>
    </row>
    <row r="21" spans="1:5">
      <c r="A21" s="2">
        <v>43903</v>
      </c>
      <c r="B21" s="3">
        <f>Dati!L21</f>
        <v>17660</v>
      </c>
      <c r="C21">
        <f t="shared" si="0"/>
        <v>2547</v>
      </c>
      <c r="D21">
        <f t="shared" si="1"/>
        <v>-104</v>
      </c>
      <c r="E21">
        <f t="shared" si="2"/>
        <v>-442</v>
      </c>
    </row>
    <row r="22" spans="1:5">
      <c r="A22" s="2">
        <v>43904</v>
      </c>
      <c r="B22" s="3">
        <f>Dati!L22</f>
        <v>21157</v>
      </c>
      <c r="C22">
        <f t="shared" si="0"/>
        <v>3497</v>
      </c>
      <c r="D22">
        <f t="shared" si="1"/>
        <v>950</v>
      </c>
      <c r="E22">
        <f t="shared" si="2"/>
        <v>1054</v>
      </c>
    </row>
    <row r="23" spans="1:5">
      <c r="A23" s="2">
        <v>43905</v>
      </c>
      <c r="B23" s="3">
        <f>Dati!L23</f>
        <v>24747</v>
      </c>
      <c r="C23">
        <f t="shared" si="0"/>
        <v>3590</v>
      </c>
      <c r="D23">
        <f t="shared" si="1"/>
        <v>93</v>
      </c>
      <c r="E23">
        <f t="shared" si="2"/>
        <v>-857</v>
      </c>
    </row>
    <row r="24" spans="1:5">
      <c r="A24" s="2">
        <v>43906</v>
      </c>
      <c r="B24" s="3">
        <f>Dati!L24</f>
        <v>27980</v>
      </c>
      <c r="C24">
        <f t="shared" si="0"/>
        <v>3233</v>
      </c>
      <c r="D24">
        <f t="shared" si="1"/>
        <v>-357</v>
      </c>
      <c r="E24">
        <f t="shared" si="2"/>
        <v>-450</v>
      </c>
    </row>
    <row r="25" spans="1:5">
      <c r="A25" s="2">
        <v>43907</v>
      </c>
      <c r="B25" s="3">
        <f>Dati!L25</f>
        <v>31506</v>
      </c>
      <c r="C25">
        <f t="shared" si="0"/>
        <v>3526</v>
      </c>
      <c r="D25">
        <f t="shared" si="1"/>
        <v>293</v>
      </c>
      <c r="E25">
        <f t="shared" si="2"/>
        <v>650</v>
      </c>
    </row>
    <row r="26" spans="1:5">
      <c r="A26" s="2">
        <v>43908</v>
      </c>
      <c r="B26" s="3">
        <f>Dati!L26</f>
        <v>35713</v>
      </c>
      <c r="C26">
        <f t="shared" si="0"/>
        <v>4207</v>
      </c>
      <c r="D26">
        <f t="shared" si="1"/>
        <v>681</v>
      </c>
      <c r="E26">
        <f t="shared" si="2"/>
        <v>388</v>
      </c>
    </row>
    <row r="27" spans="1:5">
      <c r="A27" s="2">
        <v>43909</v>
      </c>
      <c r="B27" s="3">
        <f>Dati!L27</f>
        <v>41035</v>
      </c>
      <c r="C27">
        <f t="shared" si="0"/>
        <v>5322</v>
      </c>
      <c r="D27">
        <f t="shared" si="1"/>
        <v>1115</v>
      </c>
      <c r="E27">
        <f t="shared" si="2"/>
        <v>434</v>
      </c>
    </row>
    <row r="28" spans="1:5">
      <c r="A28" s="2">
        <v>43910</v>
      </c>
      <c r="B28" s="3">
        <f>Dati!L28</f>
        <v>47021</v>
      </c>
      <c r="C28">
        <f t="shared" si="0"/>
        <v>5986</v>
      </c>
      <c r="D28">
        <f t="shared" si="1"/>
        <v>664</v>
      </c>
      <c r="E28">
        <f t="shared" si="2"/>
        <v>-451</v>
      </c>
    </row>
    <row r="29" spans="1:5">
      <c r="A29" s="2">
        <v>43911</v>
      </c>
      <c r="B29" s="3">
        <f>Dati!L29</f>
        <v>53578</v>
      </c>
      <c r="C29">
        <f t="shared" si="0"/>
        <v>6557</v>
      </c>
      <c r="D29">
        <f t="shared" si="1"/>
        <v>571</v>
      </c>
      <c r="E29">
        <f t="shared" si="2"/>
        <v>-93</v>
      </c>
    </row>
    <row r="30" spans="1:5">
      <c r="A30" s="2">
        <v>43912</v>
      </c>
      <c r="B30" s="3">
        <f>Dati!L30</f>
        <v>59138</v>
      </c>
      <c r="C30">
        <f t="shared" si="0"/>
        <v>5560</v>
      </c>
      <c r="D30">
        <f t="shared" si="1"/>
        <v>-997</v>
      </c>
      <c r="E30">
        <f t="shared" si="2"/>
        <v>-1568</v>
      </c>
    </row>
    <row r="31" spans="1:5">
      <c r="A31" s="2">
        <v>43913</v>
      </c>
      <c r="B31" s="3">
        <f>Dati!L31</f>
        <v>63927</v>
      </c>
      <c r="C31">
        <f t="shared" si="0"/>
        <v>4789</v>
      </c>
      <c r="D31">
        <f t="shared" si="1"/>
        <v>-771</v>
      </c>
      <c r="E31">
        <f t="shared" si="2"/>
        <v>226</v>
      </c>
    </row>
    <row r="32" spans="1:5">
      <c r="A32" s="2">
        <v>43914</v>
      </c>
      <c r="B32" s="3">
        <f>Dati!L32</f>
        <v>69176</v>
      </c>
      <c r="C32">
        <f t="shared" si="0"/>
        <v>5249</v>
      </c>
      <c r="D32">
        <f t="shared" si="1"/>
        <v>460</v>
      </c>
      <c r="E32">
        <f t="shared" si="2"/>
        <v>1231</v>
      </c>
    </row>
    <row r="33" spans="1:5">
      <c r="A33" s="2">
        <v>43915</v>
      </c>
      <c r="B33" s="3">
        <f>Dati!L33</f>
        <v>74386</v>
      </c>
      <c r="C33">
        <f t="shared" si="0"/>
        <v>5210</v>
      </c>
      <c r="D33">
        <f t="shared" si="1"/>
        <v>-39</v>
      </c>
      <c r="E33">
        <f t="shared" si="2"/>
        <v>-499</v>
      </c>
    </row>
    <row r="34" spans="1:5">
      <c r="A34" s="2">
        <v>43916</v>
      </c>
      <c r="B34" s="3">
        <f>Dati!L34</f>
        <v>80539</v>
      </c>
      <c r="C34">
        <f t="shared" si="0"/>
        <v>6153</v>
      </c>
      <c r="D34">
        <f t="shared" si="1"/>
        <v>943</v>
      </c>
      <c r="E34">
        <f t="shared" si="2"/>
        <v>982</v>
      </c>
    </row>
    <row r="35" spans="1:5">
      <c r="A35" s="2">
        <v>43917</v>
      </c>
      <c r="B35" s="3">
        <f>Dati!L35</f>
        <v>86498</v>
      </c>
      <c r="C35">
        <f t="shared" si="0"/>
        <v>5959</v>
      </c>
      <c r="D35">
        <f t="shared" si="1"/>
        <v>-194</v>
      </c>
      <c r="E35">
        <f t="shared" si="2"/>
        <v>-1137</v>
      </c>
    </row>
    <row r="36" spans="1:5">
      <c r="A36" s="2">
        <v>43918</v>
      </c>
      <c r="B36" s="3">
        <f>Dati!L36</f>
        <v>92472</v>
      </c>
      <c r="C36">
        <f t="shared" si="0"/>
        <v>5974</v>
      </c>
      <c r="D36">
        <f t="shared" si="1"/>
        <v>15</v>
      </c>
      <c r="E36">
        <f t="shared" si="2"/>
        <v>209</v>
      </c>
    </row>
    <row r="37" spans="1:5">
      <c r="A37" s="2">
        <v>43919</v>
      </c>
      <c r="B37" s="3">
        <f>Dati!L37</f>
        <v>97689</v>
      </c>
      <c r="C37">
        <f t="shared" ref="C37" si="3">B37-B36</f>
        <v>5217</v>
      </c>
      <c r="D37">
        <f t="shared" ref="D37" si="4">C37-C36</f>
        <v>-757</v>
      </c>
      <c r="E37">
        <f t="shared" ref="E37" si="5">D37-D36</f>
        <v>-772</v>
      </c>
    </row>
    <row r="38" spans="1:5">
      <c r="A38" s="2">
        <v>43920</v>
      </c>
      <c r="B38" s="3">
        <f>Dati!L38</f>
        <v>101739</v>
      </c>
      <c r="C38">
        <f t="shared" ref="C38" si="6">B38-B37</f>
        <v>4050</v>
      </c>
      <c r="D38">
        <f t="shared" ref="D38" si="7">C38-C37</f>
        <v>-1167</v>
      </c>
      <c r="E38">
        <f t="shared" ref="E38" si="8">D38-D37</f>
        <v>-410</v>
      </c>
    </row>
    <row r="39" spans="1:5">
      <c r="A39" s="2">
        <v>43921</v>
      </c>
      <c r="B39" s="3">
        <f>Dati!L39</f>
        <v>105792</v>
      </c>
      <c r="C39">
        <f t="shared" ref="C39" si="9">B39-B38</f>
        <v>4053</v>
      </c>
      <c r="D39">
        <f t="shared" ref="D39" si="10">C39-C38</f>
        <v>3</v>
      </c>
      <c r="E39">
        <f t="shared" ref="E39" si="11">D39-D38</f>
        <v>1170</v>
      </c>
    </row>
    <row r="40" spans="1:5">
      <c r="A40" s="2">
        <v>43922</v>
      </c>
      <c r="B40" s="3">
        <f>Dati!L40</f>
        <v>110574</v>
      </c>
      <c r="C40">
        <f t="shared" ref="C40" si="12">B40-B39</f>
        <v>4782</v>
      </c>
      <c r="D40">
        <f t="shared" ref="D40" si="13">C40-C39</f>
        <v>729</v>
      </c>
      <c r="E40">
        <f t="shared" ref="E40" si="14">D40-D39</f>
        <v>726</v>
      </c>
    </row>
    <row r="41" spans="1:5">
      <c r="A41" s="2">
        <v>43923</v>
      </c>
      <c r="B41" s="3">
        <f>Dati!L41</f>
        <v>115242</v>
      </c>
      <c r="C41">
        <f t="shared" ref="C41" si="15">B41-B40</f>
        <v>4668</v>
      </c>
      <c r="D41">
        <f t="shared" ref="D41" si="16">C41-C40</f>
        <v>-114</v>
      </c>
      <c r="E41">
        <f t="shared" ref="E41" si="17">D41-D40</f>
        <v>-843</v>
      </c>
    </row>
    <row r="42" spans="1:5">
      <c r="A42" s="2">
        <v>43924</v>
      </c>
      <c r="B42" s="3">
        <f>Dati!L42</f>
        <v>119827</v>
      </c>
      <c r="C42">
        <f t="shared" ref="C42" si="18">B42-B41</f>
        <v>4585</v>
      </c>
      <c r="D42">
        <f t="shared" ref="D42" si="19">C42-C41</f>
        <v>-83</v>
      </c>
      <c r="E42">
        <f t="shared" ref="E42" si="20">D42-D41</f>
        <v>31</v>
      </c>
    </row>
    <row r="43" spans="1:5">
      <c r="A43" s="2">
        <v>43925</v>
      </c>
      <c r="B43" s="3">
        <f>Dati!L43</f>
        <v>124632</v>
      </c>
      <c r="C43">
        <f t="shared" ref="C43" si="21">B43-B42</f>
        <v>4805</v>
      </c>
      <c r="D43">
        <f t="shared" ref="D43" si="22">C43-C42</f>
        <v>220</v>
      </c>
      <c r="E43">
        <f t="shared" ref="E43" si="23">D43-D42</f>
        <v>303</v>
      </c>
    </row>
    <row r="44" spans="1:5">
      <c r="A44" s="2">
        <v>43926</v>
      </c>
      <c r="B44" s="3">
        <f>Dati!L44</f>
        <v>128948</v>
      </c>
      <c r="C44">
        <f t="shared" ref="C44" si="24">B44-B43</f>
        <v>4316</v>
      </c>
      <c r="D44">
        <f t="shared" ref="D44" si="25">C44-C43</f>
        <v>-489</v>
      </c>
      <c r="E44">
        <f t="shared" ref="E44" si="26">D44-D43</f>
        <v>-709</v>
      </c>
    </row>
    <row r="45" spans="1:5">
      <c r="A45" s="2">
        <v>43927</v>
      </c>
      <c r="B45" s="3">
        <f>Dati!L45</f>
        <v>132547</v>
      </c>
      <c r="C45">
        <f t="shared" ref="C45" si="27">B45-B44</f>
        <v>3599</v>
      </c>
      <c r="D45">
        <f t="shared" ref="D45" si="28">C45-C44</f>
        <v>-717</v>
      </c>
      <c r="E45">
        <f t="shared" ref="E45" si="29">D45-D44</f>
        <v>-228</v>
      </c>
    </row>
    <row r="46" spans="1:5">
      <c r="A46" s="2">
        <v>43928</v>
      </c>
      <c r="B46" s="3">
        <f>Dati!L46</f>
        <v>135586</v>
      </c>
      <c r="C46">
        <f t="shared" ref="C46" si="30">B46-B45</f>
        <v>3039</v>
      </c>
      <c r="D46">
        <f t="shared" ref="D46" si="31">C46-C45</f>
        <v>-560</v>
      </c>
      <c r="E46">
        <f t="shared" ref="E46" si="32">D46-D45</f>
        <v>157</v>
      </c>
    </row>
    <row r="47" spans="1:5">
      <c r="A47" s="2">
        <v>43929</v>
      </c>
      <c r="B47" s="3">
        <f>Dati!L47</f>
        <v>139422</v>
      </c>
      <c r="C47">
        <f t="shared" ref="C47" si="33">B47-B46</f>
        <v>3836</v>
      </c>
      <c r="D47">
        <f t="shared" ref="D47" si="34">C47-C46</f>
        <v>797</v>
      </c>
      <c r="E47">
        <f t="shared" ref="E47" si="35">D47-D46</f>
        <v>1357</v>
      </c>
    </row>
    <row r="48" spans="1:5">
      <c r="A48" s="2">
        <v>43930</v>
      </c>
      <c r="B48" s="3">
        <f>Dati!L48</f>
        <v>143626</v>
      </c>
      <c r="C48">
        <f t="shared" ref="C48" si="36">B48-B47</f>
        <v>4204</v>
      </c>
      <c r="D48">
        <f t="shared" ref="D48" si="37">C48-C47</f>
        <v>368</v>
      </c>
      <c r="E48">
        <f t="shared" ref="E48" si="38">D48-D47</f>
        <v>-429</v>
      </c>
    </row>
    <row r="49" spans="1:5">
      <c r="A49" s="2">
        <v>43931</v>
      </c>
      <c r="B49" s="3">
        <f>Dati!L49</f>
        <v>147577</v>
      </c>
      <c r="C49">
        <f t="shared" ref="C49" si="39">B49-B48</f>
        <v>3951</v>
      </c>
      <c r="D49">
        <f t="shared" ref="D49" si="40">C49-C48</f>
        <v>-253</v>
      </c>
      <c r="E49">
        <f t="shared" ref="E49" si="41">D49-D48</f>
        <v>-621</v>
      </c>
    </row>
    <row r="50" spans="1:5">
      <c r="A50" s="2">
        <v>43932</v>
      </c>
      <c r="B50" s="3">
        <f>Dati!L50</f>
        <v>152271</v>
      </c>
      <c r="C50">
        <f t="shared" ref="C50" si="42">B50-B49</f>
        <v>4694</v>
      </c>
      <c r="D50">
        <f t="shared" ref="D50" si="43">C50-C49</f>
        <v>743</v>
      </c>
      <c r="E50">
        <f t="shared" ref="E50" si="44">D50-D49</f>
        <v>996</v>
      </c>
    </row>
    <row r="51" spans="1:5">
      <c r="A51" s="2">
        <v>43933</v>
      </c>
      <c r="B51" s="3">
        <f>Dati!L51</f>
        <v>156363</v>
      </c>
      <c r="C51">
        <f t="shared" ref="C51" si="45">B51-B50</f>
        <v>4092</v>
      </c>
      <c r="D51">
        <f t="shared" ref="D51" si="46">C51-C50</f>
        <v>-602</v>
      </c>
      <c r="E51">
        <f t="shared" ref="E51" si="47">D51-D50</f>
        <v>-1345</v>
      </c>
    </row>
    <row r="52" spans="1:5">
      <c r="A52" s="2">
        <v>43934</v>
      </c>
      <c r="B52" s="3">
        <f>Dati!L52</f>
        <v>159516</v>
      </c>
      <c r="C52">
        <f t="shared" ref="C52" si="48">B52-B51</f>
        <v>3153</v>
      </c>
      <c r="D52">
        <f t="shared" ref="D52" si="49">C52-C51</f>
        <v>-939</v>
      </c>
      <c r="E52">
        <f t="shared" ref="E52" si="50">D52-D51</f>
        <v>-337</v>
      </c>
    </row>
    <row r="53" spans="1:5">
      <c r="A53" s="2">
        <v>43935</v>
      </c>
      <c r="B53" s="3">
        <f>Dati!L53</f>
        <v>162488</v>
      </c>
      <c r="C53">
        <f t="shared" ref="C53" si="51">B53-B52</f>
        <v>2972</v>
      </c>
      <c r="D53">
        <f t="shared" ref="D53" si="52">C53-C52</f>
        <v>-181</v>
      </c>
      <c r="E53">
        <f t="shared" ref="E53" si="53">D53-D52</f>
        <v>758</v>
      </c>
    </row>
    <row r="54" spans="1:5">
      <c r="A54" s="2">
        <v>43936</v>
      </c>
      <c r="B54" s="3">
        <f>Dati!L54</f>
        <v>165155</v>
      </c>
      <c r="C54">
        <f t="shared" ref="C54" si="54">B54-B53</f>
        <v>2667</v>
      </c>
      <c r="D54">
        <f t="shared" ref="D54" si="55">C54-C53</f>
        <v>-305</v>
      </c>
      <c r="E54">
        <f t="shared" ref="E54" si="56">D54-D53</f>
        <v>-124</v>
      </c>
    </row>
    <row r="55" spans="1:5">
      <c r="A55" s="2">
        <v>43937</v>
      </c>
      <c r="B55" s="3">
        <f>Dati!L55</f>
        <v>168941</v>
      </c>
      <c r="C55">
        <f t="shared" ref="C55" si="57">B55-B54</f>
        <v>3786</v>
      </c>
      <c r="D55">
        <f t="shared" ref="D55" si="58">C55-C54</f>
        <v>1119</v>
      </c>
      <c r="E55">
        <f t="shared" ref="E55" si="59">D55-D54</f>
        <v>1424</v>
      </c>
    </row>
    <row r="56" spans="1:5">
      <c r="A56" s="2">
        <v>43938</v>
      </c>
      <c r="B56" s="3">
        <f>Dati!L56</f>
        <v>172434</v>
      </c>
      <c r="C56">
        <f t="shared" ref="C56" si="60">B56-B55</f>
        <v>3493</v>
      </c>
      <c r="D56">
        <f t="shared" ref="D56" si="61">C56-C55</f>
        <v>-293</v>
      </c>
      <c r="E56">
        <f t="shared" ref="E56" si="62">D56-D55</f>
        <v>-1412</v>
      </c>
    </row>
    <row r="57" spans="1:5">
      <c r="A57" s="2">
        <v>43939</v>
      </c>
      <c r="B57" s="3">
        <f>Dati!L57</f>
        <v>175925</v>
      </c>
      <c r="C57">
        <f t="shared" ref="C57" si="63">B57-B56</f>
        <v>3491</v>
      </c>
      <c r="D57">
        <f t="shared" ref="D57" si="64">C57-C56</f>
        <v>-2</v>
      </c>
      <c r="E57">
        <f t="shared" ref="E57" si="65">D57-D56</f>
        <v>291</v>
      </c>
    </row>
    <row r="58" spans="1:5">
      <c r="A58" s="2">
        <v>43940</v>
      </c>
      <c r="B58" s="3">
        <f>Dati!L58</f>
        <v>178972</v>
      </c>
      <c r="C58">
        <f t="shared" ref="C58" si="66">B58-B57</f>
        <v>3047</v>
      </c>
      <c r="D58">
        <f t="shared" ref="D58" si="67">C58-C57</f>
        <v>-444</v>
      </c>
      <c r="E58">
        <f t="shared" ref="E58" si="68">D58-D57</f>
        <v>-442</v>
      </c>
    </row>
    <row r="59" spans="1:5">
      <c r="A59" s="2">
        <v>43941</v>
      </c>
      <c r="B59" s="3">
        <f>Dati!L59</f>
        <v>181228</v>
      </c>
      <c r="C59">
        <f t="shared" ref="C59" si="69">B59-B58</f>
        <v>2256</v>
      </c>
      <c r="D59">
        <f t="shared" ref="D59" si="70">C59-C58</f>
        <v>-791</v>
      </c>
      <c r="E59">
        <f t="shared" ref="E59" si="71">D59-D58</f>
        <v>-347</v>
      </c>
    </row>
    <row r="60" spans="1:5">
      <c r="A60" s="2">
        <v>43942</v>
      </c>
      <c r="B60" s="3">
        <f>Dati!L60</f>
        <v>183957</v>
      </c>
      <c r="C60">
        <f t="shared" ref="C60" si="72">B60-B59</f>
        <v>2729</v>
      </c>
      <c r="D60">
        <f t="shared" ref="D60" si="73">C60-C59</f>
        <v>473</v>
      </c>
      <c r="E60">
        <f t="shared" ref="E60" si="74">D60-D59</f>
        <v>1264</v>
      </c>
    </row>
    <row r="61" spans="1:5">
      <c r="A61" s="2">
        <v>43943</v>
      </c>
      <c r="B61" s="3">
        <f>Dati!L61</f>
        <v>187327</v>
      </c>
      <c r="C61">
        <f t="shared" ref="C61" si="75">B61-B60</f>
        <v>3370</v>
      </c>
      <c r="D61">
        <f t="shared" ref="D61" si="76">C61-C60</f>
        <v>641</v>
      </c>
      <c r="E61">
        <f t="shared" ref="E61" si="77">D61-D60</f>
        <v>168</v>
      </c>
    </row>
    <row r="62" spans="1:5">
      <c r="A62" s="2">
        <v>43944</v>
      </c>
      <c r="B62" s="3">
        <f>Dati!L62</f>
        <v>189973</v>
      </c>
      <c r="C62">
        <f t="shared" ref="C62" si="78">B62-B61</f>
        <v>2646</v>
      </c>
      <c r="D62">
        <f t="shared" ref="D62" si="79">C62-C61</f>
        <v>-724</v>
      </c>
      <c r="E62">
        <f t="shared" ref="E62" si="80">D62-D61</f>
        <v>-1365</v>
      </c>
    </row>
    <row r="63" spans="1:5">
      <c r="A63" s="2">
        <v>43945</v>
      </c>
      <c r="B63" s="3">
        <f>Dati!L63</f>
        <v>192994</v>
      </c>
      <c r="C63">
        <f t="shared" ref="C63" si="81">B63-B62</f>
        <v>3021</v>
      </c>
      <c r="D63">
        <f t="shared" ref="D63" si="82">C63-C62</f>
        <v>375</v>
      </c>
      <c r="E63">
        <f t="shared" ref="E63" si="83">D63-D62</f>
        <v>1099</v>
      </c>
    </row>
    <row r="64" spans="1:5">
      <c r="A64" s="2">
        <v>43946</v>
      </c>
      <c r="B64" s="3">
        <f>Dati!L64</f>
        <v>195351</v>
      </c>
      <c r="C64">
        <f t="shared" ref="C64" si="84">B64-B63</f>
        <v>2357</v>
      </c>
      <c r="D64">
        <f t="shared" ref="D64" si="85">C64-C63</f>
        <v>-664</v>
      </c>
      <c r="E64">
        <f t="shared" ref="E64" si="86">D64-D63</f>
        <v>-1039</v>
      </c>
    </row>
    <row r="65" spans="1:5">
      <c r="A65" s="2">
        <v>43947</v>
      </c>
      <c r="B65" s="3">
        <f>Dati!L65</f>
        <v>197675</v>
      </c>
      <c r="C65">
        <f t="shared" ref="C65" si="87">B65-B64</f>
        <v>2324</v>
      </c>
      <c r="D65">
        <f t="shared" ref="D65" si="88">C65-C64</f>
        <v>-33</v>
      </c>
      <c r="E65">
        <f t="shared" ref="E65" si="89">D65-D64</f>
        <v>631</v>
      </c>
    </row>
    <row r="66" spans="1:5">
      <c r="A66" s="2">
        <v>43948</v>
      </c>
      <c r="B66" s="3">
        <f>Dati!L66</f>
        <v>199414</v>
      </c>
      <c r="C66">
        <f t="shared" ref="C66" si="90">B66-B65</f>
        <v>1739</v>
      </c>
      <c r="D66">
        <f t="shared" ref="D66" si="91">C66-C65</f>
        <v>-585</v>
      </c>
      <c r="E66">
        <f t="shared" ref="E66" si="92">D66-D65</f>
        <v>-552</v>
      </c>
    </row>
    <row r="67" spans="1:5">
      <c r="A67" s="2">
        <v>43949</v>
      </c>
      <c r="B67" s="3">
        <f>Dati!L67</f>
        <v>201505</v>
      </c>
      <c r="C67">
        <f t="shared" ref="C67" si="93">B67-B66</f>
        <v>2091</v>
      </c>
      <c r="D67">
        <f t="shared" ref="D67" si="94">C67-C66</f>
        <v>352</v>
      </c>
      <c r="E67">
        <f t="shared" ref="E67" si="95">D67-D66</f>
        <v>937</v>
      </c>
    </row>
    <row r="68" spans="1:5">
      <c r="A68" s="2">
        <v>43950</v>
      </c>
      <c r="B68" s="3">
        <f>Dati!L68</f>
        <v>203591</v>
      </c>
      <c r="C68">
        <f t="shared" ref="C68" si="96">B68-B67</f>
        <v>2086</v>
      </c>
      <c r="D68">
        <f t="shared" ref="D68" si="97">C68-C67</f>
        <v>-5</v>
      </c>
      <c r="E68">
        <f t="shared" ref="E68" si="98">D68-D67</f>
        <v>-357</v>
      </c>
    </row>
    <row r="69" spans="1:5">
      <c r="A69" s="2">
        <v>43951</v>
      </c>
      <c r="B69" s="3">
        <f>Dati!L69</f>
        <v>205463</v>
      </c>
      <c r="C69">
        <f t="shared" ref="C69" si="99">B69-B68</f>
        <v>1872</v>
      </c>
      <c r="D69">
        <f t="shared" ref="D69" si="100">C69-C68</f>
        <v>-214</v>
      </c>
      <c r="E69">
        <f t="shared" ref="E69" si="101">D69-D68</f>
        <v>-209</v>
      </c>
    </row>
    <row r="70" spans="1:5">
      <c r="A70" s="2">
        <v>43952</v>
      </c>
      <c r="B70" s="3">
        <f>Dati!L70</f>
        <v>207428</v>
      </c>
      <c r="C70">
        <f t="shared" ref="C70" si="102">B70-B69</f>
        <v>1965</v>
      </c>
      <c r="D70">
        <f t="shared" ref="D70" si="103">C70-C69</f>
        <v>93</v>
      </c>
      <c r="E70">
        <f t="shared" ref="E70" si="104">D70-D69</f>
        <v>307</v>
      </c>
    </row>
    <row r="71" spans="1:5">
      <c r="A71" s="2">
        <v>43953</v>
      </c>
      <c r="B71" s="3">
        <f>Dati!L71</f>
        <v>209328</v>
      </c>
      <c r="C71">
        <f t="shared" ref="C71" si="105">B71-B70</f>
        <v>1900</v>
      </c>
      <c r="D71">
        <f t="shared" ref="D71" si="106">C71-C70</f>
        <v>-65</v>
      </c>
      <c r="E71">
        <f t="shared" ref="E71" si="107">D71-D70</f>
        <v>-158</v>
      </c>
    </row>
    <row r="72" spans="1:5">
      <c r="A72" s="2">
        <v>43954</v>
      </c>
      <c r="B72" s="3">
        <f>Dati!L72</f>
        <v>210717</v>
      </c>
      <c r="C72">
        <f t="shared" ref="C72" si="108">B72-B71</f>
        <v>1389</v>
      </c>
      <c r="D72">
        <f t="shared" ref="D72" si="109">C72-C71</f>
        <v>-511</v>
      </c>
      <c r="E72">
        <f t="shared" ref="E72" si="110">D72-D71</f>
        <v>-446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72"/>
  <sheetViews>
    <sheetView workbookViewId="0">
      <pane ySplit="1" topLeftCell="A62" activePane="bottomLeft" state="frozen"/>
      <selection pane="bottomLeft" activeCell="A72" sqref="A72"/>
    </sheetView>
  </sheetViews>
  <sheetFormatPr defaultRowHeight="13.8"/>
  <cols>
    <col min="1" max="1" width="11" bestFit="1" customWidth="1"/>
    <col min="2" max="2" width="17.59765625" customWidth="1"/>
    <col min="3" max="3" width="8.796875" customWidth="1"/>
  </cols>
  <sheetData>
    <row r="1" spans="1:5">
      <c r="A1" s="1" t="s">
        <v>0</v>
      </c>
      <c r="B1" s="1" t="s">
        <v>3</v>
      </c>
      <c r="C1" t="s">
        <v>13</v>
      </c>
      <c r="D1" t="s">
        <v>14</v>
      </c>
      <c r="E1" t="s">
        <v>15</v>
      </c>
    </row>
    <row r="3" spans="1:5">
      <c r="A3" s="2">
        <v>43885.75</v>
      </c>
      <c r="B3" s="3">
        <f>Dati!D3</f>
        <v>26</v>
      </c>
    </row>
    <row r="4" spans="1:5">
      <c r="A4" s="2">
        <v>43886</v>
      </c>
      <c r="B4" s="3">
        <f>Dati!D4</f>
        <v>35</v>
      </c>
      <c r="C4">
        <f t="shared" ref="C4:C36" si="0">B4-B3</f>
        <v>9</v>
      </c>
    </row>
    <row r="5" spans="1:5">
      <c r="A5" s="2">
        <v>43887</v>
      </c>
      <c r="B5" s="3">
        <f>Dati!D5</f>
        <v>36</v>
      </c>
      <c r="C5">
        <f t="shared" si="0"/>
        <v>1</v>
      </c>
      <c r="D5">
        <f t="shared" ref="D5:D36" si="1">C5-C4</f>
        <v>-8</v>
      </c>
    </row>
    <row r="6" spans="1:5">
      <c r="A6" s="2">
        <v>43888</v>
      </c>
      <c r="B6" s="3">
        <f>Dati!D6</f>
        <v>56</v>
      </c>
      <c r="C6">
        <f t="shared" si="0"/>
        <v>20</v>
      </c>
      <c r="D6">
        <f t="shared" si="1"/>
        <v>19</v>
      </c>
      <c r="E6">
        <f t="shared" ref="E6:E36" si="2">D6-D5</f>
        <v>27</v>
      </c>
    </row>
    <row r="7" spans="1:5">
      <c r="A7" s="2">
        <v>43889</v>
      </c>
      <c r="B7" s="3">
        <f>Dati!D7</f>
        <v>64</v>
      </c>
      <c r="C7">
        <f t="shared" si="0"/>
        <v>8</v>
      </c>
      <c r="D7">
        <f t="shared" si="1"/>
        <v>-12</v>
      </c>
      <c r="E7">
        <f t="shared" si="2"/>
        <v>-31</v>
      </c>
    </row>
    <row r="8" spans="1:5">
      <c r="A8" s="2">
        <v>43890</v>
      </c>
      <c r="B8" s="3">
        <f>Dati!D8</f>
        <v>105</v>
      </c>
      <c r="C8">
        <f t="shared" si="0"/>
        <v>41</v>
      </c>
      <c r="D8">
        <f t="shared" si="1"/>
        <v>33</v>
      </c>
      <c r="E8">
        <f t="shared" si="2"/>
        <v>45</v>
      </c>
    </row>
    <row r="9" spans="1:5">
      <c r="A9" s="2">
        <v>43891</v>
      </c>
      <c r="B9" s="3">
        <f>Dati!D9</f>
        <v>140</v>
      </c>
      <c r="C9">
        <f t="shared" si="0"/>
        <v>35</v>
      </c>
      <c r="D9">
        <f t="shared" si="1"/>
        <v>-6</v>
      </c>
      <c r="E9">
        <f t="shared" si="2"/>
        <v>-39</v>
      </c>
    </row>
    <row r="10" spans="1:5">
      <c r="A10" s="2">
        <v>43892</v>
      </c>
      <c r="B10" s="3">
        <f>Dati!D10</f>
        <v>166</v>
      </c>
      <c r="C10">
        <f t="shared" si="0"/>
        <v>26</v>
      </c>
      <c r="D10">
        <f t="shared" si="1"/>
        <v>-9</v>
      </c>
      <c r="E10">
        <f t="shared" si="2"/>
        <v>-3</v>
      </c>
    </row>
    <row r="11" spans="1:5">
      <c r="A11" s="2">
        <v>43893</v>
      </c>
      <c r="B11" s="3">
        <f>Dati!D11</f>
        <v>229</v>
      </c>
      <c r="C11">
        <f t="shared" si="0"/>
        <v>63</v>
      </c>
      <c r="D11">
        <f t="shared" si="1"/>
        <v>37</v>
      </c>
      <c r="E11">
        <f t="shared" si="2"/>
        <v>46</v>
      </c>
    </row>
    <row r="12" spans="1:5">
      <c r="A12" s="2">
        <v>43894</v>
      </c>
      <c r="B12" s="3">
        <f>Dati!D12</f>
        <v>295</v>
      </c>
      <c r="C12">
        <f t="shared" si="0"/>
        <v>66</v>
      </c>
      <c r="D12">
        <f t="shared" si="1"/>
        <v>3</v>
      </c>
      <c r="E12">
        <f t="shared" si="2"/>
        <v>-34</v>
      </c>
    </row>
    <row r="13" spans="1:5">
      <c r="A13" s="2">
        <v>43895</v>
      </c>
      <c r="B13" s="3">
        <f>Dati!D13</f>
        <v>351</v>
      </c>
      <c r="C13">
        <f t="shared" si="0"/>
        <v>56</v>
      </c>
      <c r="D13">
        <f t="shared" si="1"/>
        <v>-10</v>
      </c>
      <c r="E13">
        <f t="shared" si="2"/>
        <v>-13</v>
      </c>
    </row>
    <row r="14" spans="1:5">
      <c r="A14" s="2">
        <v>43896</v>
      </c>
      <c r="B14" s="3">
        <f>Dati!D14</f>
        <v>462</v>
      </c>
      <c r="C14">
        <f t="shared" si="0"/>
        <v>111</v>
      </c>
      <c r="D14">
        <f t="shared" si="1"/>
        <v>55</v>
      </c>
      <c r="E14">
        <f t="shared" si="2"/>
        <v>65</v>
      </c>
    </row>
    <row r="15" spans="1:5">
      <c r="A15" s="2">
        <v>43897</v>
      </c>
      <c r="B15" s="3">
        <f>Dati!D15</f>
        <v>567</v>
      </c>
      <c r="C15">
        <f t="shared" si="0"/>
        <v>105</v>
      </c>
      <c r="D15">
        <f t="shared" si="1"/>
        <v>-6</v>
      </c>
      <c r="E15">
        <f t="shared" si="2"/>
        <v>-61</v>
      </c>
    </row>
    <row r="16" spans="1:5">
      <c r="A16" s="2">
        <v>43898</v>
      </c>
      <c r="B16" s="3">
        <f>Dati!D16</f>
        <v>650</v>
      </c>
      <c r="C16">
        <f t="shared" si="0"/>
        <v>83</v>
      </c>
      <c r="D16">
        <f t="shared" si="1"/>
        <v>-22</v>
      </c>
      <c r="E16">
        <f t="shared" si="2"/>
        <v>-16</v>
      </c>
    </row>
    <row r="17" spans="1:5">
      <c r="A17" s="2">
        <v>43899</v>
      </c>
      <c r="B17" s="3">
        <f>Dati!D17</f>
        <v>733</v>
      </c>
      <c r="C17">
        <f t="shared" si="0"/>
        <v>83</v>
      </c>
      <c r="D17">
        <f t="shared" si="1"/>
        <v>0</v>
      </c>
      <c r="E17">
        <f t="shared" si="2"/>
        <v>22</v>
      </c>
    </row>
    <row r="18" spans="1:5">
      <c r="A18" s="2">
        <v>43900</v>
      </c>
      <c r="B18" s="3">
        <f>Dati!D18</f>
        <v>877</v>
      </c>
      <c r="C18">
        <f t="shared" si="0"/>
        <v>144</v>
      </c>
      <c r="D18">
        <f t="shared" si="1"/>
        <v>61</v>
      </c>
      <c r="E18">
        <f t="shared" si="2"/>
        <v>61</v>
      </c>
    </row>
    <row r="19" spans="1:5">
      <c r="A19" s="2">
        <v>43901</v>
      </c>
      <c r="B19" s="3">
        <f>Dati!D19</f>
        <v>1028</v>
      </c>
      <c r="C19">
        <f t="shared" si="0"/>
        <v>151</v>
      </c>
      <c r="D19">
        <f t="shared" si="1"/>
        <v>7</v>
      </c>
      <c r="E19">
        <f t="shared" si="2"/>
        <v>-54</v>
      </c>
    </row>
    <row r="20" spans="1:5">
      <c r="A20" s="2">
        <v>43902</v>
      </c>
      <c r="B20" s="3">
        <f>Dati!D20</f>
        <v>1153</v>
      </c>
      <c r="C20">
        <f t="shared" si="0"/>
        <v>125</v>
      </c>
      <c r="D20">
        <f t="shared" si="1"/>
        <v>-26</v>
      </c>
      <c r="E20">
        <f t="shared" si="2"/>
        <v>-33</v>
      </c>
    </row>
    <row r="21" spans="1:5">
      <c r="A21" s="2">
        <v>43903</v>
      </c>
      <c r="B21" s="3">
        <f>Dati!D21</f>
        <v>1328</v>
      </c>
      <c r="C21">
        <f t="shared" si="0"/>
        <v>175</v>
      </c>
      <c r="D21">
        <f t="shared" si="1"/>
        <v>50</v>
      </c>
      <c r="E21">
        <f t="shared" si="2"/>
        <v>76</v>
      </c>
    </row>
    <row r="22" spans="1:5">
      <c r="A22" s="2">
        <v>43904</v>
      </c>
      <c r="B22" s="3">
        <f>Dati!D22</f>
        <v>1518</v>
      </c>
      <c r="C22">
        <f t="shared" si="0"/>
        <v>190</v>
      </c>
      <c r="D22">
        <f t="shared" si="1"/>
        <v>15</v>
      </c>
      <c r="E22">
        <f t="shared" si="2"/>
        <v>-35</v>
      </c>
    </row>
    <row r="23" spans="1:5">
      <c r="A23" s="2">
        <v>43905</v>
      </c>
      <c r="B23" s="3">
        <f>Dati!D23</f>
        <v>1672</v>
      </c>
      <c r="C23">
        <f t="shared" si="0"/>
        <v>154</v>
      </c>
      <c r="D23">
        <f t="shared" si="1"/>
        <v>-36</v>
      </c>
      <c r="E23">
        <f t="shared" si="2"/>
        <v>-51</v>
      </c>
    </row>
    <row r="24" spans="1:5">
      <c r="A24" s="2">
        <v>43906</v>
      </c>
      <c r="B24" s="3">
        <f>Dati!D24</f>
        <v>1851</v>
      </c>
      <c r="C24">
        <f t="shared" si="0"/>
        <v>179</v>
      </c>
      <c r="D24">
        <f t="shared" si="1"/>
        <v>25</v>
      </c>
      <c r="E24">
        <f t="shared" si="2"/>
        <v>61</v>
      </c>
    </row>
    <row r="25" spans="1:5">
      <c r="A25" s="2">
        <v>43907</v>
      </c>
      <c r="B25" s="3">
        <f>Dati!D25</f>
        <v>2060</v>
      </c>
      <c r="C25">
        <f t="shared" si="0"/>
        <v>209</v>
      </c>
      <c r="D25">
        <f t="shared" si="1"/>
        <v>30</v>
      </c>
      <c r="E25">
        <f t="shared" si="2"/>
        <v>5</v>
      </c>
    </row>
    <row r="26" spans="1:5">
      <c r="A26" s="2">
        <v>43908</v>
      </c>
      <c r="B26" s="3">
        <f>Dati!D26</f>
        <v>2257</v>
      </c>
      <c r="C26">
        <f t="shared" si="0"/>
        <v>197</v>
      </c>
      <c r="D26">
        <f t="shared" si="1"/>
        <v>-12</v>
      </c>
      <c r="E26">
        <f t="shared" si="2"/>
        <v>-42</v>
      </c>
    </row>
    <row r="27" spans="1:5">
      <c r="A27" s="2">
        <v>43909</v>
      </c>
      <c r="B27" s="3">
        <f>Dati!D27</f>
        <v>2498</v>
      </c>
      <c r="C27">
        <f t="shared" si="0"/>
        <v>241</v>
      </c>
      <c r="D27">
        <f t="shared" si="1"/>
        <v>44</v>
      </c>
      <c r="E27">
        <f t="shared" si="2"/>
        <v>56</v>
      </c>
    </row>
    <row r="28" spans="1:5">
      <c r="A28" s="2">
        <v>43910</v>
      </c>
      <c r="B28" s="3">
        <f>Dati!D28</f>
        <v>2655</v>
      </c>
      <c r="C28">
        <f t="shared" si="0"/>
        <v>157</v>
      </c>
      <c r="D28">
        <f t="shared" si="1"/>
        <v>-84</v>
      </c>
      <c r="E28">
        <f t="shared" si="2"/>
        <v>-128</v>
      </c>
    </row>
    <row r="29" spans="1:5">
      <c r="A29" s="2">
        <v>43911</v>
      </c>
      <c r="B29" s="3">
        <f>Dati!D29</f>
        <v>2857</v>
      </c>
      <c r="C29">
        <f t="shared" si="0"/>
        <v>202</v>
      </c>
      <c r="D29">
        <f t="shared" si="1"/>
        <v>45</v>
      </c>
      <c r="E29">
        <f t="shared" si="2"/>
        <v>129</v>
      </c>
    </row>
    <row r="30" spans="1:5">
      <c r="A30" s="2">
        <v>43912</v>
      </c>
      <c r="B30" s="3">
        <f>Dati!D30</f>
        <v>3009</v>
      </c>
      <c r="C30">
        <f t="shared" si="0"/>
        <v>152</v>
      </c>
      <c r="D30">
        <f t="shared" si="1"/>
        <v>-50</v>
      </c>
      <c r="E30">
        <f t="shared" si="2"/>
        <v>-95</v>
      </c>
    </row>
    <row r="31" spans="1:5">
      <c r="A31" s="2">
        <v>43913</v>
      </c>
      <c r="B31" s="3">
        <f>Dati!D31</f>
        <v>3204</v>
      </c>
      <c r="C31">
        <f t="shared" si="0"/>
        <v>195</v>
      </c>
      <c r="D31">
        <f t="shared" si="1"/>
        <v>43</v>
      </c>
      <c r="E31">
        <f t="shared" si="2"/>
        <v>93</v>
      </c>
    </row>
    <row r="32" spans="1:5">
      <c r="A32" s="2">
        <v>43914</v>
      </c>
      <c r="B32" s="3">
        <f>Dati!D32</f>
        <v>3396</v>
      </c>
      <c r="C32">
        <f t="shared" si="0"/>
        <v>192</v>
      </c>
      <c r="D32">
        <f t="shared" si="1"/>
        <v>-3</v>
      </c>
      <c r="E32">
        <f t="shared" si="2"/>
        <v>-46</v>
      </c>
    </row>
    <row r="33" spans="1:5">
      <c r="A33" s="2">
        <v>43915</v>
      </c>
      <c r="B33" s="3">
        <f>Dati!D33</f>
        <v>3489</v>
      </c>
      <c r="C33">
        <f t="shared" si="0"/>
        <v>93</v>
      </c>
      <c r="D33">
        <f t="shared" si="1"/>
        <v>-99</v>
      </c>
      <c r="E33">
        <f t="shared" si="2"/>
        <v>-96</v>
      </c>
    </row>
    <row r="34" spans="1:5">
      <c r="A34" s="2">
        <v>43916</v>
      </c>
      <c r="B34" s="3">
        <f>Dati!D34</f>
        <v>3612</v>
      </c>
      <c r="C34">
        <f t="shared" si="0"/>
        <v>123</v>
      </c>
      <c r="D34">
        <f t="shared" si="1"/>
        <v>30</v>
      </c>
      <c r="E34">
        <f t="shared" si="2"/>
        <v>129</v>
      </c>
    </row>
    <row r="35" spans="1:5">
      <c r="A35" s="2">
        <v>43917</v>
      </c>
      <c r="B35" s="3">
        <f>Dati!D35</f>
        <v>3732</v>
      </c>
      <c r="C35">
        <f t="shared" si="0"/>
        <v>120</v>
      </c>
      <c r="D35">
        <f t="shared" si="1"/>
        <v>-3</v>
      </c>
      <c r="E35">
        <f t="shared" si="2"/>
        <v>-33</v>
      </c>
    </row>
    <row r="36" spans="1:5">
      <c r="A36" s="2">
        <v>43918</v>
      </c>
      <c r="B36" s="3">
        <f>Dati!D36</f>
        <v>3856</v>
      </c>
      <c r="C36">
        <f t="shared" si="0"/>
        <v>124</v>
      </c>
      <c r="D36">
        <f t="shared" si="1"/>
        <v>4</v>
      </c>
      <c r="E36">
        <f t="shared" si="2"/>
        <v>7</v>
      </c>
    </row>
    <row r="37" spans="1:5">
      <c r="A37" s="2">
        <v>43919</v>
      </c>
      <c r="B37" s="3">
        <f>Dati!D37</f>
        <v>3906</v>
      </c>
      <c r="C37">
        <f t="shared" ref="C37" si="3">B37-B36</f>
        <v>50</v>
      </c>
      <c r="D37">
        <f t="shared" ref="D37" si="4">C37-C36</f>
        <v>-74</v>
      </c>
      <c r="E37">
        <f t="shared" ref="E37" si="5">D37-D36</f>
        <v>-78</v>
      </c>
    </row>
    <row r="38" spans="1:5">
      <c r="A38" s="2">
        <v>43920</v>
      </c>
      <c r="B38" s="3">
        <f>Dati!D38</f>
        <v>3981</v>
      </c>
      <c r="C38">
        <f t="shared" ref="C38" si="6">B38-B37</f>
        <v>75</v>
      </c>
      <c r="D38">
        <f t="shared" ref="D38" si="7">C38-C37</f>
        <v>25</v>
      </c>
      <c r="E38">
        <f t="shared" ref="E38" si="8">D38-D37</f>
        <v>99</v>
      </c>
    </row>
    <row r="39" spans="1:5">
      <c r="A39" s="2">
        <v>43921</v>
      </c>
      <c r="B39" s="3">
        <f>Dati!D39</f>
        <v>4023</v>
      </c>
      <c r="C39">
        <f t="shared" ref="C39" si="9">B39-B38</f>
        <v>42</v>
      </c>
      <c r="D39">
        <f t="shared" ref="D39" si="10">C39-C38</f>
        <v>-33</v>
      </c>
      <c r="E39">
        <f t="shared" ref="E39" si="11">D39-D38</f>
        <v>-58</v>
      </c>
    </row>
    <row r="40" spans="1:5">
      <c r="A40" s="2">
        <v>43922</v>
      </c>
      <c r="B40" s="3">
        <f>Dati!D40</f>
        <v>4035</v>
      </c>
      <c r="C40">
        <f t="shared" ref="C40" si="12">B40-B39</f>
        <v>12</v>
      </c>
      <c r="D40">
        <f t="shared" ref="D40" si="13">C40-C39</f>
        <v>-30</v>
      </c>
      <c r="E40">
        <f t="shared" ref="E40" si="14">D40-D39</f>
        <v>3</v>
      </c>
    </row>
    <row r="41" spans="1:5">
      <c r="A41" s="2">
        <v>43923</v>
      </c>
      <c r="B41" s="3">
        <f>Dati!D41</f>
        <v>4053</v>
      </c>
      <c r="C41">
        <f t="shared" ref="C41" si="15">B41-B40</f>
        <v>18</v>
      </c>
      <c r="D41">
        <f t="shared" ref="D41" si="16">C41-C40</f>
        <v>6</v>
      </c>
      <c r="E41">
        <f t="shared" ref="E41" si="17">D41-D40</f>
        <v>36</v>
      </c>
    </row>
    <row r="42" spans="1:5">
      <c r="A42" s="2">
        <v>43924</v>
      </c>
      <c r="B42" s="3">
        <f>Dati!D42</f>
        <v>4068</v>
      </c>
      <c r="C42">
        <f t="shared" ref="C42" si="18">B42-B41</f>
        <v>15</v>
      </c>
      <c r="D42">
        <f t="shared" ref="D42" si="19">C42-C41</f>
        <v>-3</v>
      </c>
      <c r="E42">
        <f t="shared" ref="E42" si="20">D42-D41</f>
        <v>-9</v>
      </c>
    </row>
    <row r="43" spans="1:5">
      <c r="A43" s="2">
        <v>43925</v>
      </c>
      <c r="B43" s="3">
        <f>Dati!D43</f>
        <v>3994</v>
      </c>
      <c r="C43">
        <f t="shared" ref="C43" si="21">B43-B42</f>
        <v>-74</v>
      </c>
      <c r="D43">
        <f t="shared" ref="D43" si="22">C43-C42</f>
        <v>-89</v>
      </c>
      <c r="E43">
        <f t="shared" ref="E43" si="23">D43-D42</f>
        <v>-86</v>
      </c>
    </row>
    <row r="44" spans="1:5">
      <c r="A44" s="2">
        <v>43926</v>
      </c>
      <c r="B44" s="3">
        <f>Dati!D44</f>
        <v>3977</v>
      </c>
      <c r="C44">
        <f t="shared" ref="C44" si="24">B44-B43</f>
        <v>-17</v>
      </c>
      <c r="D44">
        <f t="shared" ref="D44" si="25">C44-C43</f>
        <v>57</v>
      </c>
      <c r="E44">
        <f t="shared" ref="E44" si="26">D44-D43</f>
        <v>146</v>
      </c>
    </row>
    <row r="45" spans="1:5">
      <c r="A45" s="2">
        <v>43927</v>
      </c>
      <c r="B45" s="3">
        <f>Dati!D45</f>
        <v>3898</v>
      </c>
      <c r="C45">
        <f t="shared" ref="C45" si="27">B45-B44</f>
        <v>-79</v>
      </c>
      <c r="D45">
        <f t="shared" ref="D45" si="28">C45-C44</f>
        <v>-62</v>
      </c>
      <c r="E45">
        <f t="shared" ref="E45" si="29">D45-D44</f>
        <v>-119</v>
      </c>
    </row>
    <row r="46" spans="1:5">
      <c r="A46" s="2">
        <v>43928</v>
      </c>
      <c r="B46" s="3">
        <f>Dati!D46</f>
        <v>3792</v>
      </c>
      <c r="C46">
        <f t="shared" ref="C46" si="30">B46-B45</f>
        <v>-106</v>
      </c>
      <c r="D46">
        <f t="shared" ref="D46" si="31">C46-C45</f>
        <v>-27</v>
      </c>
      <c r="E46">
        <f t="shared" ref="E46" si="32">D46-D45</f>
        <v>35</v>
      </c>
    </row>
    <row r="47" spans="1:5">
      <c r="A47" s="2">
        <v>43929</v>
      </c>
      <c r="B47" s="3">
        <f>Dati!D47</f>
        <v>3693</v>
      </c>
      <c r="C47">
        <f t="shared" ref="C47" si="33">B47-B46</f>
        <v>-99</v>
      </c>
      <c r="D47">
        <f t="shared" ref="D47" si="34">C47-C46</f>
        <v>7</v>
      </c>
      <c r="E47">
        <f t="shared" ref="E47" si="35">D47-D46</f>
        <v>34</v>
      </c>
    </row>
    <row r="48" spans="1:5">
      <c r="A48" s="2">
        <v>43930</v>
      </c>
      <c r="B48" s="3">
        <f>Dati!D48</f>
        <v>3605</v>
      </c>
      <c r="C48">
        <f t="shared" ref="C48" si="36">B48-B47</f>
        <v>-88</v>
      </c>
      <c r="D48">
        <f t="shared" ref="D48" si="37">C48-C47</f>
        <v>11</v>
      </c>
      <c r="E48">
        <f t="shared" ref="E48" si="38">D48-D47</f>
        <v>4</v>
      </c>
    </row>
    <row r="49" spans="1:5">
      <c r="A49" s="2">
        <v>43931</v>
      </c>
      <c r="B49" s="3">
        <f>Dati!D49</f>
        <v>3497</v>
      </c>
      <c r="C49">
        <f t="shared" ref="C49" si="39">B49-B48</f>
        <v>-108</v>
      </c>
      <c r="D49">
        <f t="shared" ref="D49" si="40">C49-C48</f>
        <v>-20</v>
      </c>
      <c r="E49">
        <f t="shared" ref="E49" si="41">D49-D48</f>
        <v>-31</v>
      </c>
    </row>
    <row r="50" spans="1:5">
      <c r="A50" s="2">
        <v>43932</v>
      </c>
      <c r="B50" s="3">
        <f>Dati!D50</f>
        <v>3381</v>
      </c>
      <c r="C50">
        <f t="shared" ref="C50" si="42">B50-B49</f>
        <v>-116</v>
      </c>
      <c r="D50">
        <f t="shared" ref="D50" si="43">C50-C49</f>
        <v>-8</v>
      </c>
      <c r="E50">
        <f t="shared" ref="E50" si="44">D50-D49</f>
        <v>12</v>
      </c>
    </row>
    <row r="51" spans="1:5">
      <c r="A51" s="2">
        <v>43933</v>
      </c>
      <c r="B51" s="3">
        <f>Dati!D51</f>
        <v>3343</v>
      </c>
      <c r="C51">
        <f t="shared" ref="C51" si="45">B51-B50</f>
        <v>-38</v>
      </c>
      <c r="D51">
        <f t="shared" ref="D51" si="46">C51-C50</f>
        <v>78</v>
      </c>
      <c r="E51">
        <f t="shared" ref="E51" si="47">D51-D50</f>
        <v>86</v>
      </c>
    </row>
    <row r="52" spans="1:5">
      <c r="A52" s="2">
        <v>43934</v>
      </c>
      <c r="B52" s="3">
        <f>Dati!D52</f>
        <v>3260</v>
      </c>
      <c r="C52">
        <f t="shared" ref="C52" si="48">B52-B51</f>
        <v>-83</v>
      </c>
      <c r="D52">
        <f t="shared" ref="D52" si="49">C52-C51</f>
        <v>-45</v>
      </c>
      <c r="E52">
        <f t="shared" ref="E52" si="50">D52-D51</f>
        <v>-123</v>
      </c>
    </row>
    <row r="53" spans="1:5">
      <c r="A53" s="2">
        <v>43935</v>
      </c>
      <c r="B53" s="3">
        <f>Dati!D53</f>
        <v>3186</v>
      </c>
      <c r="C53">
        <f t="shared" ref="C53" si="51">B53-B52</f>
        <v>-74</v>
      </c>
      <c r="D53">
        <f t="shared" ref="D53" si="52">C53-C52</f>
        <v>9</v>
      </c>
      <c r="E53">
        <f t="shared" ref="E53" si="53">D53-D52</f>
        <v>54</v>
      </c>
    </row>
    <row r="54" spans="1:5">
      <c r="A54" s="2">
        <v>43936</v>
      </c>
      <c r="B54" s="3">
        <f>Dati!D54</f>
        <v>3079</v>
      </c>
      <c r="C54">
        <f t="shared" ref="C54" si="54">B54-B53</f>
        <v>-107</v>
      </c>
      <c r="D54">
        <f t="shared" ref="D54" si="55">C54-C53</f>
        <v>-33</v>
      </c>
      <c r="E54">
        <f t="shared" ref="E54" si="56">D54-D53</f>
        <v>-42</v>
      </c>
    </row>
    <row r="55" spans="1:5">
      <c r="A55" s="2">
        <v>43937</v>
      </c>
      <c r="B55" s="3">
        <f>Dati!D55</f>
        <v>2936</v>
      </c>
      <c r="C55">
        <f t="shared" ref="C55" si="57">B55-B54</f>
        <v>-143</v>
      </c>
      <c r="D55">
        <f t="shared" ref="D55" si="58">C55-C54</f>
        <v>-36</v>
      </c>
      <c r="E55">
        <f t="shared" ref="E55" si="59">D55-D54</f>
        <v>-3</v>
      </c>
    </row>
    <row r="56" spans="1:5">
      <c r="A56" s="2">
        <v>43938</v>
      </c>
      <c r="B56" s="3">
        <f>Dati!D56</f>
        <v>2812</v>
      </c>
      <c r="C56">
        <f t="shared" ref="C56" si="60">B56-B55</f>
        <v>-124</v>
      </c>
      <c r="D56">
        <f t="shared" ref="D56" si="61">C56-C55</f>
        <v>19</v>
      </c>
      <c r="E56">
        <f t="shared" ref="E56" si="62">D56-D55</f>
        <v>55</v>
      </c>
    </row>
    <row r="57" spans="1:5">
      <c r="A57" s="2">
        <v>43939</v>
      </c>
      <c r="B57" s="3">
        <f>Dati!D57</f>
        <v>2733</v>
      </c>
      <c r="C57">
        <f t="shared" ref="C57" si="63">B57-B56</f>
        <v>-79</v>
      </c>
      <c r="D57">
        <f t="shared" ref="D57" si="64">C57-C56</f>
        <v>45</v>
      </c>
      <c r="E57">
        <f t="shared" ref="E57" si="65">D57-D56</f>
        <v>26</v>
      </c>
    </row>
    <row r="58" spans="1:5">
      <c r="A58" s="2">
        <v>43940</v>
      </c>
      <c r="B58" s="3">
        <f>Dati!D58</f>
        <v>2635</v>
      </c>
      <c r="C58">
        <f t="shared" ref="C58" si="66">B58-B57</f>
        <v>-98</v>
      </c>
      <c r="D58">
        <f t="shared" ref="D58" si="67">C58-C57</f>
        <v>-19</v>
      </c>
      <c r="E58">
        <f t="shared" ref="E58" si="68">D58-D57</f>
        <v>-64</v>
      </c>
    </row>
    <row r="59" spans="1:5">
      <c r="A59" s="2">
        <v>43941</v>
      </c>
      <c r="B59" s="3">
        <f>Dati!D59</f>
        <v>2573</v>
      </c>
      <c r="C59">
        <f t="shared" ref="C59" si="69">B59-B58</f>
        <v>-62</v>
      </c>
      <c r="D59">
        <f t="shared" ref="D59" si="70">C59-C58</f>
        <v>36</v>
      </c>
      <c r="E59">
        <f t="shared" ref="E59" si="71">D59-D58</f>
        <v>55</v>
      </c>
    </row>
    <row r="60" spans="1:5">
      <c r="A60" s="2">
        <v>43942</v>
      </c>
      <c r="B60" s="3">
        <f>Dati!D60</f>
        <v>2471</v>
      </c>
      <c r="C60">
        <f t="shared" ref="C60" si="72">B60-B59</f>
        <v>-102</v>
      </c>
      <c r="D60">
        <f t="shared" ref="D60" si="73">C60-C59</f>
        <v>-40</v>
      </c>
      <c r="E60">
        <f t="shared" ref="E60" si="74">D60-D59</f>
        <v>-76</v>
      </c>
    </row>
    <row r="61" spans="1:5">
      <c r="A61" s="2">
        <v>43943</v>
      </c>
      <c r="B61" s="3">
        <f>Dati!D61</f>
        <v>2384</v>
      </c>
      <c r="C61">
        <f t="shared" ref="C61" si="75">B61-B60</f>
        <v>-87</v>
      </c>
      <c r="D61">
        <f t="shared" ref="D61" si="76">C61-C60</f>
        <v>15</v>
      </c>
      <c r="E61">
        <f t="shared" ref="E61" si="77">D61-D60</f>
        <v>55</v>
      </c>
    </row>
    <row r="62" spans="1:5">
      <c r="A62" s="2">
        <v>43944</v>
      </c>
      <c r="B62" s="3">
        <f>Dati!D62</f>
        <v>2267</v>
      </c>
      <c r="C62">
        <f t="shared" ref="C62" si="78">B62-B61</f>
        <v>-117</v>
      </c>
      <c r="D62">
        <f t="shared" ref="D62" si="79">C62-C61</f>
        <v>-30</v>
      </c>
      <c r="E62">
        <f t="shared" ref="E62" si="80">D62-D61</f>
        <v>-45</v>
      </c>
    </row>
    <row r="63" spans="1:5">
      <c r="A63" s="2">
        <v>43945</v>
      </c>
      <c r="B63" s="3">
        <f>Dati!D63</f>
        <v>2173</v>
      </c>
      <c r="C63">
        <f t="shared" ref="C63" si="81">B63-B62</f>
        <v>-94</v>
      </c>
      <c r="D63">
        <f t="shared" ref="D63" si="82">C63-C62</f>
        <v>23</v>
      </c>
      <c r="E63">
        <f t="shared" ref="E63" si="83">D63-D62</f>
        <v>53</v>
      </c>
    </row>
    <row r="64" spans="1:5">
      <c r="A64" s="2">
        <v>43946</v>
      </c>
      <c r="B64" s="3">
        <f>Dati!D64</f>
        <v>2102</v>
      </c>
      <c r="C64">
        <f t="shared" ref="C64" si="84">B64-B63</f>
        <v>-71</v>
      </c>
      <c r="D64">
        <f t="shared" ref="D64" si="85">C64-C63</f>
        <v>23</v>
      </c>
      <c r="E64">
        <f t="shared" ref="E64" si="86">D64-D63</f>
        <v>0</v>
      </c>
    </row>
    <row r="65" spans="1:5">
      <c r="A65" s="2">
        <v>43947</v>
      </c>
      <c r="B65" s="3">
        <f>Dati!D65</f>
        <v>2009</v>
      </c>
      <c r="C65">
        <f t="shared" ref="C65" si="87">B65-B64</f>
        <v>-93</v>
      </c>
      <c r="D65">
        <f t="shared" ref="D65" si="88">C65-C64</f>
        <v>-22</v>
      </c>
      <c r="E65">
        <f t="shared" ref="E65" si="89">D65-D64</f>
        <v>-45</v>
      </c>
    </row>
    <row r="66" spans="1:5">
      <c r="A66" s="2">
        <v>43948</v>
      </c>
      <c r="B66" s="3">
        <f>Dati!D66</f>
        <v>1956</v>
      </c>
      <c r="C66">
        <f t="shared" ref="C66" si="90">B66-B65</f>
        <v>-53</v>
      </c>
      <c r="D66">
        <f t="shared" ref="D66" si="91">C66-C65</f>
        <v>40</v>
      </c>
      <c r="E66">
        <f t="shared" ref="E66" si="92">D66-D65</f>
        <v>62</v>
      </c>
    </row>
    <row r="67" spans="1:5">
      <c r="A67" s="2">
        <v>43949</v>
      </c>
      <c r="B67" s="3">
        <f>Dati!D67</f>
        <v>1863</v>
      </c>
      <c r="C67">
        <f t="shared" ref="C67" si="93">B67-B66</f>
        <v>-93</v>
      </c>
      <c r="D67">
        <f t="shared" ref="D67" si="94">C67-C66</f>
        <v>-40</v>
      </c>
      <c r="E67">
        <f t="shared" ref="E67" si="95">D67-D66</f>
        <v>-80</v>
      </c>
    </row>
    <row r="68" spans="1:5">
      <c r="A68" s="2">
        <v>43950</v>
      </c>
      <c r="B68" s="3">
        <f>Dati!D68</f>
        <v>1795</v>
      </c>
      <c r="C68">
        <f t="shared" ref="C68" si="96">B68-B67</f>
        <v>-68</v>
      </c>
      <c r="D68">
        <f t="shared" ref="D68" si="97">C68-C67</f>
        <v>25</v>
      </c>
      <c r="E68">
        <f t="shared" ref="E68" si="98">D68-D67</f>
        <v>65</v>
      </c>
    </row>
    <row r="69" spans="1:5">
      <c r="A69" s="2">
        <v>43951</v>
      </c>
      <c r="B69" s="3">
        <f>Dati!D69</f>
        <v>1694</v>
      </c>
      <c r="C69">
        <f t="shared" ref="C69" si="99">B69-B68</f>
        <v>-101</v>
      </c>
      <c r="D69">
        <f t="shared" ref="D69" si="100">C69-C68</f>
        <v>-33</v>
      </c>
      <c r="E69">
        <f t="shared" ref="E69" si="101">D69-D68</f>
        <v>-58</v>
      </c>
    </row>
    <row r="70" spans="1:5">
      <c r="A70" s="2">
        <v>43952</v>
      </c>
      <c r="B70" s="3">
        <f>Dati!D70</f>
        <v>1578</v>
      </c>
      <c r="C70">
        <f t="shared" ref="C70" si="102">B70-B69</f>
        <v>-116</v>
      </c>
      <c r="D70">
        <f t="shared" ref="D70" si="103">C70-C69</f>
        <v>-15</v>
      </c>
      <c r="E70">
        <f t="shared" ref="E70" si="104">D70-D69</f>
        <v>18</v>
      </c>
    </row>
    <row r="71" spans="1:5">
      <c r="A71" s="2">
        <v>43953</v>
      </c>
      <c r="B71" s="3">
        <f>Dati!D71</f>
        <v>1539</v>
      </c>
      <c r="C71">
        <f t="shared" ref="C71" si="105">B71-B70</f>
        <v>-39</v>
      </c>
      <c r="D71">
        <f t="shared" ref="D71" si="106">C71-C70</f>
        <v>77</v>
      </c>
      <c r="E71">
        <f t="shared" ref="E71" si="107">D71-D70</f>
        <v>92</v>
      </c>
    </row>
    <row r="72" spans="1:5">
      <c r="A72" s="2">
        <v>43954</v>
      </c>
      <c r="B72" s="3">
        <f>Dati!D72</f>
        <v>1501</v>
      </c>
      <c r="C72">
        <f t="shared" ref="C72" si="108">B72-B71</f>
        <v>-38</v>
      </c>
      <c r="D72">
        <f t="shared" ref="D72" si="109">C72-C71</f>
        <v>1</v>
      </c>
      <c r="E72">
        <f t="shared" ref="E72" si="110">D72-D71</f>
        <v>-76</v>
      </c>
    </row>
  </sheetData>
  <pageMargins left="0.70000000000000007" right="0.70000000000000007" top="0.75" bottom="0.75" header="0.30000000000000004" footer="0.30000000000000004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B76"/>
  <sheetViews>
    <sheetView workbookViewId="0">
      <pane ySplit="1" topLeftCell="A62" activePane="bottomLeft" state="frozen"/>
      <selection pane="bottomLeft" activeCell="A72" sqref="A72"/>
    </sheetView>
  </sheetViews>
  <sheetFormatPr defaultRowHeight="13.8"/>
  <cols>
    <col min="1" max="1" width="19.19921875" customWidth="1"/>
    <col min="2" max="2" width="15" customWidth="1"/>
    <col min="3" max="5" width="10.69921875" customWidth="1"/>
    <col min="6" max="6" width="8.796875" customWidth="1"/>
  </cols>
  <sheetData>
    <row r="1" spans="1:28">
      <c r="A1" s="1" t="s">
        <v>0</v>
      </c>
      <c r="B1" s="1" t="s">
        <v>8</v>
      </c>
      <c r="C1" t="s">
        <v>13</v>
      </c>
      <c r="D1" t="s">
        <v>14</v>
      </c>
      <c r="E1" t="s">
        <v>15</v>
      </c>
      <c r="T1">
        <f>LOG10(1+1/T2)*100</f>
        <v>30.102999566398118</v>
      </c>
      <c r="U1">
        <f t="shared" ref="U1:AB1" si="0">LOG10(1+1/U2)*100</f>
        <v>17.609125905568124</v>
      </c>
      <c r="V1">
        <f t="shared" si="0"/>
        <v>12.493873660829994</v>
      </c>
      <c r="W1">
        <f t="shared" si="0"/>
        <v>9.6910013008056417</v>
      </c>
      <c r="X1">
        <f t="shared" si="0"/>
        <v>7.9181246047624816</v>
      </c>
      <c r="Y1">
        <f t="shared" si="0"/>
        <v>6.6946789630613219</v>
      </c>
      <c r="Z1">
        <f t="shared" si="0"/>
        <v>5.799194697768673</v>
      </c>
      <c r="AA1">
        <f t="shared" si="0"/>
        <v>5.1152522447381292</v>
      </c>
      <c r="AB1">
        <f t="shared" si="0"/>
        <v>4.5757490560675143</v>
      </c>
    </row>
    <row r="2" spans="1:28">
      <c r="T2">
        <v>1</v>
      </c>
      <c r="U2">
        <v>2</v>
      </c>
      <c r="V2">
        <v>3</v>
      </c>
      <c r="W2">
        <v>4</v>
      </c>
      <c r="X2">
        <v>5</v>
      </c>
      <c r="Y2">
        <v>6</v>
      </c>
      <c r="Z2">
        <v>7</v>
      </c>
      <c r="AA2">
        <v>8</v>
      </c>
      <c r="AB2">
        <v>9</v>
      </c>
    </row>
    <row r="3" spans="1:28">
      <c r="A3" s="2">
        <v>43885.75</v>
      </c>
      <c r="B3" s="3">
        <f>Dati!J3</f>
        <v>1</v>
      </c>
    </row>
    <row r="4" spans="1:28">
      <c r="A4" s="2">
        <v>43886</v>
      </c>
      <c r="B4" s="3">
        <f>Dati!J4</f>
        <v>1</v>
      </c>
      <c r="C4">
        <f t="shared" ref="C4:C36" si="1">B4-B3</f>
        <v>0</v>
      </c>
      <c r="R4">
        <f>INT(C4/1)</f>
        <v>0</v>
      </c>
      <c r="T4">
        <f t="shared" ref="T4:AB13" si="2">IF($R4=T$2,1,0)</f>
        <v>0</v>
      </c>
      <c r="U4">
        <f t="shared" si="2"/>
        <v>0</v>
      </c>
      <c r="V4">
        <f t="shared" si="2"/>
        <v>0</v>
      </c>
      <c r="W4">
        <f t="shared" si="2"/>
        <v>0</v>
      </c>
      <c r="X4">
        <f t="shared" si="2"/>
        <v>0</v>
      </c>
      <c r="Y4">
        <f t="shared" si="2"/>
        <v>0</v>
      </c>
      <c r="Z4">
        <f t="shared" si="2"/>
        <v>0</v>
      </c>
      <c r="AA4">
        <f t="shared" si="2"/>
        <v>0</v>
      </c>
      <c r="AB4">
        <f t="shared" si="2"/>
        <v>0</v>
      </c>
    </row>
    <row r="5" spans="1:28">
      <c r="A5" s="2">
        <v>43887</v>
      </c>
      <c r="B5" s="3">
        <f>Dati!J5</f>
        <v>3</v>
      </c>
      <c r="C5">
        <f t="shared" si="1"/>
        <v>2</v>
      </c>
      <c r="D5">
        <f t="shared" ref="D5:D36" si="3">C5-C4</f>
        <v>2</v>
      </c>
      <c r="R5">
        <f t="shared" ref="R5:R8" si="4">INT(C5/1)</f>
        <v>2</v>
      </c>
      <c r="T5">
        <f t="shared" si="2"/>
        <v>0</v>
      </c>
      <c r="U5">
        <f t="shared" si="2"/>
        <v>1</v>
      </c>
      <c r="V5">
        <f t="shared" si="2"/>
        <v>0</v>
      </c>
      <c r="W5">
        <f t="shared" si="2"/>
        <v>0</v>
      </c>
      <c r="X5">
        <f t="shared" si="2"/>
        <v>0</v>
      </c>
      <c r="Y5">
        <f t="shared" si="2"/>
        <v>0</v>
      </c>
      <c r="Z5">
        <f t="shared" si="2"/>
        <v>0</v>
      </c>
      <c r="AA5">
        <f t="shared" si="2"/>
        <v>0</v>
      </c>
      <c r="AB5">
        <f t="shared" si="2"/>
        <v>0</v>
      </c>
    </row>
    <row r="6" spans="1:28">
      <c r="A6" s="2">
        <v>43888</v>
      </c>
      <c r="B6" s="3">
        <f>Dati!J6</f>
        <v>45</v>
      </c>
      <c r="C6">
        <f t="shared" si="1"/>
        <v>42</v>
      </c>
      <c r="D6">
        <f t="shared" si="3"/>
        <v>40</v>
      </c>
      <c r="E6">
        <f t="shared" ref="E6:E36" si="5">D6-D5</f>
        <v>38</v>
      </c>
      <c r="R6">
        <f>INT(C6/10)</f>
        <v>4</v>
      </c>
      <c r="T6">
        <f t="shared" si="2"/>
        <v>0</v>
      </c>
      <c r="U6">
        <f t="shared" si="2"/>
        <v>0</v>
      </c>
      <c r="V6">
        <f t="shared" si="2"/>
        <v>0</v>
      </c>
      <c r="W6">
        <f t="shared" si="2"/>
        <v>1</v>
      </c>
      <c r="X6">
        <f t="shared" si="2"/>
        <v>0</v>
      </c>
      <c r="Y6">
        <f t="shared" si="2"/>
        <v>0</v>
      </c>
      <c r="Z6">
        <f t="shared" si="2"/>
        <v>0</v>
      </c>
      <c r="AA6">
        <f t="shared" si="2"/>
        <v>0</v>
      </c>
      <c r="AB6">
        <f t="shared" si="2"/>
        <v>0</v>
      </c>
    </row>
    <row r="7" spans="1:28">
      <c r="A7" s="2">
        <v>43889</v>
      </c>
      <c r="B7" s="3">
        <f>Dati!J7</f>
        <v>46</v>
      </c>
      <c r="C7">
        <f t="shared" si="1"/>
        <v>1</v>
      </c>
      <c r="D7">
        <f t="shared" si="3"/>
        <v>-41</v>
      </c>
      <c r="E7">
        <f t="shared" si="5"/>
        <v>-81</v>
      </c>
      <c r="R7">
        <f t="shared" si="4"/>
        <v>1</v>
      </c>
      <c r="T7">
        <f t="shared" si="2"/>
        <v>1</v>
      </c>
      <c r="U7">
        <f t="shared" si="2"/>
        <v>0</v>
      </c>
      <c r="V7">
        <f t="shared" si="2"/>
        <v>0</v>
      </c>
      <c r="W7">
        <f t="shared" si="2"/>
        <v>0</v>
      </c>
      <c r="X7">
        <f t="shared" si="2"/>
        <v>0</v>
      </c>
      <c r="Y7">
        <f t="shared" si="2"/>
        <v>0</v>
      </c>
      <c r="Z7">
        <f t="shared" si="2"/>
        <v>0</v>
      </c>
      <c r="AA7">
        <f t="shared" si="2"/>
        <v>0</v>
      </c>
      <c r="AB7">
        <f t="shared" si="2"/>
        <v>0</v>
      </c>
    </row>
    <row r="8" spans="1:28">
      <c r="A8" s="2">
        <v>43890</v>
      </c>
      <c r="B8" s="3">
        <f>Dati!J8</f>
        <v>50</v>
      </c>
      <c r="C8">
        <f t="shared" si="1"/>
        <v>4</v>
      </c>
      <c r="D8">
        <f t="shared" si="3"/>
        <v>3</v>
      </c>
      <c r="E8">
        <f t="shared" si="5"/>
        <v>44</v>
      </c>
      <c r="R8">
        <f t="shared" si="4"/>
        <v>4</v>
      </c>
      <c r="T8">
        <f t="shared" si="2"/>
        <v>0</v>
      </c>
      <c r="U8">
        <f t="shared" si="2"/>
        <v>0</v>
      </c>
      <c r="V8">
        <f t="shared" si="2"/>
        <v>0</v>
      </c>
      <c r="W8">
        <f t="shared" si="2"/>
        <v>1</v>
      </c>
      <c r="X8">
        <f t="shared" si="2"/>
        <v>0</v>
      </c>
      <c r="Y8">
        <f t="shared" si="2"/>
        <v>0</v>
      </c>
      <c r="Z8">
        <f t="shared" si="2"/>
        <v>0</v>
      </c>
      <c r="AA8">
        <f t="shared" si="2"/>
        <v>0</v>
      </c>
      <c r="AB8">
        <f t="shared" si="2"/>
        <v>0</v>
      </c>
    </row>
    <row r="9" spans="1:28">
      <c r="A9" s="2">
        <v>43891</v>
      </c>
      <c r="B9" s="3">
        <f>Dati!J9</f>
        <v>83</v>
      </c>
      <c r="C9">
        <f t="shared" si="1"/>
        <v>33</v>
      </c>
      <c r="D9">
        <f t="shared" si="3"/>
        <v>29</v>
      </c>
      <c r="E9">
        <f t="shared" si="5"/>
        <v>26</v>
      </c>
      <c r="R9">
        <f>INT(C9/10)</f>
        <v>3</v>
      </c>
      <c r="T9">
        <f t="shared" si="2"/>
        <v>0</v>
      </c>
      <c r="U9">
        <f t="shared" si="2"/>
        <v>0</v>
      </c>
      <c r="V9">
        <f t="shared" si="2"/>
        <v>1</v>
      </c>
      <c r="W9">
        <f t="shared" si="2"/>
        <v>0</v>
      </c>
      <c r="X9">
        <f t="shared" si="2"/>
        <v>0</v>
      </c>
      <c r="Y9">
        <f t="shared" si="2"/>
        <v>0</v>
      </c>
      <c r="Z9">
        <f t="shared" si="2"/>
        <v>0</v>
      </c>
      <c r="AA9">
        <f t="shared" si="2"/>
        <v>0</v>
      </c>
      <c r="AB9">
        <f t="shared" si="2"/>
        <v>0</v>
      </c>
    </row>
    <row r="10" spans="1:28">
      <c r="A10" s="2">
        <v>43892</v>
      </c>
      <c r="B10" s="3">
        <f>Dati!J10</f>
        <v>149</v>
      </c>
      <c r="C10">
        <f t="shared" si="1"/>
        <v>66</v>
      </c>
      <c r="D10">
        <f t="shared" si="3"/>
        <v>33</v>
      </c>
      <c r="E10">
        <f t="shared" si="5"/>
        <v>4</v>
      </c>
      <c r="R10">
        <f t="shared" ref="R10:R19" si="6">INT(C10/10)</f>
        <v>6</v>
      </c>
      <c r="T10">
        <f t="shared" si="2"/>
        <v>0</v>
      </c>
      <c r="U10">
        <f t="shared" si="2"/>
        <v>0</v>
      </c>
      <c r="V10">
        <f t="shared" si="2"/>
        <v>0</v>
      </c>
      <c r="W10">
        <f t="shared" si="2"/>
        <v>0</v>
      </c>
      <c r="X10">
        <f t="shared" si="2"/>
        <v>0</v>
      </c>
      <c r="Y10">
        <f t="shared" si="2"/>
        <v>1</v>
      </c>
      <c r="Z10">
        <f t="shared" si="2"/>
        <v>0</v>
      </c>
      <c r="AA10">
        <f t="shared" si="2"/>
        <v>0</v>
      </c>
      <c r="AB10">
        <f t="shared" si="2"/>
        <v>0</v>
      </c>
    </row>
    <row r="11" spans="1:28">
      <c r="A11" s="2">
        <v>43893</v>
      </c>
      <c r="B11" s="3">
        <f>Dati!J11</f>
        <v>160</v>
      </c>
      <c r="C11">
        <f t="shared" si="1"/>
        <v>11</v>
      </c>
      <c r="D11">
        <f t="shared" si="3"/>
        <v>-55</v>
      </c>
      <c r="E11">
        <f t="shared" si="5"/>
        <v>-88</v>
      </c>
      <c r="R11">
        <f t="shared" si="6"/>
        <v>1</v>
      </c>
      <c r="T11">
        <f t="shared" si="2"/>
        <v>1</v>
      </c>
      <c r="U11">
        <f t="shared" si="2"/>
        <v>0</v>
      </c>
      <c r="V11">
        <f t="shared" si="2"/>
        <v>0</v>
      </c>
      <c r="W11">
        <f t="shared" si="2"/>
        <v>0</v>
      </c>
      <c r="X11">
        <f t="shared" si="2"/>
        <v>0</v>
      </c>
      <c r="Y11">
        <f t="shared" si="2"/>
        <v>0</v>
      </c>
      <c r="Z11">
        <f t="shared" si="2"/>
        <v>0</v>
      </c>
      <c r="AA11">
        <f t="shared" si="2"/>
        <v>0</v>
      </c>
      <c r="AB11">
        <f t="shared" si="2"/>
        <v>0</v>
      </c>
    </row>
    <row r="12" spans="1:28">
      <c r="A12" s="2">
        <v>43894</v>
      </c>
      <c r="B12" s="3">
        <f>Dati!J12</f>
        <v>276</v>
      </c>
      <c r="C12">
        <f t="shared" si="1"/>
        <v>116</v>
      </c>
      <c r="D12">
        <f t="shared" si="3"/>
        <v>105</v>
      </c>
      <c r="E12">
        <f t="shared" si="5"/>
        <v>160</v>
      </c>
      <c r="R12">
        <f>INT(C12/100)</f>
        <v>1</v>
      </c>
      <c r="T12">
        <f t="shared" si="2"/>
        <v>1</v>
      </c>
      <c r="U12">
        <f t="shared" si="2"/>
        <v>0</v>
      </c>
      <c r="V12">
        <f t="shared" si="2"/>
        <v>0</v>
      </c>
      <c r="W12">
        <f t="shared" si="2"/>
        <v>0</v>
      </c>
      <c r="X12">
        <f t="shared" si="2"/>
        <v>0</v>
      </c>
      <c r="Y12">
        <f t="shared" si="2"/>
        <v>0</v>
      </c>
      <c r="Z12">
        <f t="shared" si="2"/>
        <v>0</v>
      </c>
      <c r="AA12">
        <f t="shared" si="2"/>
        <v>0</v>
      </c>
      <c r="AB12">
        <f t="shared" si="2"/>
        <v>0</v>
      </c>
    </row>
    <row r="13" spans="1:28">
      <c r="A13" s="2">
        <v>43895</v>
      </c>
      <c r="B13" s="3">
        <f>Dati!J13</f>
        <v>414</v>
      </c>
      <c r="C13">
        <f t="shared" si="1"/>
        <v>138</v>
      </c>
      <c r="D13">
        <f t="shared" si="3"/>
        <v>22</v>
      </c>
      <c r="E13">
        <f t="shared" si="5"/>
        <v>-83</v>
      </c>
      <c r="R13">
        <f t="shared" ref="R13:R14" si="7">INT(C13/100)</f>
        <v>1</v>
      </c>
      <c r="T13">
        <f t="shared" si="2"/>
        <v>1</v>
      </c>
      <c r="U13">
        <f t="shared" si="2"/>
        <v>0</v>
      </c>
      <c r="V13">
        <f t="shared" si="2"/>
        <v>0</v>
      </c>
      <c r="W13">
        <f t="shared" si="2"/>
        <v>0</v>
      </c>
      <c r="X13">
        <f t="shared" si="2"/>
        <v>0</v>
      </c>
      <c r="Y13">
        <f t="shared" si="2"/>
        <v>0</v>
      </c>
      <c r="Z13">
        <f t="shared" si="2"/>
        <v>0</v>
      </c>
      <c r="AA13">
        <f t="shared" si="2"/>
        <v>0</v>
      </c>
      <c r="AB13">
        <f t="shared" si="2"/>
        <v>0</v>
      </c>
    </row>
    <row r="14" spans="1:28">
      <c r="A14" s="2">
        <v>43896</v>
      </c>
      <c r="B14" s="3">
        <f>Dati!J14</f>
        <v>523</v>
      </c>
      <c r="C14">
        <f t="shared" si="1"/>
        <v>109</v>
      </c>
      <c r="D14">
        <f t="shared" si="3"/>
        <v>-29</v>
      </c>
      <c r="E14">
        <f t="shared" si="5"/>
        <v>-51</v>
      </c>
      <c r="R14">
        <f t="shared" si="7"/>
        <v>1</v>
      </c>
      <c r="T14">
        <f t="shared" ref="T14:AB23" si="8">IF($R14=T$2,1,0)</f>
        <v>1</v>
      </c>
      <c r="U14">
        <f t="shared" si="8"/>
        <v>0</v>
      </c>
      <c r="V14">
        <f t="shared" si="8"/>
        <v>0</v>
      </c>
      <c r="W14">
        <f t="shared" si="8"/>
        <v>0</v>
      </c>
      <c r="X14">
        <f t="shared" si="8"/>
        <v>0</v>
      </c>
      <c r="Y14">
        <f t="shared" si="8"/>
        <v>0</v>
      </c>
      <c r="Z14">
        <f t="shared" si="8"/>
        <v>0</v>
      </c>
      <c r="AA14">
        <f t="shared" si="8"/>
        <v>0</v>
      </c>
      <c r="AB14">
        <f t="shared" si="8"/>
        <v>0</v>
      </c>
    </row>
    <row r="15" spans="1:28">
      <c r="A15" s="2">
        <v>43897</v>
      </c>
      <c r="B15" s="3">
        <f>Dati!J15</f>
        <v>589</v>
      </c>
      <c r="C15">
        <f t="shared" si="1"/>
        <v>66</v>
      </c>
      <c r="D15">
        <f t="shared" si="3"/>
        <v>-43</v>
      </c>
      <c r="E15">
        <f t="shared" si="5"/>
        <v>-14</v>
      </c>
      <c r="R15">
        <f t="shared" si="6"/>
        <v>6</v>
      </c>
      <c r="T15">
        <f t="shared" si="8"/>
        <v>0</v>
      </c>
      <c r="U15">
        <f t="shared" si="8"/>
        <v>0</v>
      </c>
      <c r="V15">
        <f t="shared" si="8"/>
        <v>0</v>
      </c>
      <c r="W15">
        <f t="shared" si="8"/>
        <v>0</v>
      </c>
      <c r="X15">
        <f t="shared" si="8"/>
        <v>0</v>
      </c>
      <c r="Y15">
        <f t="shared" si="8"/>
        <v>1</v>
      </c>
      <c r="Z15">
        <f t="shared" si="8"/>
        <v>0</v>
      </c>
      <c r="AA15">
        <f t="shared" si="8"/>
        <v>0</v>
      </c>
      <c r="AB15">
        <f t="shared" si="8"/>
        <v>0</v>
      </c>
    </row>
    <row r="16" spans="1:28">
      <c r="A16" s="2">
        <v>43898</v>
      </c>
      <c r="B16" s="3">
        <f>Dati!J16</f>
        <v>622</v>
      </c>
      <c r="C16">
        <f t="shared" si="1"/>
        <v>33</v>
      </c>
      <c r="D16">
        <f t="shared" si="3"/>
        <v>-33</v>
      </c>
      <c r="E16">
        <f t="shared" si="5"/>
        <v>10</v>
      </c>
      <c r="R16">
        <f t="shared" si="6"/>
        <v>3</v>
      </c>
      <c r="T16">
        <f t="shared" si="8"/>
        <v>0</v>
      </c>
      <c r="U16">
        <f t="shared" si="8"/>
        <v>0</v>
      </c>
      <c r="V16">
        <f t="shared" si="8"/>
        <v>1</v>
      </c>
      <c r="W16">
        <f t="shared" si="8"/>
        <v>0</v>
      </c>
      <c r="X16">
        <f t="shared" si="8"/>
        <v>0</v>
      </c>
      <c r="Y16">
        <f t="shared" si="8"/>
        <v>0</v>
      </c>
      <c r="Z16">
        <f t="shared" si="8"/>
        <v>0</v>
      </c>
      <c r="AA16">
        <f t="shared" si="8"/>
        <v>0</v>
      </c>
      <c r="AB16">
        <f t="shared" si="8"/>
        <v>0</v>
      </c>
    </row>
    <row r="17" spans="1:28">
      <c r="A17" s="2">
        <v>43899</v>
      </c>
      <c r="B17" s="3">
        <f>Dati!J17</f>
        <v>724</v>
      </c>
      <c r="C17">
        <f t="shared" si="1"/>
        <v>102</v>
      </c>
      <c r="D17">
        <f t="shared" si="3"/>
        <v>69</v>
      </c>
      <c r="E17">
        <f t="shared" si="5"/>
        <v>102</v>
      </c>
      <c r="R17">
        <f>INT(C17/100)</f>
        <v>1</v>
      </c>
      <c r="T17">
        <f t="shared" si="8"/>
        <v>1</v>
      </c>
      <c r="U17">
        <f t="shared" si="8"/>
        <v>0</v>
      </c>
      <c r="V17">
        <f t="shared" si="8"/>
        <v>0</v>
      </c>
      <c r="W17">
        <f t="shared" si="8"/>
        <v>0</v>
      </c>
      <c r="X17">
        <f t="shared" si="8"/>
        <v>0</v>
      </c>
      <c r="Y17">
        <f t="shared" si="8"/>
        <v>0</v>
      </c>
      <c r="Z17">
        <f t="shared" si="8"/>
        <v>0</v>
      </c>
      <c r="AA17">
        <f t="shared" si="8"/>
        <v>0</v>
      </c>
      <c r="AB17">
        <f t="shared" si="8"/>
        <v>0</v>
      </c>
    </row>
    <row r="18" spans="1:28">
      <c r="A18" s="2">
        <v>43900</v>
      </c>
      <c r="B18" s="3">
        <f>Dati!J18</f>
        <v>1004</v>
      </c>
      <c r="C18">
        <f t="shared" si="1"/>
        <v>280</v>
      </c>
      <c r="D18">
        <f t="shared" si="3"/>
        <v>178</v>
      </c>
      <c r="E18">
        <f t="shared" si="5"/>
        <v>109</v>
      </c>
      <c r="R18">
        <f>INT(C18/100)</f>
        <v>2</v>
      </c>
      <c r="T18">
        <f t="shared" si="8"/>
        <v>0</v>
      </c>
      <c r="U18">
        <f t="shared" si="8"/>
        <v>1</v>
      </c>
      <c r="V18">
        <f t="shared" si="8"/>
        <v>0</v>
      </c>
      <c r="W18">
        <f t="shared" si="8"/>
        <v>0</v>
      </c>
      <c r="X18">
        <f t="shared" si="8"/>
        <v>0</v>
      </c>
      <c r="Y18">
        <f t="shared" si="8"/>
        <v>0</v>
      </c>
      <c r="Z18">
        <f t="shared" si="8"/>
        <v>0</v>
      </c>
      <c r="AA18">
        <f t="shared" si="8"/>
        <v>0</v>
      </c>
      <c r="AB18">
        <f t="shared" si="8"/>
        <v>0</v>
      </c>
    </row>
    <row r="19" spans="1:28">
      <c r="A19" s="2">
        <v>43901</v>
      </c>
      <c r="B19" s="3">
        <f>Dati!J19</f>
        <v>1045</v>
      </c>
      <c r="C19">
        <f t="shared" si="1"/>
        <v>41</v>
      </c>
      <c r="D19">
        <f t="shared" si="3"/>
        <v>-239</v>
      </c>
      <c r="E19">
        <f t="shared" si="5"/>
        <v>-417</v>
      </c>
      <c r="R19">
        <f t="shared" si="6"/>
        <v>4</v>
      </c>
      <c r="T19">
        <f t="shared" si="8"/>
        <v>0</v>
      </c>
      <c r="U19">
        <f t="shared" si="8"/>
        <v>0</v>
      </c>
      <c r="V19">
        <f t="shared" si="8"/>
        <v>0</v>
      </c>
      <c r="W19">
        <f t="shared" si="8"/>
        <v>1</v>
      </c>
      <c r="X19">
        <f t="shared" si="8"/>
        <v>0</v>
      </c>
      <c r="Y19">
        <f t="shared" si="8"/>
        <v>0</v>
      </c>
      <c r="Z19">
        <f t="shared" si="8"/>
        <v>0</v>
      </c>
      <c r="AA19">
        <f t="shared" si="8"/>
        <v>0</v>
      </c>
      <c r="AB19">
        <f t="shared" si="8"/>
        <v>0</v>
      </c>
    </row>
    <row r="20" spans="1:28">
      <c r="A20" s="2">
        <v>43902</v>
      </c>
      <c r="B20" s="3">
        <f>Dati!J20</f>
        <v>1258</v>
      </c>
      <c r="C20">
        <f t="shared" si="1"/>
        <v>213</v>
      </c>
      <c r="D20">
        <f t="shared" si="3"/>
        <v>172</v>
      </c>
      <c r="E20">
        <f t="shared" si="5"/>
        <v>411</v>
      </c>
      <c r="R20">
        <f>INT(C20/100)</f>
        <v>2</v>
      </c>
      <c r="T20">
        <f t="shared" si="8"/>
        <v>0</v>
      </c>
      <c r="U20">
        <f t="shared" si="8"/>
        <v>1</v>
      </c>
      <c r="V20">
        <f t="shared" si="8"/>
        <v>0</v>
      </c>
      <c r="W20">
        <f t="shared" si="8"/>
        <v>0</v>
      </c>
      <c r="X20">
        <f t="shared" si="8"/>
        <v>0</v>
      </c>
      <c r="Y20">
        <f t="shared" si="8"/>
        <v>0</v>
      </c>
      <c r="Z20">
        <f t="shared" si="8"/>
        <v>0</v>
      </c>
      <c r="AA20">
        <f t="shared" si="8"/>
        <v>0</v>
      </c>
      <c r="AB20">
        <f t="shared" si="8"/>
        <v>0</v>
      </c>
    </row>
    <row r="21" spans="1:28">
      <c r="A21" s="2">
        <v>43903</v>
      </c>
      <c r="B21" s="3">
        <f>Dati!J21</f>
        <v>1439</v>
      </c>
      <c r="C21">
        <f t="shared" si="1"/>
        <v>181</v>
      </c>
      <c r="D21">
        <f t="shared" si="3"/>
        <v>-32</v>
      </c>
      <c r="E21">
        <f t="shared" si="5"/>
        <v>-204</v>
      </c>
      <c r="R21">
        <f t="shared" ref="R21:R37" si="9">INT(C21/100)</f>
        <v>1</v>
      </c>
      <c r="T21">
        <f t="shared" si="8"/>
        <v>1</v>
      </c>
      <c r="U21">
        <f t="shared" si="8"/>
        <v>0</v>
      </c>
      <c r="V21">
        <f t="shared" si="8"/>
        <v>0</v>
      </c>
      <c r="W21">
        <f t="shared" si="8"/>
        <v>0</v>
      </c>
      <c r="X21">
        <f t="shared" si="8"/>
        <v>0</v>
      </c>
      <c r="Y21">
        <f t="shared" si="8"/>
        <v>0</v>
      </c>
      <c r="Z21">
        <f t="shared" si="8"/>
        <v>0</v>
      </c>
      <c r="AA21">
        <f t="shared" si="8"/>
        <v>0</v>
      </c>
      <c r="AB21">
        <f t="shared" si="8"/>
        <v>0</v>
      </c>
    </row>
    <row r="22" spans="1:28">
      <c r="A22" s="2">
        <v>43904</v>
      </c>
      <c r="B22" s="3">
        <f>Dati!J22</f>
        <v>1966</v>
      </c>
      <c r="C22">
        <f t="shared" si="1"/>
        <v>527</v>
      </c>
      <c r="D22">
        <f t="shared" si="3"/>
        <v>346</v>
      </c>
      <c r="E22">
        <f t="shared" si="5"/>
        <v>378</v>
      </c>
      <c r="R22">
        <f t="shared" si="9"/>
        <v>5</v>
      </c>
      <c r="T22">
        <f t="shared" si="8"/>
        <v>0</v>
      </c>
      <c r="U22">
        <f t="shared" si="8"/>
        <v>0</v>
      </c>
      <c r="V22">
        <f t="shared" si="8"/>
        <v>0</v>
      </c>
      <c r="W22">
        <f t="shared" si="8"/>
        <v>0</v>
      </c>
      <c r="X22">
        <f t="shared" si="8"/>
        <v>1</v>
      </c>
      <c r="Y22">
        <f t="shared" si="8"/>
        <v>0</v>
      </c>
      <c r="Z22">
        <f t="shared" si="8"/>
        <v>0</v>
      </c>
      <c r="AA22">
        <f t="shared" si="8"/>
        <v>0</v>
      </c>
      <c r="AB22">
        <f t="shared" si="8"/>
        <v>0</v>
      </c>
    </row>
    <row r="23" spans="1:28">
      <c r="A23" s="2">
        <v>43905</v>
      </c>
      <c r="B23" s="3">
        <f>Dati!J23</f>
        <v>2335</v>
      </c>
      <c r="C23">
        <f t="shared" si="1"/>
        <v>369</v>
      </c>
      <c r="D23">
        <f t="shared" si="3"/>
        <v>-158</v>
      </c>
      <c r="E23">
        <f t="shared" si="5"/>
        <v>-504</v>
      </c>
      <c r="R23">
        <f t="shared" si="9"/>
        <v>3</v>
      </c>
      <c r="T23">
        <f t="shared" si="8"/>
        <v>0</v>
      </c>
      <c r="U23">
        <f t="shared" si="8"/>
        <v>0</v>
      </c>
      <c r="V23">
        <f t="shared" si="8"/>
        <v>1</v>
      </c>
      <c r="W23">
        <f t="shared" si="8"/>
        <v>0</v>
      </c>
      <c r="X23">
        <f t="shared" si="8"/>
        <v>0</v>
      </c>
      <c r="Y23">
        <f t="shared" si="8"/>
        <v>0</v>
      </c>
      <c r="Z23">
        <f t="shared" si="8"/>
        <v>0</v>
      </c>
      <c r="AA23">
        <f t="shared" si="8"/>
        <v>0</v>
      </c>
      <c r="AB23">
        <f t="shared" si="8"/>
        <v>0</v>
      </c>
    </row>
    <row r="24" spans="1:28">
      <c r="A24" s="2">
        <v>43906</v>
      </c>
      <c r="B24" s="3">
        <f>Dati!J24</f>
        <v>2749</v>
      </c>
      <c r="C24">
        <f t="shared" si="1"/>
        <v>414</v>
      </c>
      <c r="D24">
        <f t="shared" si="3"/>
        <v>45</v>
      </c>
      <c r="E24">
        <f t="shared" si="5"/>
        <v>203</v>
      </c>
      <c r="R24">
        <f t="shared" si="9"/>
        <v>4</v>
      </c>
      <c r="T24">
        <f t="shared" ref="T24:AB33" si="10">IF($R24=T$2,1,0)</f>
        <v>0</v>
      </c>
      <c r="U24">
        <f t="shared" si="10"/>
        <v>0</v>
      </c>
      <c r="V24">
        <f t="shared" si="10"/>
        <v>0</v>
      </c>
      <c r="W24">
        <f t="shared" si="10"/>
        <v>1</v>
      </c>
      <c r="X24">
        <f t="shared" si="10"/>
        <v>0</v>
      </c>
      <c r="Y24">
        <f t="shared" si="10"/>
        <v>0</v>
      </c>
      <c r="Z24">
        <f t="shared" si="10"/>
        <v>0</v>
      </c>
      <c r="AA24">
        <f t="shared" si="10"/>
        <v>0</v>
      </c>
      <c r="AB24">
        <f t="shared" si="10"/>
        <v>0</v>
      </c>
    </row>
    <row r="25" spans="1:28">
      <c r="A25" s="2">
        <v>43907</v>
      </c>
      <c r="B25" s="3">
        <f>Dati!J25</f>
        <v>2941</v>
      </c>
      <c r="C25">
        <f t="shared" si="1"/>
        <v>192</v>
      </c>
      <c r="D25">
        <f t="shared" si="3"/>
        <v>-222</v>
      </c>
      <c r="E25">
        <f t="shared" si="5"/>
        <v>-267</v>
      </c>
      <c r="R25">
        <f>INT(C25/100)</f>
        <v>1</v>
      </c>
      <c r="T25">
        <f t="shared" si="10"/>
        <v>1</v>
      </c>
      <c r="U25">
        <f t="shared" si="10"/>
        <v>0</v>
      </c>
      <c r="V25">
        <f t="shared" si="10"/>
        <v>0</v>
      </c>
      <c r="W25">
        <f t="shared" si="10"/>
        <v>0</v>
      </c>
      <c r="X25">
        <f t="shared" si="10"/>
        <v>0</v>
      </c>
      <c r="Y25">
        <f t="shared" si="10"/>
        <v>0</v>
      </c>
      <c r="Z25">
        <f t="shared" si="10"/>
        <v>0</v>
      </c>
      <c r="AA25">
        <f t="shared" si="10"/>
        <v>0</v>
      </c>
      <c r="AB25">
        <f t="shared" si="10"/>
        <v>0</v>
      </c>
    </row>
    <row r="26" spans="1:28">
      <c r="A26" s="2">
        <v>43908</v>
      </c>
      <c r="B26" s="3">
        <f>Dati!J26</f>
        <v>4025</v>
      </c>
      <c r="C26">
        <f t="shared" si="1"/>
        <v>1084</v>
      </c>
      <c r="D26">
        <f t="shared" si="3"/>
        <v>892</v>
      </c>
      <c r="E26">
        <f t="shared" si="5"/>
        <v>1114</v>
      </c>
      <c r="R26">
        <f>INT(C26/1000)</f>
        <v>1</v>
      </c>
      <c r="T26">
        <f t="shared" si="10"/>
        <v>1</v>
      </c>
      <c r="U26">
        <f t="shared" si="10"/>
        <v>0</v>
      </c>
      <c r="V26">
        <f t="shared" si="10"/>
        <v>0</v>
      </c>
      <c r="W26">
        <f t="shared" si="10"/>
        <v>0</v>
      </c>
      <c r="X26">
        <f t="shared" si="10"/>
        <v>0</v>
      </c>
      <c r="Y26">
        <f t="shared" si="10"/>
        <v>0</v>
      </c>
      <c r="Z26">
        <f t="shared" si="10"/>
        <v>0</v>
      </c>
      <c r="AA26">
        <f t="shared" si="10"/>
        <v>0</v>
      </c>
      <c r="AB26">
        <f t="shared" si="10"/>
        <v>0</v>
      </c>
    </row>
    <row r="27" spans="1:28">
      <c r="A27" s="2">
        <v>43909</v>
      </c>
      <c r="B27" s="3">
        <f>Dati!J27</f>
        <v>4440</v>
      </c>
      <c r="C27">
        <f t="shared" si="1"/>
        <v>415</v>
      </c>
      <c r="D27">
        <f t="shared" si="3"/>
        <v>-669</v>
      </c>
      <c r="E27">
        <f t="shared" si="5"/>
        <v>-1561</v>
      </c>
      <c r="R27">
        <f t="shared" si="9"/>
        <v>4</v>
      </c>
      <c r="T27">
        <f t="shared" si="10"/>
        <v>0</v>
      </c>
      <c r="U27">
        <f t="shared" si="10"/>
        <v>0</v>
      </c>
      <c r="V27">
        <f t="shared" si="10"/>
        <v>0</v>
      </c>
      <c r="W27">
        <f t="shared" si="10"/>
        <v>1</v>
      </c>
      <c r="X27">
        <f t="shared" si="10"/>
        <v>0</v>
      </c>
      <c r="Y27">
        <f t="shared" si="10"/>
        <v>0</v>
      </c>
      <c r="Z27">
        <f t="shared" si="10"/>
        <v>0</v>
      </c>
      <c r="AA27">
        <f t="shared" si="10"/>
        <v>0</v>
      </c>
      <c r="AB27">
        <f t="shared" si="10"/>
        <v>0</v>
      </c>
    </row>
    <row r="28" spans="1:28">
      <c r="A28" s="2">
        <v>43910</v>
      </c>
      <c r="B28" s="3">
        <f>Dati!J28</f>
        <v>5129</v>
      </c>
      <c r="C28">
        <f t="shared" si="1"/>
        <v>689</v>
      </c>
      <c r="D28">
        <f t="shared" si="3"/>
        <v>274</v>
      </c>
      <c r="E28">
        <f t="shared" si="5"/>
        <v>943</v>
      </c>
      <c r="R28">
        <f t="shared" si="9"/>
        <v>6</v>
      </c>
      <c r="T28">
        <f t="shared" si="10"/>
        <v>0</v>
      </c>
      <c r="U28">
        <f t="shared" si="10"/>
        <v>0</v>
      </c>
      <c r="V28">
        <f t="shared" si="10"/>
        <v>0</v>
      </c>
      <c r="W28">
        <f t="shared" si="10"/>
        <v>0</v>
      </c>
      <c r="X28">
        <f t="shared" si="10"/>
        <v>0</v>
      </c>
      <c r="Y28">
        <f t="shared" si="10"/>
        <v>1</v>
      </c>
      <c r="Z28">
        <f t="shared" si="10"/>
        <v>0</v>
      </c>
      <c r="AA28">
        <f t="shared" si="10"/>
        <v>0</v>
      </c>
      <c r="AB28">
        <f t="shared" si="10"/>
        <v>0</v>
      </c>
    </row>
    <row r="29" spans="1:28">
      <c r="A29" s="2">
        <v>43911</v>
      </c>
      <c r="B29" s="3">
        <f>Dati!J29</f>
        <v>6072</v>
      </c>
      <c r="C29">
        <f t="shared" si="1"/>
        <v>943</v>
      </c>
      <c r="D29">
        <f t="shared" si="3"/>
        <v>254</v>
      </c>
      <c r="E29">
        <f t="shared" si="5"/>
        <v>-20</v>
      </c>
      <c r="R29">
        <f t="shared" si="9"/>
        <v>9</v>
      </c>
      <c r="T29">
        <f t="shared" si="10"/>
        <v>0</v>
      </c>
      <c r="U29">
        <f t="shared" si="10"/>
        <v>0</v>
      </c>
      <c r="V29">
        <f t="shared" si="10"/>
        <v>0</v>
      </c>
      <c r="W29">
        <f t="shared" si="10"/>
        <v>0</v>
      </c>
      <c r="X29">
        <f t="shared" si="10"/>
        <v>0</v>
      </c>
      <c r="Y29">
        <f t="shared" si="10"/>
        <v>0</v>
      </c>
      <c r="Z29">
        <f t="shared" si="10"/>
        <v>0</v>
      </c>
      <c r="AA29">
        <f t="shared" si="10"/>
        <v>0</v>
      </c>
      <c r="AB29">
        <f t="shared" si="10"/>
        <v>1</v>
      </c>
    </row>
    <row r="30" spans="1:28">
      <c r="A30" s="2">
        <v>43912</v>
      </c>
      <c r="B30" s="3">
        <f>Dati!J30</f>
        <v>7024</v>
      </c>
      <c r="C30">
        <f t="shared" si="1"/>
        <v>952</v>
      </c>
      <c r="D30">
        <f t="shared" si="3"/>
        <v>9</v>
      </c>
      <c r="E30">
        <f t="shared" si="5"/>
        <v>-245</v>
      </c>
      <c r="R30">
        <f t="shared" si="9"/>
        <v>9</v>
      </c>
      <c r="T30">
        <f t="shared" si="10"/>
        <v>0</v>
      </c>
      <c r="U30">
        <f t="shared" si="10"/>
        <v>0</v>
      </c>
      <c r="V30">
        <f t="shared" si="10"/>
        <v>0</v>
      </c>
      <c r="W30">
        <f t="shared" si="10"/>
        <v>0</v>
      </c>
      <c r="X30">
        <f t="shared" si="10"/>
        <v>0</v>
      </c>
      <c r="Y30">
        <f t="shared" si="10"/>
        <v>0</v>
      </c>
      <c r="Z30">
        <f t="shared" si="10"/>
        <v>0</v>
      </c>
      <c r="AA30">
        <f t="shared" si="10"/>
        <v>0</v>
      </c>
      <c r="AB30">
        <f t="shared" si="10"/>
        <v>1</v>
      </c>
    </row>
    <row r="31" spans="1:28">
      <c r="A31" s="2">
        <v>43913</v>
      </c>
      <c r="B31" s="3">
        <f>Dati!J31</f>
        <v>7432</v>
      </c>
      <c r="C31">
        <f t="shared" si="1"/>
        <v>408</v>
      </c>
      <c r="D31">
        <f t="shared" si="3"/>
        <v>-544</v>
      </c>
      <c r="E31">
        <f t="shared" si="5"/>
        <v>-553</v>
      </c>
      <c r="R31">
        <f t="shared" si="9"/>
        <v>4</v>
      </c>
      <c r="T31">
        <f t="shared" si="10"/>
        <v>0</v>
      </c>
      <c r="U31">
        <f t="shared" si="10"/>
        <v>0</v>
      </c>
      <c r="V31">
        <f t="shared" si="10"/>
        <v>0</v>
      </c>
      <c r="W31">
        <f t="shared" si="10"/>
        <v>1</v>
      </c>
      <c r="X31">
        <f t="shared" si="10"/>
        <v>0</v>
      </c>
      <c r="Y31">
        <f t="shared" si="10"/>
        <v>0</v>
      </c>
      <c r="Z31">
        <f t="shared" si="10"/>
        <v>0</v>
      </c>
      <c r="AA31">
        <f t="shared" si="10"/>
        <v>0</v>
      </c>
      <c r="AB31">
        <f t="shared" si="10"/>
        <v>0</v>
      </c>
    </row>
    <row r="32" spans="1:28">
      <c r="A32" s="2">
        <v>43914</v>
      </c>
      <c r="B32" s="3">
        <f>Dati!J32</f>
        <v>8326</v>
      </c>
      <c r="C32">
        <f t="shared" si="1"/>
        <v>894</v>
      </c>
      <c r="D32">
        <f t="shared" si="3"/>
        <v>486</v>
      </c>
      <c r="E32">
        <f t="shared" si="5"/>
        <v>1030</v>
      </c>
      <c r="R32">
        <f t="shared" si="9"/>
        <v>8</v>
      </c>
      <c r="T32">
        <f t="shared" si="10"/>
        <v>0</v>
      </c>
      <c r="U32">
        <f t="shared" si="10"/>
        <v>0</v>
      </c>
      <c r="V32">
        <f t="shared" si="10"/>
        <v>0</v>
      </c>
      <c r="W32">
        <f t="shared" si="10"/>
        <v>0</v>
      </c>
      <c r="X32">
        <f t="shared" si="10"/>
        <v>0</v>
      </c>
      <c r="Y32">
        <f t="shared" si="10"/>
        <v>0</v>
      </c>
      <c r="Z32">
        <f t="shared" si="10"/>
        <v>0</v>
      </c>
      <c r="AA32">
        <f t="shared" si="10"/>
        <v>1</v>
      </c>
      <c r="AB32">
        <f t="shared" si="10"/>
        <v>0</v>
      </c>
    </row>
    <row r="33" spans="1:28">
      <c r="A33" s="2">
        <v>43915</v>
      </c>
      <c r="B33" s="3">
        <f>Dati!J33</f>
        <v>9362</v>
      </c>
      <c r="C33">
        <f t="shared" si="1"/>
        <v>1036</v>
      </c>
      <c r="D33">
        <f t="shared" si="3"/>
        <v>142</v>
      </c>
      <c r="E33">
        <f t="shared" si="5"/>
        <v>-344</v>
      </c>
      <c r="R33">
        <f>INT(C33/1000)</f>
        <v>1</v>
      </c>
      <c r="T33">
        <f t="shared" si="10"/>
        <v>1</v>
      </c>
      <c r="U33">
        <f t="shared" si="10"/>
        <v>0</v>
      </c>
      <c r="V33">
        <f t="shared" si="10"/>
        <v>0</v>
      </c>
      <c r="W33">
        <f t="shared" si="10"/>
        <v>0</v>
      </c>
      <c r="X33">
        <f t="shared" si="10"/>
        <v>0</v>
      </c>
      <c r="Y33">
        <f t="shared" si="10"/>
        <v>0</v>
      </c>
      <c r="Z33">
        <f t="shared" si="10"/>
        <v>0</v>
      </c>
      <c r="AA33">
        <f t="shared" si="10"/>
        <v>0</v>
      </c>
      <c r="AB33">
        <f t="shared" si="10"/>
        <v>0</v>
      </c>
    </row>
    <row r="34" spans="1:28">
      <c r="A34" s="2">
        <v>43916</v>
      </c>
      <c r="B34" s="3">
        <f>Dati!J34</f>
        <v>10361</v>
      </c>
      <c r="C34">
        <f t="shared" si="1"/>
        <v>999</v>
      </c>
      <c r="D34">
        <f t="shared" si="3"/>
        <v>-37</v>
      </c>
      <c r="E34">
        <f t="shared" si="5"/>
        <v>-179</v>
      </c>
      <c r="R34">
        <f t="shared" si="9"/>
        <v>9</v>
      </c>
      <c r="T34">
        <f t="shared" ref="T34:AB43" si="11">IF($R34=T$2,1,0)</f>
        <v>0</v>
      </c>
      <c r="U34">
        <f t="shared" si="11"/>
        <v>0</v>
      </c>
      <c r="V34">
        <f t="shared" si="11"/>
        <v>0</v>
      </c>
      <c r="W34">
        <f t="shared" si="11"/>
        <v>0</v>
      </c>
      <c r="X34">
        <f t="shared" si="11"/>
        <v>0</v>
      </c>
      <c r="Y34">
        <f t="shared" si="11"/>
        <v>0</v>
      </c>
      <c r="Z34">
        <f t="shared" si="11"/>
        <v>0</v>
      </c>
      <c r="AA34">
        <f t="shared" si="11"/>
        <v>0</v>
      </c>
      <c r="AB34">
        <f t="shared" si="11"/>
        <v>1</v>
      </c>
    </row>
    <row r="35" spans="1:28">
      <c r="A35" s="2">
        <v>43917</v>
      </c>
      <c r="B35" s="3">
        <f>Dati!J35</f>
        <v>10950</v>
      </c>
      <c r="C35">
        <f t="shared" si="1"/>
        <v>589</v>
      </c>
      <c r="D35">
        <f t="shared" si="3"/>
        <v>-410</v>
      </c>
      <c r="E35">
        <f t="shared" si="5"/>
        <v>-373</v>
      </c>
      <c r="R35">
        <f t="shared" si="9"/>
        <v>5</v>
      </c>
      <c r="T35">
        <f t="shared" si="11"/>
        <v>0</v>
      </c>
      <c r="U35">
        <f t="shared" si="11"/>
        <v>0</v>
      </c>
      <c r="V35">
        <f t="shared" si="11"/>
        <v>0</v>
      </c>
      <c r="W35">
        <f t="shared" si="11"/>
        <v>0</v>
      </c>
      <c r="X35">
        <f t="shared" si="11"/>
        <v>1</v>
      </c>
      <c r="Y35">
        <f t="shared" si="11"/>
        <v>0</v>
      </c>
      <c r="Z35">
        <f t="shared" si="11"/>
        <v>0</v>
      </c>
      <c r="AA35">
        <f t="shared" si="11"/>
        <v>0</v>
      </c>
      <c r="AB35">
        <f t="shared" si="11"/>
        <v>0</v>
      </c>
    </row>
    <row r="36" spans="1:28">
      <c r="A36" s="2">
        <v>43918</v>
      </c>
      <c r="B36" s="3">
        <f>Dati!J36</f>
        <v>12384</v>
      </c>
      <c r="C36">
        <f t="shared" si="1"/>
        <v>1434</v>
      </c>
      <c r="D36">
        <f t="shared" si="3"/>
        <v>845</v>
      </c>
      <c r="E36">
        <f t="shared" si="5"/>
        <v>1255</v>
      </c>
      <c r="R36">
        <f>INT(C36/1000)</f>
        <v>1</v>
      </c>
      <c r="T36">
        <f t="shared" si="11"/>
        <v>1</v>
      </c>
      <c r="U36">
        <f t="shared" si="11"/>
        <v>0</v>
      </c>
      <c r="V36">
        <f t="shared" si="11"/>
        <v>0</v>
      </c>
      <c r="W36">
        <f t="shared" si="11"/>
        <v>0</v>
      </c>
      <c r="X36">
        <f t="shared" si="11"/>
        <v>0</v>
      </c>
      <c r="Y36">
        <f t="shared" si="11"/>
        <v>0</v>
      </c>
      <c r="Z36">
        <f t="shared" si="11"/>
        <v>0</v>
      </c>
      <c r="AA36">
        <f t="shared" si="11"/>
        <v>0</v>
      </c>
      <c r="AB36">
        <f t="shared" si="11"/>
        <v>0</v>
      </c>
    </row>
    <row r="37" spans="1:28">
      <c r="A37" s="2">
        <v>43919</v>
      </c>
      <c r="B37" s="3">
        <f>Dati!J37</f>
        <v>13030</v>
      </c>
      <c r="C37">
        <f t="shared" ref="C37" si="12">B37-B36</f>
        <v>646</v>
      </c>
      <c r="D37">
        <f t="shared" ref="D37" si="13">C37-C36</f>
        <v>-788</v>
      </c>
      <c r="E37">
        <f t="shared" ref="E37" si="14">D37-D36</f>
        <v>-1633</v>
      </c>
      <c r="R37">
        <f t="shared" si="9"/>
        <v>6</v>
      </c>
      <c r="T37">
        <f t="shared" si="11"/>
        <v>0</v>
      </c>
      <c r="U37">
        <f t="shared" si="11"/>
        <v>0</v>
      </c>
      <c r="V37">
        <f t="shared" si="11"/>
        <v>0</v>
      </c>
      <c r="W37">
        <f t="shared" si="11"/>
        <v>0</v>
      </c>
      <c r="X37">
        <f t="shared" si="11"/>
        <v>0</v>
      </c>
      <c r="Y37">
        <f t="shared" si="11"/>
        <v>1</v>
      </c>
      <c r="Z37">
        <f t="shared" si="11"/>
        <v>0</v>
      </c>
      <c r="AA37">
        <f t="shared" si="11"/>
        <v>0</v>
      </c>
      <c r="AB37">
        <f t="shared" si="11"/>
        <v>0</v>
      </c>
    </row>
    <row r="38" spans="1:28">
      <c r="A38" s="2">
        <v>43920</v>
      </c>
      <c r="B38" s="3">
        <f>Dati!J38</f>
        <v>14620</v>
      </c>
      <c r="C38">
        <f t="shared" ref="C38" si="15">B38-B37</f>
        <v>1590</v>
      </c>
      <c r="D38">
        <f t="shared" ref="D38" si="16">C38-C37</f>
        <v>944</v>
      </c>
      <c r="E38">
        <f t="shared" ref="E38" si="17">D38-D37</f>
        <v>1732</v>
      </c>
      <c r="R38">
        <f>INT(C38/1000)</f>
        <v>1</v>
      </c>
      <c r="T38">
        <f t="shared" si="11"/>
        <v>1</v>
      </c>
      <c r="U38">
        <f t="shared" si="11"/>
        <v>0</v>
      </c>
      <c r="V38">
        <f t="shared" si="11"/>
        <v>0</v>
      </c>
      <c r="W38">
        <f t="shared" si="11"/>
        <v>0</v>
      </c>
      <c r="X38">
        <f t="shared" si="11"/>
        <v>0</v>
      </c>
      <c r="Y38">
        <f t="shared" si="11"/>
        <v>0</v>
      </c>
      <c r="Z38">
        <f t="shared" si="11"/>
        <v>0</v>
      </c>
      <c r="AA38">
        <f t="shared" si="11"/>
        <v>0</v>
      </c>
      <c r="AB38">
        <f t="shared" si="11"/>
        <v>0</v>
      </c>
    </row>
    <row r="39" spans="1:28">
      <c r="A39" s="2">
        <v>43921</v>
      </c>
      <c r="B39" s="3">
        <f>Dati!J39</f>
        <v>15729</v>
      </c>
      <c r="C39">
        <f t="shared" ref="C39" si="18">B39-B38</f>
        <v>1109</v>
      </c>
      <c r="D39">
        <f t="shared" ref="D39" si="19">C39-C38</f>
        <v>-481</v>
      </c>
      <c r="E39">
        <f t="shared" ref="E39" si="20">D39-D38</f>
        <v>-1425</v>
      </c>
      <c r="R39">
        <f t="shared" ref="R39:R66" si="21">INT(C39/1000)</f>
        <v>1</v>
      </c>
      <c r="T39">
        <f t="shared" si="11"/>
        <v>1</v>
      </c>
      <c r="U39">
        <f t="shared" si="11"/>
        <v>0</v>
      </c>
      <c r="V39">
        <f t="shared" si="11"/>
        <v>0</v>
      </c>
      <c r="W39">
        <f t="shared" si="11"/>
        <v>0</v>
      </c>
      <c r="X39">
        <f t="shared" si="11"/>
        <v>0</v>
      </c>
      <c r="Y39">
        <f t="shared" si="11"/>
        <v>0</v>
      </c>
      <c r="Z39">
        <f t="shared" si="11"/>
        <v>0</v>
      </c>
      <c r="AA39">
        <f t="shared" si="11"/>
        <v>0</v>
      </c>
      <c r="AB39">
        <f t="shared" si="11"/>
        <v>0</v>
      </c>
    </row>
    <row r="40" spans="1:28">
      <c r="A40" s="2">
        <v>43922</v>
      </c>
      <c r="B40" s="3">
        <f>Dati!J40</f>
        <v>16847</v>
      </c>
      <c r="C40">
        <f t="shared" ref="C40" si="22">B40-B39</f>
        <v>1118</v>
      </c>
      <c r="D40">
        <f t="shared" ref="D40" si="23">C40-C39</f>
        <v>9</v>
      </c>
      <c r="E40">
        <f t="shared" ref="E40" si="24">D40-D39</f>
        <v>490</v>
      </c>
      <c r="R40">
        <f t="shared" si="21"/>
        <v>1</v>
      </c>
      <c r="T40">
        <f t="shared" si="11"/>
        <v>1</v>
      </c>
      <c r="U40">
        <f t="shared" si="11"/>
        <v>0</v>
      </c>
      <c r="V40">
        <f t="shared" si="11"/>
        <v>0</v>
      </c>
      <c r="W40">
        <f t="shared" si="11"/>
        <v>0</v>
      </c>
      <c r="X40">
        <f t="shared" si="11"/>
        <v>0</v>
      </c>
      <c r="Y40">
        <f t="shared" si="11"/>
        <v>0</v>
      </c>
      <c r="Z40">
        <f t="shared" si="11"/>
        <v>0</v>
      </c>
      <c r="AA40">
        <f t="shared" si="11"/>
        <v>0</v>
      </c>
      <c r="AB40">
        <f t="shared" si="11"/>
        <v>0</v>
      </c>
    </row>
    <row r="41" spans="1:28">
      <c r="A41" s="2">
        <v>43923</v>
      </c>
      <c r="B41" s="3">
        <f>Dati!J41</f>
        <v>18278</v>
      </c>
      <c r="C41">
        <f t="shared" ref="C41" si="25">B41-B40</f>
        <v>1431</v>
      </c>
      <c r="D41">
        <f t="shared" ref="D41" si="26">C41-C40</f>
        <v>313</v>
      </c>
      <c r="E41">
        <f t="shared" ref="E41" si="27">D41-D40</f>
        <v>304</v>
      </c>
      <c r="R41">
        <f t="shared" si="21"/>
        <v>1</v>
      </c>
      <c r="T41">
        <f t="shared" si="11"/>
        <v>1</v>
      </c>
      <c r="U41">
        <f t="shared" si="11"/>
        <v>0</v>
      </c>
      <c r="V41">
        <f t="shared" si="11"/>
        <v>0</v>
      </c>
      <c r="W41">
        <f t="shared" si="11"/>
        <v>0</v>
      </c>
      <c r="X41">
        <f t="shared" si="11"/>
        <v>0</v>
      </c>
      <c r="Y41">
        <f t="shared" si="11"/>
        <v>0</v>
      </c>
      <c r="Z41">
        <f t="shared" si="11"/>
        <v>0</v>
      </c>
      <c r="AA41">
        <f t="shared" si="11"/>
        <v>0</v>
      </c>
      <c r="AB41">
        <f t="shared" si="11"/>
        <v>0</v>
      </c>
    </row>
    <row r="42" spans="1:28">
      <c r="A42" s="2">
        <v>43924</v>
      </c>
      <c r="B42" s="3">
        <f>Dati!J42</f>
        <v>19758</v>
      </c>
      <c r="C42">
        <f t="shared" ref="C42" si="28">B42-B41</f>
        <v>1480</v>
      </c>
      <c r="D42">
        <f t="shared" ref="D42" si="29">C42-C41</f>
        <v>49</v>
      </c>
      <c r="E42">
        <f t="shared" ref="E42" si="30">D42-D41</f>
        <v>-264</v>
      </c>
      <c r="R42">
        <f t="shared" si="21"/>
        <v>1</v>
      </c>
      <c r="T42">
        <f t="shared" si="11"/>
        <v>1</v>
      </c>
      <c r="U42">
        <f t="shared" si="11"/>
        <v>0</v>
      </c>
      <c r="V42">
        <f t="shared" si="11"/>
        <v>0</v>
      </c>
      <c r="W42">
        <f t="shared" si="11"/>
        <v>0</v>
      </c>
      <c r="X42">
        <f t="shared" si="11"/>
        <v>0</v>
      </c>
      <c r="Y42">
        <f t="shared" si="11"/>
        <v>0</v>
      </c>
      <c r="Z42">
        <f t="shared" si="11"/>
        <v>0</v>
      </c>
      <c r="AA42">
        <f t="shared" si="11"/>
        <v>0</v>
      </c>
      <c r="AB42">
        <f t="shared" si="11"/>
        <v>0</v>
      </c>
    </row>
    <row r="43" spans="1:28">
      <c r="A43" s="2">
        <v>43925</v>
      </c>
      <c r="B43" s="3">
        <f>Dati!J43</f>
        <v>20996</v>
      </c>
      <c r="C43">
        <f t="shared" ref="C43" si="31">B43-B42</f>
        <v>1238</v>
      </c>
      <c r="D43">
        <f t="shared" ref="D43" si="32">C43-C42</f>
        <v>-242</v>
      </c>
      <c r="E43">
        <f t="shared" ref="E43" si="33">D43-D42</f>
        <v>-291</v>
      </c>
      <c r="R43">
        <f t="shared" si="21"/>
        <v>1</v>
      </c>
      <c r="T43">
        <f t="shared" si="11"/>
        <v>1</v>
      </c>
      <c r="U43">
        <f t="shared" si="11"/>
        <v>0</v>
      </c>
      <c r="V43">
        <f t="shared" si="11"/>
        <v>0</v>
      </c>
      <c r="W43">
        <f t="shared" si="11"/>
        <v>0</v>
      </c>
      <c r="X43">
        <f t="shared" si="11"/>
        <v>0</v>
      </c>
      <c r="Y43">
        <f t="shared" si="11"/>
        <v>0</v>
      </c>
      <c r="Z43">
        <f t="shared" si="11"/>
        <v>0</v>
      </c>
      <c r="AA43">
        <f t="shared" si="11"/>
        <v>0</v>
      </c>
      <c r="AB43">
        <f t="shared" si="11"/>
        <v>0</v>
      </c>
    </row>
    <row r="44" spans="1:28">
      <c r="A44" s="2">
        <v>43926</v>
      </c>
      <c r="B44" s="3">
        <f>Dati!J44</f>
        <v>21815</v>
      </c>
      <c r="C44">
        <f t="shared" ref="C44" si="34">B44-B43</f>
        <v>819</v>
      </c>
      <c r="D44">
        <f t="shared" ref="D44" si="35">C44-C43</f>
        <v>-419</v>
      </c>
      <c r="E44">
        <f t="shared" ref="E44" si="36">D44-D43</f>
        <v>-177</v>
      </c>
      <c r="R44">
        <f>INT(C44/100)</f>
        <v>8</v>
      </c>
      <c r="T44">
        <f t="shared" ref="T44:AB53" si="37">IF($R44=T$2,1,0)</f>
        <v>0</v>
      </c>
      <c r="U44">
        <f t="shared" si="37"/>
        <v>0</v>
      </c>
      <c r="V44">
        <f t="shared" si="37"/>
        <v>0</v>
      </c>
      <c r="W44">
        <f t="shared" si="37"/>
        <v>0</v>
      </c>
      <c r="X44">
        <f t="shared" si="37"/>
        <v>0</v>
      </c>
      <c r="Y44">
        <f t="shared" si="37"/>
        <v>0</v>
      </c>
      <c r="Z44">
        <f t="shared" si="37"/>
        <v>0</v>
      </c>
      <c r="AA44">
        <f t="shared" si="37"/>
        <v>1</v>
      </c>
      <c r="AB44">
        <f t="shared" si="37"/>
        <v>0</v>
      </c>
    </row>
    <row r="45" spans="1:28">
      <c r="A45" s="2">
        <v>43927</v>
      </c>
      <c r="B45" s="3">
        <f>Dati!J45</f>
        <v>22837</v>
      </c>
      <c r="C45">
        <f t="shared" ref="C45" si="38">B45-B44</f>
        <v>1022</v>
      </c>
      <c r="D45">
        <f t="shared" ref="D45" si="39">C45-C44</f>
        <v>203</v>
      </c>
      <c r="E45">
        <f t="shared" ref="E45" si="40">D45-D44</f>
        <v>622</v>
      </c>
      <c r="R45">
        <f t="shared" si="21"/>
        <v>1</v>
      </c>
      <c r="T45">
        <f t="shared" si="37"/>
        <v>1</v>
      </c>
      <c r="U45">
        <f t="shared" si="37"/>
        <v>0</v>
      </c>
      <c r="V45">
        <f t="shared" si="37"/>
        <v>0</v>
      </c>
      <c r="W45">
        <f t="shared" si="37"/>
        <v>0</v>
      </c>
      <c r="X45">
        <f t="shared" si="37"/>
        <v>0</v>
      </c>
      <c r="Y45">
        <f t="shared" si="37"/>
        <v>0</v>
      </c>
      <c r="Z45">
        <f t="shared" si="37"/>
        <v>0</v>
      </c>
      <c r="AA45">
        <f t="shared" si="37"/>
        <v>0</v>
      </c>
      <c r="AB45">
        <f t="shared" si="37"/>
        <v>0</v>
      </c>
    </row>
    <row r="46" spans="1:28">
      <c r="A46" s="2">
        <v>43928</v>
      </c>
      <c r="B46" s="3">
        <f>Dati!J46</f>
        <v>24392</v>
      </c>
      <c r="C46">
        <f t="shared" ref="C46" si="41">B46-B45</f>
        <v>1555</v>
      </c>
      <c r="D46">
        <f t="shared" ref="D46" si="42">C46-C45</f>
        <v>533</v>
      </c>
      <c r="E46">
        <f t="shared" ref="E46" si="43">D46-D45</f>
        <v>330</v>
      </c>
      <c r="R46">
        <f t="shared" si="21"/>
        <v>1</v>
      </c>
      <c r="T46">
        <f t="shared" si="37"/>
        <v>1</v>
      </c>
      <c r="U46">
        <f t="shared" si="37"/>
        <v>0</v>
      </c>
      <c r="V46">
        <f t="shared" si="37"/>
        <v>0</v>
      </c>
      <c r="W46">
        <f t="shared" si="37"/>
        <v>0</v>
      </c>
      <c r="X46">
        <f t="shared" si="37"/>
        <v>0</v>
      </c>
      <c r="Y46">
        <f t="shared" si="37"/>
        <v>0</v>
      </c>
      <c r="Z46">
        <f t="shared" si="37"/>
        <v>0</v>
      </c>
      <c r="AA46">
        <f t="shared" si="37"/>
        <v>0</v>
      </c>
      <c r="AB46">
        <f t="shared" si="37"/>
        <v>0</v>
      </c>
    </row>
    <row r="47" spans="1:28">
      <c r="A47" s="2">
        <v>43929</v>
      </c>
      <c r="B47" s="3">
        <f>Dati!J47</f>
        <v>26491</v>
      </c>
      <c r="C47">
        <f t="shared" ref="C47" si="44">B47-B46</f>
        <v>2099</v>
      </c>
      <c r="D47">
        <f t="shared" ref="D47" si="45">C47-C46</f>
        <v>544</v>
      </c>
      <c r="E47">
        <f t="shared" ref="E47" si="46">D47-D46</f>
        <v>11</v>
      </c>
      <c r="R47">
        <f t="shared" si="21"/>
        <v>2</v>
      </c>
      <c r="T47">
        <f t="shared" si="37"/>
        <v>0</v>
      </c>
      <c r="U47">
        <f t="shared" si="37"/>
        <v>1</v>
      </c>
      <c r="V47">
        <f t="shared" si="37"/>
        <v>0</v>
      </c>
      <c r="W47">
        <f t="shared" si="37"/>
        <v>0</v>
      </c>
      <c r="X47">
        <f t="shared" si="37"/>
        <v>0</v>
      </c>
      <c r="Y47">
        <f t="shared" si="37"/>
        <v>0</v>
      </c>
      <c r="Z47">
        <f t="shared" si="37"/>
        <v>0</v>
      </c>
      <c r="AA47">
        <f t="shared" si="37"/>
        <v>0</v>
      </c>
      <c r="AB47">
        <f t="shared" si="37"/>
        <v>0</v>
      </c>
    </row>
    <row r="48" spans="1:28">
      <c r="A48" s="2">
        <v>43930</v>
      </c>
      <c r="B48" s="3">
        <f>Dati!J48</f>
        <v>28470</v>
      </c>
      <c r="C48">
        <f t="shared" ref="C48" si="47">B48-B47</f>
        <v>1979</v>
      </c>
      <c r="D48">
        <f t="shared" ref="D48" si="48">C48-C47</f>
        <v>-120</v>
      </c>
      <c r="E48">
        <f t="shared" ref="E48" si="49">D48-D47</f>
        <v>-664</v>
      </c>
      <c r="R48">
        <f t="shared" si="21"/>
        <v>1</v>
      </c>
      <c r="T48">
        <f t="shared" si="37"/>
        <v>1</v>
      </c>
      <c r="U48">
        <f t="shared" si="37"/>
        <v>0</v>
      </c>
      <c r="V48">
        <f t="shared" si="37"/>
        <v>0</v>
      </c>
      <c r="W48">
        <f t="shared" si="37"/>
        <v>0</v>
      </c>
      <c r="X48">
        <f t="shared" si="37"/>
        <v>0</v>
      </c>
      <c r="Y48">
        <f t="shared" si="37"/>
        <v>0</v>
      </c>
      <c r="Z48">
        <f t="shared" si="37"/>
        <v>0</v>
      </c>
      <c r="AA48">
        <f t="shared" si="37"/>
        <v>0</v>
      </c>
      <c r="AB48">
        <f t="shared" si="37"/>
        <v>0</v>
      </c>
    </row>
    <row r="49" spans="1:28">
      <c r="A49" s="2">
        <v>43931</v>
      </c>
      <c r="B49" s="3">
        <f>Dati!J49</f>
        <v>30455</v>
      </c>
      <c r="C49">
        <f t="shared" ref="C49" si="50">B49-B48</f>
        <v>1985</v>
      </c>
      <c r="D49">
        <f t="shared" ref="D49" si="51">C49-C48</f>
        <v>6</v>
      </c>
      <c r="E49">
        <f t="shared" ref="E49" si="52">D49-D48</f>
        <v>126</v>
      </c>
      <c r="R49">
        <f t="shared" si="21"/>
        <v>1</v>
      </c>
      <c r="T49">
        <f t="shared" si="37"/>
        <v>1</v>
      </c>
      <c r="U49">
        <f t="shared" si="37"/>
        <v>0</v>
      </c>
      <c r="V49">
        <f t="shared" si="37"/>
        <v>0</v>
      </c>
      <c r="W49">
        <f t="shared" si="37"/>
        <v>0</v>
      </c>
      <c r="X49">
        <f t="shared" si="37"/>
        <v>0</v>
      </c>
      <c r="Y49">
        <f t="shared" si="37"/>
        <v>0</v>
      </c>
      <c r="Z49">
        <f t="shared" si="37"/>
        <v>0</v>
      </c>
      <c r="AA49">
        <f t="shared" si="37"/>
        <v>0</v>
      </c>
      <c r="AB49">
        <f t="shared" si="37"/>
        <v>0</v>
      </c>
    </row>
    <row r="50" spans="1:28">
      <c r="A50" s="2">
        <v>43932</v>
      </c>
      <c r="B50" s="3">
        <f>Dati!J50</f>
        <v>32534</v>
      </c>
      <c r="C50">
        <f t="shared" ref="C50" si="53">B50-B49</f>
        <v>2079</v>
      </c>
      <c r="D50">
        <f t="shared" ref="D50" si="54">C50-C49</f>
        <v>94</v>
      </c>
      <c r="E50">
        <f t="shared" ref="E50" si="55">D50-D49</f>
        <v>88</v>
      </c>
      <c r="R50">
        <f t="shared" si="21"/>
        <v>2</v>
      </c>
      <c r="T50">
        <f t="shared" si="37"/>
        <v>0</v>
      </c>
      <c r="U50">
        <f t="shared" si="37"/>
        <v>1</v>
      </c>
      <c r="V50">
        <f t="shared" si="37"/>
        <v>0</v>
      </c>
      <c r="W50">
        <f t="shared" si="37"/>
        <v>0</v>
      </c>
      <c r="X50">
        <f t="shared" si="37"/>
        <v>0</v>
      </c>
      <c r="Y50">
        <f t="shared" si="37"/>
        <v>0</v>
      </c>
      <c r="Z50">
        <f t="shared" si="37"/>
        <v>0</v>
      </c>
      <c r="AA50">
        <f t="shared" si="37"/>
        <v>0</v>
      </c>
      <c r="AB50">
        <f t="shared" si="37"/>
        <v>0</v>
      </c>
    </row>
    <row r="51" spans="1:28">
      <c r="A51" s="2">
        <v>43933</v>
      </c>
      <c r="B51" s="3">
        <f>Dati!J51</f>
        <v>34211</v>
      </c>
      <c r="C51">
        <f t="shared" ref="C51" si="56">B51-B50</f>
        <v>1677</v>
      </c>
      <c r="D51">
        <f t="shared" ref="D51" si="57">C51-C50</f>
        <v>-402</v>
      </c>
      <c r="E51">
        <f t="shared" ref="E51" si="58">D51-D50</f>
        <v>-496</v>
      </c>
      <c r="R51">
        <f t="shared" si="21"/>
        <v>1</v>
      </c>
      <c r="T51">
        <f t="shared" si="37"/>
        <v>1</v>
      </c>
      <c r="U51">
        <f t="shared" si="37"/>
        <v>0</v>
      </c>
      <c r="V51">
        <f t="shared" si="37"/>
        <v>0</v>
      </c>
      <c r="W51">
        <f t="shared" si="37"/>
        <v>0</v>
      </c>
      <c r="X51">
        <f t="shared" si="37"/>
        <v>0</v>
      </c>
      <c r="Y51">
        <f t="shared" si="37"/>
        <v>0</v>
      </c>
      <c r="Z51">
        <f t="shared" si="37"/>
        <v>0</v>
      </c>
      <c r="AA51">
        <f t="shared" si="37"/>
        <v>0</v>
      </c>
      <c r="AB51">
        <f t="shared" si="37"/>
        <v>0</v>
      </c>
    </row>
    <row r="52" spans="1:28">
      <c r="A52" s="2">
        <v>43934</v>
      </c>
      <c r="B52" s="3">
        <f>Dati!J52</f>
        <v>35435</v>
      </c>
      <c r="C52">
        <f t="shared" ref="C52" si="59">B52-B51</f>
        <v>1224</v>
      </c>
      <c r="D52">
        <f t="shared" ref="D52" si="60">C52-C51</f>
        <v>-453</v>
      </c>
      <c r="E52">
        <f t="shared" ref="E52" si="61">D52-D51</f>
        <v>-51</v>
      </c>
      <c r="R52">
        <f t="shared" si="21"/>
        <v>1</v>
      </c>
      <c r="T52">
        <f t="shared" si="37"/>
        <v>1</v>
      </c>
      <c r="U52">
        <f t="shared" si="37"/>
        <v>0</v>
      </c>
      <c r="V52">
        <f t="shared" si="37"/>
        <v>0</v>
      </c>
      <c r="W52">
        <f t="shared" si="37"/>
        <v>0</v>
      </c>
      <c r="X52">
        <f t="shared" si="37"/>
        <v>0</v>
      </c>
      <c r="Y52">
        <f t="shared" si="37"/>
        <v>0</v>
      </c>
      <c r="Z52">
        <f t="shared" si="37"/>
        <v>0</v>
      </c>
      <c r="AA52">
        <f t="shared" si="37"/>
        <v>0</v>
      </c>
      <c r="AB52">
        <f t="shared" si="37"/>
        <v>0</v>
      </c>
    </row>
    <row r="53" spans="1:28">
      <c r="A53" s="2">
        <v>43935</v>
      </c>
      <c r="B53" s="3">
        <f>Dati!J53</f>
        <v>37130</v>
      </c>
      <c r="C53">
        <f t="shared" ref="C53" si="62">B53-B52</f>
        <v>1695</v>
      </c>
      <c r="D53">
        <f t="shared" ref="D53" si="63">C53-C52</f>
        <v>471</v>
      </c>
      <c r="E53">
        <f t="shared" ref="E53" si="64">D53-D52</f>
        <v>924</v>
      </c>
      <c r="R53">
        <f t="shared" si="21"/>
        <v>1</v>
      </c>
      <c r="T53">
        <f t="shared" si="37"/>
        <v>1</v>
      </c>
      <c r="U53">
        <f t="shared" si="37"/>
        <v>0</v>
      </c>
      <c r="V53">
        <f t="shared" si="37"/>
        <v>0</v>
      </c>
      <c r="W53">
        <f t="shared" si="37"/>
        <v>0</v>
      </c>
      <c r="X53">
        <f t="shared" si="37"/>
        <v>0</v>
      </c>
      <c r="Y53">
        <f t="shared" si="37"/>
        <v>0</v>
      </c>
      <c r="Z53">
        <f t="shared" si="37"/>
        <v>0</v>
      </c>
      <c r="AA53">
        <f t="shared" si="37"/>
        <v>0</v>
      </c>
      <c r="AB53">
        <f t="shared" si="37"/>
        <v>0</v>
      </c>
    </row>
    <row r="54" spans="1:28">
      <c r="A54" s="2">
        <v>43936</v>
      </c>
      <c r="B54" s="3">
        <f>Dati!J54</f>
        <v>38092</v>
      </c>
      <c r="C54">
        <f t="shared" ref="C54" si="65">B54-B53</f>
        <v>962</v>
      </c>
      <c r="D54">
        <f t="shared" ref="D54" si="66">C54-C53</f>
        <v>-733</v>
      </c>
      <c r="E54">
        <f t="shared" ref="E54" si="67">D54-D53</f>
        <v>-1204</v>
      </c>
      <c r="R54">
        <f>INT(C54/100)</f>
        <v>9</v>
      </c>
      <c r="T54">
        <f t="shared" ref="T54:AB72" si="68">IF($R54=T$2,1,0)</f>
        <v>0</v>
      </c>
      <c r="U54">
        <f t="shared" si="68"/>
        <v>0</v>
      </c>
      <c r="V54">
        <f t="shared" si="68"/>
        <v>0</v>
      </c>
      <c r="W54">
        <f t="shared" si="68"/>
        <v>0</v>
      </c>
      <c r="X54">
        <f t="shared" si="68"/>
        <v>0</v>
      </c>
      <c r="Y54">
        <f t="shared" si="68"/>
        <v>0</v>
      </c>
      <c r="Z54">
        <f t="shared" si="68"/>
        <v>0</v>
      </c>
      <c r="AA54">
        <f t="shared" si="68"/>
        <v>0</v>
      </c>
      <c r="AB54">
        <f t="shared" si="68"/>
        <v>1</v>
      </c>
    </row>
    <row r="55" spans="1:28">
      <c r="A55" s="2">
        <v>43937</v>
      </c>
      <c r="B55" s="3">
        <f>Dati!J55</f>
        <v>40164</v>
      </c>
      <c r="C55">
        <f t="shared" ref="C55" si="69">B55-B54</f>
        <v>2072</v>
      </c>
      <c r="D55">
        <f t="shared" ref="D55" si="70">C55-C54</f>
        <v>1110</v>
      </c>
      <c r="E55">
        <f t="shared" ref="E55" si="71">D55-D54</f>
        <v>1843</v>
      </c>
      <c r="R55">
        <f t="shared" si="21"/>
        <v>2</v>
      </c>
      <c r="T55">
        <f t="shared" si="68"/>
        <v>0</v>
      </c>
      <c r="U55">
        <f t="shared" si="68"/>
        <v>1</v>
      </c>
      <c r="V55">
        <f t="shared" si="68"/>
        <v>0</v>
      </c>
      <c r="W55">
        <f t="shared" si="68"/>
        <v>0</v>
      </c>
      <c r="X55">
        <f t="shared" si="68"/>
        <v>0</v>
      </c>
      <c r="Y55">
        <f t="shared" si="68"/>
        <v>0</v>
      </c>
      <c r="Z55">
        <f t="shared" si="68"/>
        <v>0</v>
      </c>
      <c r="AA55">
        <f t="shared" si="68"/>
        <v>0</v>
      </c>
      <c r="AB55">
        <f t="shared" si="68"/>
        <v>0</v>
      </c>
    </row>
    <row r="56" spans="1:28">
      <c r="A56" s="2">
        <v>43938</v>
      </c>
      <c r="B56" s="3">
        <f>Dati!J56</f>
        <v>42727</v>
      </c>
      <c r="C56">
        <f t="shared" ref="C56" si="72">B56-B55</f>
        <v>2563</v>
      </c>
      <c r="D56">
        <f t="shared" ref="D56" si="73">C56-C55</f>
        <v>491</v>
      </c>
      <c r="E56">
        <f t="shared" ref="E56" si="74">D56-D55</f>
        <v>-619</v>
      </c>
      <c r="R56">
        <f t="shared" si="21"/>
        <v>2</v>
      </c>
      <c r="T56">
        <f t="shared" si="68"/>
        <v>0</v>
      </c>
      <c r="U56">
        <f t="shared" si="68"/>
        <v>1</v>
      </c>
      <c r="V56">
        <f t="shared" si="68"/>
        <v>0</v>
      </c>
      <c r="W56">
        <f t="shared" si="68"/>
        <v>0</v>
      </c>
      <c r="X56">
        <f t="shared" si="68"/>
        <v>0</v>
      </c>
      <c r="Y56">
        <f t="shared" si="68"/>
        <v>0</v>
      </c>
      <c r="Z56">
        <f t="shared" si="68"/>
        <v>0</v>
      </c>
      <c r="AA56">
        <f t="shared" si="68"/>
        <v>0</v>
      </c>
      <c r="AB56">
        <f t="shared" si="68"/>
        <v>0</v>
      </c>
    </row>
    <row r="57" spans="1:28">
      <c r="A57" s="2">
        <v>43939</v>
      </c>
      <c r="B57" s="3">
        <f>Dati!J57</f>
        <v>44927</v>
      </c>
      <c r="C57">
        <f t="shared" ref="C57" si="75">B57-B56</f>
        <v>2200</v>
      </c>
      <c r="D57">
        <f t="shared" ref="D57" si="76">C57-C56</f>
        <v>-363</v>
      </c>
      <c r="E57">
        <f t="shared" ref="E57" si="77">D57-D56</f>
        <v>-854</v>
      </c>
      <c r="R57">
        <f t="shared" si="21"/>
        <v>2</v>
      </c>
      <c r="T57">
        <f t="shared" si="68"/>
        <v>0</v>
      </c>
      <c r="U57">
        <f t="shared" si="68"/>
        <v>1</v>
      </c>
      <c r="V57">
        <f t="shared" si="68"/>
        <v>0</v>
      </c>
      <c r="W57">
        <f t="shared" si="68"/>
        <v>0</v>
      </c>
      <c r="X57">
        <f t="shared" si="68"/>
        <v>0</v>
      </c>
      <c r="Y57">
        <f t="shared" si="68"/>
        <v>0</v>
      </c>
      <c r="Z57">
        <f t="shared" si="68"/>
        <v>0</v>
      </c>
      <c r="AA57">
        <f t="shared" si="68"/>
        <v>0</v>
      </c>
      <c r="AB57">
        <f t="shared" si="68"/>
        <v>0</v>
      </c>
    </row>
    <row r="58" spans="1:28">
      <c r="A58" s="2">
        <v>43940</v>
      </c>
      <c r="B58" s="3">
        <f>Dati!J58</f>
        <v>47055</v>
      </c>
      <c r="C58">
        <f t="shared" ref="C58" si="78">B58-B57</f>
        <v>2128</v>
      </c>
      <c r="D58">
        <f t="shared" ref="D58" si="79">C58-C57</f>
        <v>-72</v>
      </c>
      <c r="E58">
        <f t="shared" ref="E58" si="80">D58-D57</f>
        <v>291</v>
      </c>
      <c r="R58">
        <f t="shared" si="21"/>
        <v>2</v>
      </c>
      <c r="T58">
        <f t="shared" si="68"/>
        <v>0</v>
      </c>
      <c r="U58">
        <f t="shared" si="68"/>
        <v>1</v>
      </c>
      <c r="V58">
        <f t="shared" si="68"/>
        <v>0</v>
      </c>
      <c r="W58">
        <f t="shared" si="68"/>
        <v>0</v>
      </c>
      <c r="X58">
        <f t="shared" si="68"/>
        <v>0</v>
      </c>
      <c r="Y58">
        <f t="shared" si="68"/>
        <v>0</v>
      </c>
      <c r="Z58">
        <f t="shared" si="68"/>
        <v>0</v>
      </c>
      <c r="AA58">
        <f t="shared" si="68"/>
        <v>0</v>
      </c>
      <c r="AB58">
        <f t="shared" si="68"/>
        <v>0</v>
      </c>
    </row>
    <row r="59" spans="1:28">
      <c r="A59" s="2">
        <v>43941</v>
      </c>
      <c r="B59" s="3">
        <f>Dati!J59</f>
        <v>48877</v>
      </c>
      <c r="C59">
        <f t="shared" ref="C59" si="81">B59-B58</f>
        <v>1822</v>
      </c>
      <c r="D59">
        <f t="shared" ref="D59" si="82">C59-C58</f>
        <v>-306</v>
      </c>
      <c r="E59">
        <f t="shared" ref="E59" si="83">D59-D58</f>
        <v>-234</v>
      </c>
      <c r="R59">
        <f t="shared" si="21"/>
        <v>1</v>
      </c>
      <c r="T59">
        <f t="shared" si="68"/>
        <v>1</v>
      </c>
      <c r="U59">
        <f t="shared" si="68"/>
        <v>0</v>
      </c>
      <c r="V59">
        <f t="shared" si="68"/>
        <v>0</v>
      </c>
      <c r="W59">
        <f t="shared" si="68"/>
        <v>0</v>
      </c>
      <c r="X59">
        <f t="shared" si="68"/>
        <v>0</v>
      </c>
      <c r="Y59">
        <f t="shared" si="68"/>
        <v>0</v>
      </c>
      <c r="Z59">
        <f t="shared" si="68"/>
        <v>0</v>
      </c>
      <c r="AA59">
        <f t="shared" si="68"/>
        <v>0</v>
      </c>
      <c r="AB59">
        <f t="shared" si="68"/>
        <v>0</v>
      </c>
    </row>
    <row r="60" spans="1:28">
      <c r="A60" s="2">
        <v>43942</v>
      </c>
      <c r="B60" s="3">
        <f>Dati!J60</f>
        <v>51600</v>
      </c>
      <c r="C60">
        <f t="shared" ref="C60" si="84">B60-B59</f>
        <v>2723</v>
      </c>
      <c r="D60">
        <f t="shared" ref="D60" si="85">C60-C59</f>
        <v>901</v>
      </c>
      <c r="E60">
        <f t="shared" ref="E60" si="86">D60-D59</f>
        <v>1207</v>
      </c>
      <c r="R60">
        <f t="shared" si="21"/>
        <v>2</v>
      </c>
      <c r="T60">
        <f t="shared" si="68"/>
        <v>0</v>
      </c>
      <c r="U60">
        <f t="shared" si="68"/>
        <v>1</v>
      </c>
      <c r="V60">
        <f t="shared" si="68"/>
        <v>0</v>
      </c>
      <c r="W60">
        <f t="shared" si="68"/>
        <v>0</v>
      </c>
      <c r="X60">
        <f t="shared" si="68"/>
        <v>0</v>
      </c>
      <c r="Y60">
        <f t="shared" si="68"/>
        <v>0</v>
      </c>
      <c r="Z60">
        <f t="shared" si="68"/>
        <v>0</v>
      </c>
      <c r="AA60">
        <f t="shared" si="68"/>
        <v>0</v>
      </c>
      <c r="AB60">
        <f t="shared" si="68"/>
        <v>0</v>
      </c>
    </row>
    <row r="61" spans="1:28">
      <c r="A61" s="2">
        <v>43943</v>
      </c>
      <c r="B61" s="3">
        <f>Dati!J61</f>
        <v>54543</v>
      </c>
      <c r="C61">
        <f t="shared" ref="C61" si="87">B61-B60</f>
        <v>2943</v>
      </c>
      <c r="D61">
        <f t="shared" ref="D61" si="88">C61-C60</f>
        <v>220</v>
      </c>
      <c r="E61">
        <f t="shared" ref="E61" si="89">D61-D60</f>
        <v>-681</v>
      </c>
      <c r="R61">
        <f t="shared" si="21"/>
        <v>2</v>
      </c>
      <c r="T61">
        <f t="shared" si="68"/>
        <v>0</v>
      </c>
      <c r="U61">
        <f t="shared" si="68"/>
        <v>1</v>
      </c>
      <c r="V61">
        <f t="shared" si="68"/>
        <v>0</v>
      </c>
      <c r="W61">
        <f t="shared" si="68"/>
        <v>0</v>
      </c>
      <c r="X61">
        <f t="shared" si="68"/>
        <v>0</v>
      </c>
      <c r="Y61">
        <f t="shared" si="68"/>
        <v>0</v>
      </c>
      <c r="Z61">
        <f t="shared" si="68"/>
        <v>0</v>
      </c>
      <c r="AA61">
        <f t="shared" si="68"/>
        <v>0</v>
      </c>
      <c r="AB61">
        <f t="shared" si="68"/>
        <v>0</v>
      </c>
    </row>
    <row r="62" spans="1:28">
      <c r="A62" s="2">
        <v>43944</v>
      </c>
      <c r="B62" s="3">
        <f>Dati!J62</f>
        <v>57576</v>
      </c>
      <c r="C62">
        <f t="shared" ref="C62" si="90">B62-B61</f>
        <v>3033</v>
      </c>
      <c r="D62">
        <f t="shared" ref="D62" si="91">C62-C61</f>
        <v>90</v>
      </c>
      <c r="E62">
        <f t="shared" ref="E62" si="92">D62-D61</f>
        <v>-130</v>
      </c>
      <c r="R62">
        <f t="shared" si="21"/>
        <v>3</v>
      </c>
      <c r="T62">
        <f t="shared" si="68"/>
        <v>0</v>
      </c>
      <c r="U62">
        <f t="shared" si="68"/>
        <v>0</v>
      </c>
      <c r="V62">
        <f t="shared" si="68"/>
        <v>1</v>
      </c>
      <c r="W62">
        <f t="shared" si="68"/>
        <v>0</v>
      </c>
      <c r="X62">
        <f t="shared" si="68"/>
        <v>0</v>
      </c>
      <c r="Y62">
        <f t="shared" si="68"/>
        <v>0</v>
      </c>
      <c r="Z62">
        <f t="shared" si="68"/>
        <v>0</v>
      </c>
      <c r="AA62">
        <f t="shared" si="68"/>
        <v>0</v>
      </c>
      <c r="AB62">
        <f t="shared" si="68"/>
        <v>0</v>
      </c>
    </row>
    <row r="63" spans="1:28">
      <c r="A63" s="2">
        <v>43945</v>
      </c>
      <c r="B63" s="3">
        <f>Dati!J63</f>
        <v>60498</v>
      </c>
      <c r="C63">
        <f t="shared" ref="C63" si="93">B63-B62</f>
        <v>2922</v>
      </c>
      <c r="D63">
        <f t="shared" ref="D63" si="94">C63-C62</f>
        <v>-111</v>
      </c>
      <c r="E63">
        <f t="shared" ref="E63" si="95">D63-D62</f>
        <v>-201</v>
      </c>
      <c r="R63">
        <f t="shared" si="21"/>
        <v>2</v>
      </c>
      <c r="T63">
        <f t="shared" si="68"/>
        <v>0</v>
      </c>
      <c r="U63">
        <f t="shared" si="68"/>
        <v>1</v>
      </c>
      <c r="V63">
        <f t="shared" si="68"/>
        <v>0</v>
      </c>
      <c r="W63">
        <f t="shared" si="68"/>
        <v>0</v>
      </c>
      <c r="X63">
        <f t="shared" si="68"/>
        <v>0</v>
      </c>
      <c r="Y63">
        <f t="shared" si="68"/>
        <v>0</v>
      </c>
      <c r="Z63">
        <f t="shared" si="68"/>
        <v>0</v>
      </c>
      <c r="AA63">
        <f t="shared" si="68"/>
        <v>0</v>
      </c>
      <c r="AB63">
        <f t="shared" si="68"/>
        <v>0</v>
      </c>
    </row>
    <row r="64" spans="1:28">
      <c r="A64" s="2">
        <v>43946</v>
      </c>
      <c r="B64" s="3">
        <f>Dati!J64</f>
        <v>63120</v>
      </c>
      <c r="C64">
        <f t="shared" ref="C64" si="96">B64-B63</f>
        <v>2622</v>
      </c>
      <c r="D64">
        <f t="shared" ref="D64" si="97">C64-C63</f>
        <v>-300</v>
      </c>
      <c r="E64">
        <f t="shared" ref="E64" si="98">D64-D63</f>
        <v>-189</v>
      </c>
      <c r="R64">
        <f t="shared" si="21"/>
        <v>2</v>
      </c>
      <c r="T64">
        <f t="shared" si="68"/>
        <v>0</v>
      </c>
      <c r="U64">
        <f t="shared" si="68"/>
        <v>1</v>
      </c>
      <c r="V64">
        <f t="shared" si="68"/>
        <v>0</v>
      </c>
      <c r="W64">
        <f t="shared" si="68"/>
        <v>0</v>
      </c>
      <c r="X64">
        <f t="shared" si="68"/>
        <v>0</v>
      </c>
      <c r="Y64">
        <f t="shared" si="68"/>
        <v>0</v>
      </c>
      <c r="Z64">
        <f t="shared" si="68"/>
        <v>0</v>
      </c>
      <c r="AA64">
        <f t="shared" si="68"/>
        <v>0</v>
      </c>
      <c r="AB64">
        <f t="shared" si="68"/>
        <v>0</v>
      </c>
    </row>
    <row r="65" spans="1:28">
      <c r="A65" s="2">
        <v>43947</v>
      </c>
      <c r="B65" s="3">
        <f>Dati!J65</f>
        <v>64928</v>
      </c>
      <c r="C65">
        <f t="shared" ref="C65" si="99">B65-B64</f>
        <v>1808</v>
      </c>
      <c r="D65">
        <f t="shared" ref="D65" si="100">C65-C64</f>
        <v>-814</v>
      </c>
      <c r="E65">
        <f t="shared" ref="E65" si="101">D65-D64</f>
        <v>-514</v>
      </c>
      <c r="R65">
        <f t="shared" si="21"/>
        <v>1</v>
      </c>
      <c r="T65">
        <f t="shared" si="68"/>
        <v>1</v>
      </c>
      <c r="U65">
        <f t="shared" si="68"/>
        <v>0</v>
      </c>
      <c r="V65">
        <f t="shared" si="68"/>
        <v>0</v>
      </c>
      <c r="W65">
        <f t="shared" si="68"/>
        <v>0</v>
      </c>
      <c r="X65">
        <f t="shared" si="68"/>
        <v>0</v>
      </c>
      <c r="Y65">
        <f t="shared" si="68"/>
        <v>0</v>
      </c>
      <c r="Z65">
        <f t="shared" si="68"/>
        <v>0</v>
      </c>
      <c r="AA65">
        <f t="shared" si="68"/>
        <v>0</v>
      </c>
      <c r="AB65">
        <f t="shared" si="68"/>
        <v>0</v>
      </c>
    </row>
    <row r="66" spans="1:28">
      <c r="A66" s="2">
        <v>43948</v>
      </c>
      <c r="B66" s="3">
        <f>Dati!J66</f>
        <v>66624</v>
      </c>
      <c r="C66">
        <f t="shared" ref="C66" si="102">B66-B65</f>
        <v>1696</v>
      </c>
      <c r="D66">
        <f t="shared" ref="D66" si="103">C66-C65</f>
        <v>-112</v>
      </c>
      <c r="E66">
        <f t="shared" ref="E66" si="104">D66-D65</f>
        <v>702</v>
      </c>
      <c r="R66">
        <f t="shared" si="21"/>
        <v>1</v>
      </c>
      <c r="T66">
        <f t="shared" si="68"/>
        <v>1</v>
      </c>
      <c r="U66">
        <f t="shared" si="68"/>
        <v>0</v>
      </c>
      <c r="V66">
        <f t="shared" si="68"/>
        <v>0</v>
      </c>
      <c r="W66">
        <f t="shared" si="68"/>
        <v>0</v>
      </c>
      <c r="X66">
        <f t="shared" si="68"/>
        <v>0</v>
      </c>
      <c r="Y66">
        <f t="shared" si="68"/>
        <v>0</v>
      </c>
      <c r="Z66">
        <f t="shared" si="68"/>
        <v>0</v>
      </c>
      <c r="AA66">
        <f t="shared" si="68"/>
        <v>0</v>
      </c>
      <c r="AB66">
        <f t="shared" si="68"/>
        <v>0</v>
      </c>
    </row>
    <row r="67" spans="1:28">
      <c r="A67" s="2">
        <v>43949</v>
      </c>
      <c r="B67" s="3">
        <f>Dati!J67</f>
        <v>68941</v>
      </c>
      <c r="C67">
        <f t="shared" ref="C67" si="105">B67-B66</f>
        <v>2317</v>
      </c>
      <c r="D67">
        <f t="shared" ref="D67" si="106">C67-C66</f>
        <v>621</v>
      </c>
      <c r="E67">
        <f t="shared" ref="E67" si="107">D67-D66</f>
        <v>733</v>
      </c>
      <c r="R67">
        <f t="shared" ref="R67" si="108">INT(C67/1000)</f>
        <v>2</v>
      </c>
      <c r="T67">
        <f t="shared" si="68"/>
        <v>0</v>
      </c>
      <c r="U67">
        <f t="shared" si="68"/>
        <v>1</v>
      </c>
      <c r="V67">
        <f t="shared" si="68"/>
        <v>0</v>
      </c>
      <c r="W67">
        <f t="shared" si="68"/>
        <v>0</v>
      </c>
      <c r="X67">
        <f t="shared" si="68"/>
        <v>0</v>
      </c>
      <c r="Y67">
        <f t="shared" si="68"/>
        <v>0</v>
      </c>
      <c r="Z67">
        <f t="shared" si="68"/>
        <v>0</v>
      </c>
      <c r="AA67">
        <f t="shared" si="68"/>
        <v>0</v>
      </c>
      <c r="AB67">
        <f t="shared" si="68"/>
        <v>0</v>
      </c>
    </row>
    <row r="68" spans="1:28">
      <c r="A68" s="2">
        <v>43950</v>
      </c>
      <c r="B68" s="3">
        <f>Dati!J68</f>
        <v>71252</v>
      </c>
      <c r="C68">
        <f t="shared" ref="C68" si="109">B68-B67</f>
        <v>2311</v>
      </c>
      <c r="D68">
        <f t="shared" ref="D68" si="110">C68-C67</f>
        <v>-6</v>
      </c>
      <c r="E68">
        <f t="shared" ref="E68" si="111">D68-D67</f>
        <v>-627</v>
      </c>
      <c r="R68">
        <f t="shared" ref="R68" si="112">INT(C68/1000)</f>
        <v>2</v>
      </c>
      <c r="T68">
        <f t="shared" si="68"/>
        <v>0</v>
      </c>
      <c r="U68">
        <f t="shared" si="68"/>
        <v>1</v>
      </c>
      <c r="V68">
        <f t="shared" si="68"/>
        <v>0</v>
      </c>
      <c r="W68">
        <f t="shared" si="68"/>
        <v>0</v>
      </c>
      <c r="X68">
        <f t="shared" si="68"/>
        <v>0</v>
      </c>
      <c r="Y68">
        <f t="shared" si="68"/>
        <v>0</v>
      </c>
      <c r="Z68">
        <f t="shared" si="68"/>
        <v>0</v>
      </c>
      <c r="AA68">
        <f t="shared" si="68"/>
        <v>0</v>
      </c>
      <c r="AB68">
        <f t="shared" si="68"/>
        <v>0</v>
      </c>
    </row>
    <row r="69" spans="1:28">
      <c r="A69" s="2">
        <v>43951</v>
      </c>
      <c r="B69" s="3">
        <f>Dati!J69</f>
        <v>75945</v>
      </c>
      <c r="C69">
        <f t="shared" ref="C69" si="113">B69-B68</f>
        <v>4693</v>
      </c>
      <c r="D69">
        <f t="shared" ref="D69" si="114">C69-C68</f>
        <v>2382</v>
      </c>
      <c r="E69">
        <f t="shared" ref="E69" si="115">D69-D68</f>
        <v>2388</v>
      </c>
      <c r="R69">
        <f t="shared" ref="R69" si="116">INT(C69/1000)</f>
        <v>4</v>
      </c>
      <c r="T69">
        <f t="shared" si="68"/>
        <v>0</v>
      </c>
      <c r="U69">
        <f t="shared" si="68"/>
        <v>0</v>
      </c>
      <c r="V69">
        <f t="shared" si="68"/>
        <v>0</v>
      </c>
      <c r="W69">
        <f t="shared" si="68"/>
        <v>1</v>
      </c>
      <c r="X69">
        <f t="shared" si="68"/>
        <v>0</v>
      </c>
      <c r="Y69">
        <f t="shared" si="68"/>
        <v>0</v>
      </c>
      <c r="Z69">
        <f t="shared" si="68"/>
        <v>0</v>
      </c>
      <c r="AA69">
        <f t="shared" si="68"/>
        <v>0</v>
      </c>
      <c r="AB69">
        <f t="shared" si="68"/>
        <v>0</v>
      </c>
    </row>
    <row r="70" spans="1:28">
      <c r="A70" s="2">
        <v>43952</v>
      </c>
      <c r="B70" s="3">
        <f>Dati!J70</f>
        <v>78249</v>
      </c>
      <c r="C70">
        <f t="shared" ref="C70" si="117">B70-B69</f>
        <v>2304</v>
      </c>
      <c r="D70">
        <f t="shared" ref="D70" si="118">C70-C69</f>
        <v>-2389</v>
      </c>
      <c r="E70">
        <f t="shared" ref="E70" si="119">D70-D69</f>
        <v>-4771</v>
      </c>
      <c r="R70">
        <f t="shared" ref="R70" si="120">INT(C70/1000)</f>
        <v>2</v>
      </c>
      <c r="T70">
        <f t="shared" si="68"/>
        <v>0</v>
      </c>
      <c r="U70">
        <f t="shared" si="68"/>
        <v>1</v>
      </c>
      <c r="V70">
        <f t="shared" si="68"/>
        <v>0</v>
      </c>
      <c r="W70">
        <f t="shared" si="68"/>
        <v>0</v>
      </c>
      <c r="X70">
        <f t="shared" si="68"/>
        <v>0</v>
      </c>
      <c r="Y70">
        <f t="shared" si="68"/>
        <v>0</v>
      </c>
      <c r="Z70">
        <f t="shared" si="68"/>
        <v>0</v>
      </c>
      <c r="AA70">
        <f t="shared" si="68"/>
        <v>0</v>
      </c>
      <c r="AB70">
        <f t="shared" si="68"/>
        <v>0</v>
      </c>
    </row>
    <row r="71" spans="1:28">
      <c r="A71" s="2">
        <v>43953</v>
      </c>
      <c r="B71" s="3">
        <f>Dati!J71</f>
        <v>79914</v>
      </c>
      <c r="C71">
        <f t="shared" ref="C71" si="121">B71-B70</f>
        <v>1665</v>
      </c>
      <c r="D71">
        <f t="shared" ref="D71" si="122">C71-C70</f>
        <v>-639</v>
      </c>
      <c r="E71">
        <f t="shared" ref="E71" si="123">D71-D70</f>
        <v>1750</v>
      </c>
      <c r="R71">
        <f t="shared" ref="R71" si="124">INT(C71/1000)</f>
        <v>1</v>
      </c>
      <c r="T71">
        <f t="shared" si="68"/>
        <v>1</v>
      </c>
      <c r="U71">
        <f t="shared" si="68"/>
        <v>0</v>
      </c>
      <c r="V71">
        <f t="shared" si="68"/>
        <v>0</v>
      </c>
      <c r="W71">
        <f t="shared" si="68"/>
        <v>0</v>
      </c>
      <c r="X71">
        <f t="shared" si="68"/>
        <v>0</v>
      </c>
      <c r="Y71">
        <f t="shared" si="68"/>
        <v>0</v>
      </c>
      <c r="Z71">
        <f t="shared" si="68"/>
        <v>0</v>
      </c>
      <c r="AA71">
        <f t="shared" si="68"/>
        <v>0</v>
      </c>
      <c r="AB71">
        <f t="shared" si="68"/>
        <v>0</v>
      </c>
    </row>
    <row r="72" spans="1:28">
      <c r="A72" s="2">
        <v>43954</v>
      </c>
      <c r="B72" s="3">
        <f>Dati!J72</f>
        <v>81654</v>
      </c>
      <c r="C72">
        <f t="shared" ref="C72" si="125">B72-B71</f>
        <v>1740</v>
      </c>
      <c r="D72">
        <f t="shared" ref="D72" si="126">C72-C71</f>
        <v>75</v>
      </c>
      <c r="E72">
        <f t="shared" ref="E72" si="127">D72-D71</f>
        <v>714</v>
      </c>
      <c r="R72">
        <f t="shared" ref="R72" si="128">INT(C72/1000)</f>
        <v>1</v>
      </c>
      <c r="T72">
        <f t="shared" si="68"/>
        <v>1</v>
      </c>
      <c r="U72">
        <f t="shared" si="68"/>
        <v>0</v>
      </c>
      <c r="V72">
        <f t="shared" si="68"/>
        <v>0</v>
      </c>
      <c r="W72">
        <f t="shared" si="68"/>
        <v>0</v>
      </c>
      <c r="X72">
        <f t="shared" si="68"/>
        <v>0</v>
      </c>
      <c r="Y72">
        <f t="shared" si="68"/>
        <v>0</v>
      </c>
      <c r="Z72">
        <f t="shared" si="68"/>
        <v>0</v>
      </c>
      <c r="AA72">
        <f t="shared" si="68"/>
        <v>0</v>
      </c>
      <c r="AB72">
        <f t="shared" si="68"/>
        <v>0</v>
      </c>
    </row>
    <row r="76" spans="1:28">
      <c r="T76">
        <f>SUM(T4:T74)</f>
        <v>29</v>
      </c>
      <c r="U76">
        <f t="shared" ref="U76:AB76" si="129">SUM(U4:U74)</f>
        <v>16</v>
      </c>
      <c r="V76">
        <f t="shared" si="129"/>
        <v>4</v>
      </c>
      <c r="W76">
        <f t="shared" si="129"/>
        <v>7</v>
      </c>
      <c r="X76">
        <f t="shared" si="129"/>
        <v>2</v>
      </c>
      <c r="Y76">
        <f t="shared" si="129"/>
        <v>4</v>
      </c>
      <c r="Z76">
        <f t="shared" si="129"/>
        <v>0</v>
      </c>
      <c r="AA76">
        <f t="shared" si="129"/>
        <v>2</v>
      </c>
      <c r="AB76">
        <f t="shared" si="129"/>
        <v>4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B76"/>
  <sheetViews>
    <sheetView workbookViewId="0">
      <pane ySplit="1" topLeftCell="A62" activePane="bottomLeft" state="frozen"/>
      <selection pane="bottomLeft" activeCell="A72" sqref="A72"/>
    </sheetView>
  </sheetViews>
  <sheetFormatPr defaultRowHeight="13.8"/>
  <cols>
    <col min="1" max="1" width="19.19921875" customWidth="1"/>
    <col min="2" max="2" width="15" customWidth="1"/>
    <col min="3" max="5" width="10.69921875" customWidth="1"/>
    <col min="6" max="6" width="8.796875" customWidth="1"/>
  </cols>
  <sheetData>
    <row r="1" spans="1:28">
      <c r="A1" s="1" t="s">
        <v>0</v>
      </c>
      <c r="B1" s="1" t="s">
        <v>9</v>
      </c>
      <c r="C1" t="s">
        <v>13</v>
      </c>
      <c r="D1" t="s">
        <v>14</v>
      </c>
      <c r="E1" t="s">
        <v>15</v>
      </c>
      <c r="T1">
        <f>LOG10(1+1/T2)*100</f>
        <v>30.102999566398118</v>
      </c>
      <c r="U1">
        <f t="shared" ref="U1:AB1" si="0">LOG10(1+1/U2)*100</f>
        <v>17.609125905568124</v>
      </c>
      <c r="V1">
        <f t="shared" si="0"/>
        <v>12.493873660829994</v>
      </c>
      <c r="W1">
        <f t="shared" si="0"/>
        <v>9.6910013008056417</v>
      </c>
      <c r="X1">
        <f t="shared" si="0"/>
        <v>7.9181246047624816</v>
      </c>
      <c r="Y1">
        <f t="shared" si="0"/>
        <v>6.6946789630613219</v>
      </c>
      <c r="Z1">
        <f t="shared" si="0"/>
        <v>5.799194697768673</v>
      </c>
      <c r="AA1">
        <f t="shared" si="0"/>
        <v>5.1152522447381292</v>
      </c>
      <c r="AB1">
        <f t="shared" si="0"/>
        <v>4.5757490560675143</v>
      </c>
    </row>
    <row r="2" spans="1:28">
      <c r="T2">
        <v>1</v>
      </c>
      <c r="U2">
        <v>2</v>
      </c>
      <c r="V2">
        <v>3</v>
      </c>
      <c r="W2">
        <v>4</v>
      </c>
      <c r="X2">
        <v>5</v>
      </c>
      <c r="Y2">
        <v>6</v>
      </c>
      <c r="Z2">
        <v>7</v>
      </c>
      <c r="AA2">
        <v>8</v>
      </c>
      <c r="AB2">
        <v>9</v>
      </c>
    </row>
    <row r="3" spans="1:28">
      <c r="A3" s="2">
        <v>43885.75</v>
      </c>
      <c r="B3" s="3">
        <f>Dati!K3</f>
        <v>7</v>
      </c>
    </row>
    <row r="4" spans="1:28">
      <c r="A4" s="2">
        <v>43886</v>
      </c>
      <c r="B4" s="3">
        <f>Dati!K4</f>
        <v>10</v>
      </c>
      <c r="C4">
        <f t="shared" ref="C4:C36" si="1">B4-B3</f>
        <v>3</v>
      </c>
      <c r="R4">
        <f>INT(C4/10)</f>
        <v>0</v>
      </c>
      <c r="T4">
        <f t="shared" ref="T4:AB13" si="2">IF($R4=T$2,1,0)</f>
        <v>0</v>
      </c>
      <c r="U4">
        <f t="shared" si="2"/>
        <v>0</v>
      </c>
      <c r="V4">
        <f t="shared" si="2"/>
        <v>0</v>
      </c>
      <c r="W4">
        <f t="shared" si="2"/>
        <v>0</v>
      </c>
      <c r="X4">
        <f t="shared" si="2"/>
        <v>0</v>
      </c>
      <c r="Y4">
        <f t="shared" si="2"/>
        <v>0</v>
      </c>
      <c r="Z4">
        <f t="shared" si="2"/>
        <v>0</v>
      </c>
      <c r="AA4">
        <f t="shared" si="2"/>
        <v>0</v>
      </c>
      <c r="AB4">
        <f t="shared" si="2"/>
        <v>0</v>
      </c>
    </row>
    <row r="5" spans="1:28">
      <c r="A5" s="2">
        <v>43887</v>
      </c>
      <c r="B5" s="3">
        <f>Dati!K5</f>
        <v>12</v>
      </c>
      <c r="C5">
        <f t="shared" si="1"/>
        <v>2</v>
      </c>
      <c r="D5">
        <f t="shared" ref="D5:D36" si="3">C5-C4</f>
        <v>-1</v>
      </c>
      <c r="R5">
        <f t="shared" ref="R5:R17" si="4">INT(C5/10)</f>
        <v>0</v>
      </c>
      <c r="T5">
        <f t="shared" si="2"/>
        <v>0</v>
      </c>
      <c r="U5">
        <f t="shared" si="2"/>
        <v>0</v>
      </c>
      <c r="V5">
        <f t="shared" si="2"/>
        <v>0</v>
      </c>
      <c r="W5">
        <f t="shared" si="2"/>
        <v>0</v>
      </c>
      <c r="X5">
        <f t="shared" si="2"/>
        <v>0</v>
      </c>
      <c r="Y5">
        <f t="shared" si="2"/>
        <v>0</v>
      </c>
      <c r="Z5">
        <f t="shared" si="2"/>
        <v>0</v>
      </c>
      <c r="AA5">
        <f t="shared" si="2"/>
        <v>0</v>
      </c>
      <c r="AB5">
        <f t="shared" si="2"/>
        <v>0</v>
      </c>
    </row>
    <row r="6" spans="1:28">
      <c r="A6" s="2">
        <v>43888</v>
      </c>
      <c r="B6" s="3">
        <f>Dati!K6</f>
        <v>17</v>
      </c>
      <c r="C6">
        <f t="shared" si="1"/>
        <v>5</v>
      </c>
      <c r="D6">
        <f t="shared" si="3"/>
        <v>3</v>
      </c>
      <c r="E6">
        <f t="shared" ref="E6:E36" si="5">D6-D5</f>
        <v>4</v>
      </c>
      <c r="R6">
        <f t="shared" si="4"/>
        <v>0</v>
      </c>
      <c r="T6">
        <f t="shared" si="2"/>
        <v>0</v>
      </c>
      <c r="U6">
        <f t="shared" si="2"/>
        <v>0</v>
      </c>
      <c r="V6">
        <f t="shared" si="2"/>
        <v>0</v>
      </c>
      <c r="W6">
        <f t="shared" si="2"/>
        <v>0</v>
      </c>
      <c r="X6">
        <f t="shared" si="2"/>
        <v>0</v>
      </c>
      <c r="Y6">
        <f t="shared" si="2"/>
        <v>0</v>
      </c>
      <c r="Z6">
        <f t="shared" si="2"/>
        <v>0</v>
      </c>
      <c r="AA6">
        <f t="shared" si="2"/>
        <v>0</v>
      </c>
      <c r="AB6">
        <f t="shared" si="2"/>
        <v>0</v>
      </c>
    </row>
    <row r="7" spans="1:28">
      <c r="A7" s="2">
        <v>43889</v>
      </c>
      <c r="B7" s="3">
        <f>Dati!K7</f>
        <v>21</v>
      </c>
      <c r="C7">
        <f t="shared" si="1"/>
        <v>4</v>
      </c>
      <c r="D7">
        <f t="shared" si="3"/>
        <v>-1</v>
      </c>
      <c r="E7">
        <f t="shared" si="5"/>
        <v>-4</v>
      </c>
      <c r="R7">
        <f t="shared" si="4"/>
        <v>0</v>
      </c>
      <c r="T7">
        <f t="shared" si="2"/>
        <v>0</v>
      </c>
      <c r="U7">
        <f t="shared" si="2"/>
        <v>0</v>
      </c>
      <c r="V7">
        <f t="shared" si="2"/>
        <v>0</v>
      </c>
      <c r="W7">
        <f t="shared" si="2"/>
        <v>0</v>
      </c>
      <c r="X7">
        <f t="shared" si="2"/>
        <v>0</v>
      </c>
      <c r="Y7">
        <f t="shared" si="2"/>
        <v>0</v>
      </c>
      <c r="Z7">
        <f t="shared" si="2"/>
        <v>0</v>
      </c>
      <c r="AA7">
        <f t="shared" si="2"/>
        <v>0</v>
      </c>
      <c r="AB7">
        <f t="shared" si="2"/>
        <v>0</v>
      </c>
    </row>
    <row r="8" spans="1:28">
      <c r="A8" s="2">
        <v>43890</v>
      </c>
      <c r="B8" s="3">
        <f>Dati!K8</f>
        <v>29</v>
      </c>
      <c r="C8">
        <f t="shared" si="1"/>
        <v>8</v>
      </c>
      <c r="D8">
        <f t="shared" si="3"/>
        <v>4</v>
      </c>
      <c r="E8">
        <f t="shared" si="5"/>
        <v>5</v>
      </c>
      <c r="R8">
        <f t="shared" si="4"/>
        <v>0</v>
      </c>
      <c r="T8">
        <f t="shared" si="2"/>
        <v>0</v>
      </c>
      <c r="U8">
        <f t="shared" si="2"/>
        <v>0</v>
      </c>
      <c r="V8">
        <f t="shared" si="2"/>
        <v>0</v>
      </c>
      <c r="W8">
        <f t="shared" si="2"/>
        <v>0</v>
      </c>
      <c r="X8">
        <f t="shared" si="2"/>
        <v>0</v>
      </c>
      <c r="Y8">
        <f t="shared" si="2"/>
        <v>0</v>
      </c>
      <c r="Z8">
        <f t="shared" si="2"/>
        <v>0</v>
      </c>
      <c r="AA8">
        <f t="shared" si="2"/>
        <v>0</v>
      </c>
      <c r="AB8">
        <f t="shared" si="2"/>
        <v>0</v>
      </c>
    </row>
    <row r="9" spans="1:28">
      <c r="A9" s="2">
        <v>43891</v>
      </c>
      <c r="B9" s="3">
        <f>Dati!K9</f>
        <v>34</v>
      </c>
      <c r="C9">
        <f t="shared" si="1"/>
        <v>5</v>
      </c>
      <c r="D9">
        <f t="shared" si="3"/>
        <v>-3</v>
      </c>
      <c r="E9">
        <f t="shared" si="5"/>
        <v>-7</v>
      </c>
      <c r="R9">
        <f t="shared" si="4"/>
        <v>0</v>
      </c>
      <c r="T9">
        <f t="shared" si="2"/>
        <v>0</v>
      </c>
      <c r="U9">
        <f t="shared" si="2"/>
        <v>0</v>
      </c>
      <c r="V9">
        <f t="shared" si="2"/>
        <v>0</v>
      </c>
      <c r="W9">
        <f t="shared" si="2"/>
        <v>0</v>
      </c>
      <c r="X9">
        <f t="shared" si="2"/>
        <v>0</v>
      </c>
      <c r="Y9">
        <f t="shared" si="2"/>
        <v>0</v>
      </c>
      <c r="Z9">
        <f t="shared" si="2"/>
        <v>0</v>
      </c>
      <c r="AA9">
        <f t="shared" si="2"/>
        <v>0</v>
      </c>
      <c r="AB9">
        <f t="shared" si="2"/>
        <v>0</v>
      </c>
    </row>
    <row r="10" spans="1:28">
      <c r="A10" s="2">
        <v>43892</v>
      </c>
      <c r="B10" s="3">
        <f>Dati!K10</f>
        <v>52</v>
      </c>
      <c r="C10">
        <f t="shared" si="1"/>
        <v>18</v>
      </c>
      <c r="D10">
        <f t="shared" si="3"/>
        <v>13</v>
      </c>
      <c r="E10">
        <f t="shared" si="5"/>
        <v>16</v>
      </c>
      <c r="R10">
        <f t="shared" si="4"/>
        <v>1</v>
      </c>
      <c r="T10">
        <f t="shared" si="2"/>
        <v>1</v>
      </c>
      <c r="U10">
        <f t="shared" si="2"/>
        <v>0</v>
      </c>
      <c r="V10">
        <f t="shared" si="2"/>
        <v>0</v>
      </c>
      <c r="W10">
        <f t="shared" si="2"/>
        <v>0</v>
      </c>
      <c r="X10">
        <f t="shared" si="2"/>
        <v>0</v>
      </c>
      <c r="Y10">
        <f t="shared" si="2"/>
        <v>0</v>
      </c>
      <c r="Z10">
        <f t="shared" si="2"/>
        <v>0</v>
      </c>
      <c r="AA10">
        <f t="shared" si="2"/>
        <v>0</v>
      </c>
      <c r="AB10">
        <f t="shared" si="2"/>
        <v>0</v>
      </c>
    </row>
    <row r="11" spans="1:28">
      <c r="A11" s="2">
        <v>43893</v>
      </c>
      <c r="B11" s="3">
        <f>Dati!K11</f>
        <v>79</v>
      </c>
      <c r="C11">
        <f t="shared" si="1"/>
        <v>27</v>
      </c>
      <c r="D11">
        <f t="shared" si="3"/>
        <v>9</v>
      </c>
      <c r="E11">
        <f t="shared" si="5"/>
        <v>-4</v>
      </c>
      <c r="R11">
        <f t="shared" si="4"/>
        <v>2</v>
      </c>
      <c r="T11">
        <f t="shared" si="2"/>
        <v>0</v>
      </c>
      <c r="U11">
        <f t="shared" si="2"/>
        <v>1</v>
      </c>
      <c r="V11">
        <f t="shared" si="2"/>
        <v>0</v>
      </c>
      <c r="W11">
        <f t="shared" si="2"/>
        <v>0</v>
      </c>
      <c r="X11">
        <f t="shared" si="2"/>
        <v>0</v>
      </c>
      <c r="Y11">
        <f t="shared" si="2"/>
        <v>0</v>
      </c>
      <c r="Z11">
        <f t="shared" si="2"/>
        <v>0</v>
      </c>
      <c r="AA11">
        <f t="shared" si="2"/>
        <v>0</v>
      </c>
      <c r="AB11">
        <f t="shared" si="2"/>
        <v>0</v>
      </c>
    </row>
    <row r="12" spans="1:28">
      <c r="A12" s="2">
        <v>43894</v>
      </c>
      <c r="B12" s="3">
        <f>Dati!K12</f>
        <v>107</v>
      </c>
      <c r="C12">
        <f t="shared" si="1"/>
        <v>28</v>
      </c>
      <c r="D12">
        <f t="shared" si="3"/>
        <v>1</v>
      </c>
      <c r="E12">
        <f t="shared" si="5"/>
        <v>-8</v>
      </c>
      <c r="R12">
        <f t="shared" si="4"/>
        <v>2</v>
      </c>
      <c r="T12">
        <f t="shared" si="2"/>
        <v>0</v>
      </c>
      <c r="U12">
        <f t="shared" si="2"/>
        <v>1</v>
      </c>
      <c r="V12">
        <f t="shared" si="2"/>
        <v>0</v>
      </c>
      <c r="W12">
        <f t="shared" si="2"/>
        <v>0</v>
      </c>
      <c r="X12">
        <f t="shared" si="2"/>
        <v>0</v>
      </c>
      <c r="Y12">
        <f t="shared" si="2"/>
        <v>0</v>
      </c>
      <c r="Z12">
        <f t="shared" si="2"/>
        <v>0</v>
      </c>
      <c r="AA12">
        <f t="shared" si="2"/>
        <v>0</v>
      </c>
      <c r="AB12">
        <f t="shared" si="2"/>
        <v>0</v>
      </c>
    </row>
    <row r="13" spans="1:28">
      <c r="A13" s="2">
        <v>43895</v>
      </c>
      <c r="B13" s="3">
        <f>Dati!K13</f>
        <v>148</v>
      </c>
      <c r="C13">
        <f t="shared" si="1"/>
        <v>41</v>
      </c>
      <c r="D13">
        <f t="shared" si="3"/>
        <v>13</v>
      </c>
      <c r="E13">
        <f t="shared" si="5"/>
        <v>12</v>
      </c>
      <c r="R13">
        <f t="shared" si="4"/>
        <v>4</v>
      </c>
      <c r="T13">
        <f t="shared" si="2"/>
        <v>0</v>
      </c>
      <c r="U13">
        <f t="shared" si="2"/>
        <v>0</v>
      </c>
      <c r="V13">
        <f t="shared" si="2"/>
        <v>0</v>
      </c>
      <c r="W13">
        <f t="shared" si="2"/>
        <v>1</v>
      </c>
      <c r="X13">
        <f t="shared" si="2"/>
        <v>0</v>
      </c>
      <c r="Y13">
        <f t="shared" si="2"/>
        <v>0</v>
      </c>
      <c r="Z13">
        <f t="shared" si="2"/>
        <v>0</v>
      </c>
      <c r="AA13">
        <f t="shared" si="2"/>
        <v>0</v>
      </c>
      <c r="AB13">
        <f t="shared" si="2"/>
        <v>0</v>
      </c>
    </row>
    <row r="14" spans="1:28">
      <c r="A14" s="2">
        <v>43896</v>
      </c>
      <c r="B14" s="3">
        <f>Dati!K14</f>
        <v>197</v>
      </c>
      <c r="C14">
        <f t="shared" si="1"/>
        <v>49</v>
      </c>
      <c r="D14">
        <f t="shared" si="3"/>
        <v>8</v>
      </c>
      <c r="E14">
        <f t="shared" si="5"/>
        <v>-5</v>
      </c>
      <c r="R14">
        <f t="shared" si="4"/>
        <v>4</v>
      </c>
      <c r="T14">
        <f t="shared" ref="T14:AB23" si="6">IF($R14=T$2,1,0)</f>
        <v>0</v>
      </c>
      <c r="U14">
        <f t="shared" si="6"/>
        <v>0</v>
      </c>
      <c r="V14">
        <f t="shared" si="6"/>
        <v>0</v>
      </c>
      <c r="W14">
        <f t="shared" si="6"/>
        <v>1</v>
      </c>
      <c r="X14">
        <f t="shared" si="6"/>
        <v>0</v>
      </c>
      <c r="Y14">
        <f t="shared" si="6"/>
        <v>0</v>
      </c>
      <c r="Z14">
        <f t="shared" si="6"/>
        <v>0</v>
      </c>
      <c r="AA14">
        <f t="shared" si="6"/>
        <v>0</v>
      </c>
      <c r="AB14">
        <f t="shared" si="6"/>
        <v>0</v>
      </c>
    </row>
    <row r="15" spans="1:28">
      <c r="A15" s="2">
        <v>43897</v>
      </c>
      <c r="B15" s="3">
        <f>Dati!K15</f>
        <v>233</v>
      </c>
      <c r="C15">
        <f t="shared" si="1"/>
        <v>36</v>
      </c>
      <c r="D15">
        <f t="shared" si="3"/>
        <v>-13</v>
      </c>
      <c r="E15">
        <f t="shared" si="5"/>
        <v>-21</v>
      </c>
      <c r="R15">
        <f t="shared" si="4"/>
        <v>3</v>
      </c>
      <c r="T15">
        <f t="shared" si="6"/>
        <v>0</v>
      </c>
      <c r="U15">
        <f t="shared" si="6"/>
        <v>0</v>
      </c>
      <c r="V15">
        <f t="shared" si="6"/>
        <v>1</v>
      </c>
      <c r="W15">
        <f t="shared" si="6"/>
        <v>0</v>
      </c>
      <c r="X15">
        <f t="shared" si="6"/>
        <v>0</v>
      </c>
      <c r="Y15">
        <f t="shared" si="6"/>
        <v>0</v>
      </c>
      <c r="Z15">
        <f t="shared" si="6"/>
        <v>0</v>
      </c>
      <c r="AA15">
        <f t="shared" si="6"/>
        <v>0</v>
      </c>
      <c r="AB15">
        <f t="shared" si="6"/>
        <v>0</v>
      </c>
    </row>
    <row r="16" spans="1:28">
      <c r="A16" s="2">
        <v>43898</v>
      </c>
      <c r="B16" s="3">
        <f>Dati!K16</f>
        <v>366</v>
      </c>
      <c r="C16">
        <f t="shared" si="1"/>
        <v>133</v>
      </c>
      <c r="D16">
        <f t="shared" si="3"/>
        <v>97</v>
      </c>
      <c r="E16">
        <f t="shared" si="5"/>
        <v>110</v>
      </c>
      <c r="R16">
        <f>INT(C16/100)</f>
        <v>1</v>
      </c>
      <c r="T16">
        <f t="shared" si="6"/>
        <v>1</v>
      </c>
      <c r="U16">
        <f t="shared" si="6"/>
        <v>0</v>
      </c>
      <c r="V16">
        <f t="shared" si="6"/>
        <v>0</v>
      </c>
      <c r="W16">
        <f t="shared" si="6"/>
        <v>0</v>
      </c>
      <c r="X16">
        <f t="shared" si="6"/>
        <v>0</v>
      </c>
      <c r="Y16">
        <f t="shared" si="6"/>
        <v>0</v>
      </c>
      <c r="Z16">
        <f t="shared" si="6"/>
        <v>0</v>
      </c>
      <c r="AA16">
        <f t="shared" si="6"/>
        <v>0</v>
      </c>
      <c r="AB16">
        <f t="shared" si="6"/>
        <v>0</v>
      </c>
    </row>
    <row r="17" spans="1:28">
      <c r="A17" s="2">
        <v>43899</v>
      </c>
      <c r="B17" s="3">
        <f>Dati!K17</f>
        <v>463</v>
      </c>
      <c r="C17">
        <f t="shared" si="1"/>
        <v>97</v>
      </c>
      <c r="D17">
        <f t="shared" si="3"/>
        <v>-36</v>
      </c>
      <c r="E17">
        <f t="shared" si="5"/>
        <v>-133</v>
      </c>
      <c r="R17">
        <f t="shared" si="4"/>
        <v>9</v>
      </c>
      <c r="T17">
        <f t="shared" si="6"/>
        <v>0</v>
      </c>
      <c r="U17">
        <f t="shared" si="6"/>
        <v>0</v>
      </c>
      <c r="V17">
        <f t="shared" si="6"/>
        <v>0</v>
      </c>
      <c r="W17">
        <f t="shared" si="6"/>
        <v>0</v>
      </c>
      <c r="X17">
        <f t="shared" si="6"/>
        <v>0</v>
      </c>
      <c r="Y17">
        <f t="shared" si="6"/>
        <v>0</v>
      </c>
      <c r="Z17">
        <f t="shared" si="6"/>
        <v>0</v>
      </c>
      <c r="AA17">
        <f t="shared" si="6"/>
        <v>0</v>
      </c>
      <c r="AB17">
        <f t="shared" si="6"/>
        <v>1</v>
      </c>
    </row>
    <row r="18" spans="1:28">
      <c r="A18" s="2">
        <v>43900</v>
      </c>
      <c r="B18" s="3">
        <f>Dati!K18</f>
        <v>631</v>
      </c>
      <c r="C18">
        <f t="shared" si="1"/>
        <v>168</v>
      </c>
      <c r="D18">
        <f t="shared" si="3"/>
        <v>71</v>
      </c>
      <c r="E18">
        <f t="shared" si="5"/>
        <v>107</v>
      </c>
      <c r="R18">
        <f>INT(C18/100)</f>
        <v>1</v>
      </c>
      <c r="T18">
        <f t="shared" si="6"/>
        <v>1</v>
      </c>
      <c r="U18">
        <f t="shared" si="6"/>
        <v>0</v>
      </c>
      <c r="V18">
        <f t="shared" si="6"/>
        <v>0</v>
      </c>
      <c r="W18">
        <f t="shared" si="6"/>
        <v>0</v>
      </c>
      <c r="X18">
        <f t="shared" si="6"/>
        <v>0</v>
      </c>
      <c r="Y18">
        <f t="shared" si="6"/>
        <v>0</v>
      </c>
      <c r="Z18">
        <f t="shared" si="6"/>
        <v>0</v>
      </c>
      <c r="AA18">
        <f t="shared" si="6"/>
        <v>0</v>
      </c>
      <c r="AB18">
        <f t="shared" si="6"/>
        <v>0</v>
      </c>
    </row>
    <row r="19" spans="1:28">
      <c r="A19" s="2">
        <v>43901</v>
      </c>
      <c r="B19" s="3">
        <f>Dati!K19</f>
        <v>827</v>
      </c>
      <c r="C19">
        <f t="shared" si="1"/>
        <v>196</v>
      </c>
      <c r="D19">
        <f t="shared" si="3"/>
        <v>28</v>
      </c>
      <c r="E19">
        <f t="shared" si="5"/>
        <v>-43</v>
      </c>
      <c r="R19">
        <f>INT(C19/100)</f>
        <v>1</v>
      </c>
      <c r="T19">
        <f t="shared" si="6"/>
        <v>1</v>
      </c>
      <c r="U19">
        <f t="shared" si="6"/>
        <v>0</v>
      </c>
      <c r="V19">
        <f t="shared" si="6"/>
        <v>0</v>
      </c>
      <c r="W19">
        <f t="shared" si="6"/>
        <v>0</v>
      </c>
      <c r="X19">
        <f t="shared" si="6"/>
        <v>0</v>
      </c>
      <c r="Y19">
        <f t="shared" si="6"/>
        <v>0</v>
      </c>
      <c r="Z19">
        <f t="shared" si="6"/>
        <v>0</v>
      </c>
      <c r="AA19">
        <f t="shared" si="6"/>
        <v>0</v>
      </c>
      <c r="AB19">
        <f t="shared" si="6"/>
        <v>0</v>
      </c>
    </row>
    <row r="20" spans="1:28">
      <c r="A20" s="2">
        <v>43902</v>
      </c>
      <c r="B20" s="3">
        <f>Dati!K20</f>
        <v>1016</v>
      </c>
      <c r="C20">
        <f t="shared" si="1"/>
        <v>189</v>
      </c>
      <c r="D20">
        <f t="shared" si="3"/>
        <v>-7</v>
      </c>
      <c r="E20">
        <f t="shared" si="5"/>
        <v>-35</v>
      </c>
      <c r="R20">
        <f t="shared" ref="R20:R66" si="7">INT(C20/100)</f>
        <v>1</v>
      </c>
      <c r="T20">
        <f t="shared" si="6"/>
        <v>1</v>
      </c>
      <c r="U20">
        <f t="shared" si="6"/>
        <v>0</v>
      </c>
      <c r="V20">
        <f t="shared" si="6"/>
        <v>0</v>
      </c>
      <c r="W20">
        <f t="shared" si="6"/>
        <v>0</v>
      </c>
      <c r="X20">
        <f t="shared" si="6"/>
        <v>0</v>
      </c>
      <c r="Y20">
        <f t="shared" si="6"/>
        <v>0</v>
      </c>
      <c r="Z20">
        <f t="shared" si="6"/>
        <v>0</v>
      </c>
      <c r="AA20">
        <f t="shared" si="6"/>
        <v>0</v>
      </c>
      <c r="AB20">
        <f t="shared" si="6"/>
        <v>0</v>
      </c>
    </row>
    <row r="21" spans="1:28">
      <c r="A21" s="2">
        <v>43903</v>
      </c>
      <c r="B21" s="3">
        <f>Dati!K21</f>
        <v>1266</v>
      </c>
      <c r="C21">
        <f t="shared" si="1"/>
        <v>250</v>
      </c>
      <c r="D21">
        <f t="shared" si="3"/>
        <v>61</v>
      </c>
      <c r="E21">
        <f t="shared" si="5"/>
        <v>68</v>
      </c>
      <c r="R21">
        <f t="shared" si="7"/>
        <v>2</v>
      </c>
      <c r="T21">
        <f t="shared" si="6"/>
        <v>0</v>
      </c>
      <c r="U21">
        <f t="shared" si="6"/>
        <v>1</v>
      </c>
      <c r="V21">
        <f t="shared" si="6"/>
        <v>0</v>
      </c>
      <c r="W21">
        <f t="shared" si="6"/>
        <v>0</v>
      </c>
      <c r="X21">
        <f t="shared" si="6"/>
        <v>0</v>
      </c>
      <c r="Y21">
        <f t="shared" si="6"/>
        <v>0</v>
      </c>
      <c r="Z21">
        <f t="shared" si="6"/>
        <v>0</v>
      </c>
      <c r="AA21">
        <f t="shared" si="6"/>
        <v>0</v>
      </c>
      <c r="AB21">
        <f t="shared" si="6"/>
        <v>0</v>
      </c>
    </row>
    <row r="22" spans="1:28">
      <c r="A22" s="2">
        <v>43904</v>
      </c>
      <c r="B22" s="3">
        <f>Dati!K22</f>
        <v>1441</v>
      </c>
      <c r="C22">
        <f t="shared" si="1"/>
        <v>175</v>
      </c>
      <c r="D22">
        <f t="shared" si="3"/>
        <v>-75</v>
      </c>
      <c r="E22">
        <f t="shared" si="5"/>
        <v>-136</v>
      </c>
      <c r="R22">
        <f t="shared" si="7"/>
        <v>1</v>
      </c>
      <c r="T22">
        <f t="shared" si="6"/>
        <v>1</v>
      </c>
      <c r="U22">
        <f t="shared" si="6"/>
        <v>0</v>
      </c>
      <c r="V22">
        <f t="shared" si="6"/>
        <v>0</v>
      </c>
      <c r="W22">
        <f t="shared" si="6"/>
        <v>0</v>
      </c>
      <c r="X22">
        <f t="shared" si="6"/>
        <v>0</v>
      </c>
      <c r="Y22">
        <f t="shared" si="6"/>
        <v>0</v>
      </c>
      <c r="Z22">
        <f t="shared" si="6"/>
        <v>0</v>
      </c>
      <c r="AA22">
        <f t="shared" si="6"/>
        <v>0</v>
      </c>
      <c r="AB22">
        <f t="shared" si="6"/>
        <v>0</v>
      </c>
    </row>
    <row r="23" spans="1:28">
      <c r="A23" s="2">
        <v>43905</v>
      </c>
      <c r="B23" s="3">
        <f>Dati!K23</f>
        <v>1809</v>
      </c>
      <c r="C23">
        <f t="shared" si="1"/>
        <v>368</v>
      </c>
      <c r="D23">
        <f t="shared" si="3"/>
        <v>193</v>
      </c>
      <c r="E23">
        <f t="shared" si="5"/>
        <v>268</v>
      </c>
      <c r="R23">
        <f t="shared" si="7"/>
        <v>3</v>
      </c>
      <c r="T23">
        <f t="shared" si="6"/>
        <v>0</v>
      </c>
      <c r="U23">
        <f t="shared" si="6"/>
        <v>0</v>
      </c>
      <c r="V23">
        <f t="shared" si="6"/>
        <v>1</v>
      </c>
      <c r="W23">
        <f t="shared" si="6"/>
        <v>0</v>
      </c>
      <c r="X23">
        <f t="shared" si="6"/>
        <v>0</v>
      </c>
      <c r="Y23">
        <f t="shared" si="6"/>
        <v>0</v>
      </c>
      <c r="Z23">
        <f t="shared" si="6"/>
        <v>0</v>
      </c>
      <c r="AA23">
        <f t="shared" si="6"/>
        <v>0</v>
      </c>
      <c r="AB23">
        <f t="shared" si="6"/>
        <v>0</v>
      </c>
    </row>
    <row r="24" spans="1:28">
      <c r="A24" s="2">
        <v>43906</v>
      </c>
      <c r="B24" s="3">
        <f>Dati!K24</f>
        <v>2158</v>
      </c>
      <c r="C24">
        <f t="shared" si="1"/>
        <v>349</v>
      </c>
      <c r="D24">
        <f t="shared" si="3"/>
        <v>-19</v>
      </c>
      <c r="E24">
        <f t="shared" si="5"/>
        <v>-212</v>
      </c>
      <c r="R24">
        <f t="shared" si="7"/>
        <v>3</v>
      </c>
      <c r="T24">
        <f t="shared" ref="T24:AB33" si="8">IF($R24=T$2,1,0)</f>
        <v>0</v>
      </c>
      <c r="U24">
        <f t="shared" si="8"/>
        <v>0</v>
      </c>
      <c r="V24">
        <f t="shared" si="8"/>
        <v>1</v>
      </c>
      <c r="W24">
        <f t="shared" si="8"/>
        <v>0</v>
      </c>
      <c r="X24">
        <f t="shared" si="8"/>
        <v>0</v>
      </c>
      <c r="Y24">
        <f t="shared" si="8"/>
        <v>0</v>
      </c>
      <c r="Z24">
        <f t="shared" si="8"/>
        <v>0</v>
      </c>
      <c r="AA24">
        <f t="shared" si="8"/>
        <v>0</v>
      </c>
      <c r="AB24">
        <f t="shared" si="8"/>
        <v>0</v>
      </c>
    </row>
    <row r="25" spans="1:28">
      <c r="A25" s="2">
        <v>43907</v>
      </c>
      <c r="B25" s="3">
        <f>Dati!K25</f>
        <v>2503</v>
      </c>
      <c r="C25">
        <f t="shared" si="1"/>
        <v>345</v>
      </c>
      <c r="D25">
        <f t="shared" si="3"/>
        <v>-4</v>
      </c>
      <c r="E25">
        <f t="shared" si="5"/>
        <v>15</v>
      </c>
      <c r="R25">
        <f t="shared" si="7"/>
        <v>3</v>
      </c>
      <c r="T25">
        <f t="shared" si="8"/>
        <v>0</v>
      </c>
      <c r="U25">
        <f t="shared" si="8"/>
        <v>0</v>
      </c>
      <c r="V25">
        <f t="shared" si="8"/>
        <v>1</v>
      </c>
      <c r="W25">
        <f t="shared" si="8"/>
        <v>0</v>
      </c>
      <c r="X25">
        <f t="shared" si="8"/>
        <v>0</v>
      </c>
      <c r="Y25">
        <f t="shared" si="8"/>
        <v>0</v>
      </c>
      <c r="Z25">
        <f t="shared" si="8"/>
        <v>0</v>
      </c>
      <c r="AA25">
        <f t="shared" si="8"/>
        <v>0</v>
      </c>
      <c r="AB25">
        <f t="shared" si="8"/>
        <v>0</v>
      </c>
    </row>
    <row r="26" spans="1:28">
      <c r="A26" s="2">
        <v>43908</v>
      </c>
      <c r="B26" s="3">
        <f>Dati!K26</f>
        <v>2978</v>
      </c>
      <c r="C26">
        <f t="shared" si="1"/>
        <v>475</v>
      </c>
      <c r="D26">
        <f t="shared" si="3"/>
        <v>130</v>
      </c>
      <c r="E26">
        <f t="shared" si="5"/>
        <v>134</v>
      </c>
      <c r="R26">
        <f t="shared" si="7"/>
        <v>4</v>
      </c>
      <c r="T26">
        <f t="shared" si="8"/>
        <v>0</v>
      </c>
      <c r="U26">
        <f t="shared" si="8"/>
        <v>0</v>
      </c>
      <c r="V26">
        <f t="shared" si="8"/>
        <v>0</v>
      </c>
      <c r="W26">
        <f t="shared" si="8"/>
        <v>1</v>
      </c>
      <c r="X26">
        <f t="shared" si="8"/>
        <v>0</v>
      </c>
      <c r="Y26">
        <f t="shared" si="8"/>
        <v>0</v>
      </c>
      <c r="Z26">
        <f t="shared" si="8"/>
        <v>0</v>
      </c>
      <c r="AA26">
        <f t="shared" si="8"/>
        <v>0</v>
      </c>
      <c r="AB26">
        <f t="shared" si="8"/>
        <v>0</v>
      </c>
    </row>
    <row r="27" spans="1:28">
      <c r="A27" s="2">
        <v>43909</v>
      </c>
      <c r="B27" s="3">
        <f>Dati!K27</f>
        <v>3405</v>
      </c>
      <c r="C27">
        <f t="shared" si="1"/>
        <v>427</v>
      </c>
      <c r="D27">
        <f t="shared" si="3"/>
        <v>-48</v>
      </c>
      <c r="E27">
        <f t="shared" si="5"/>
        <v>-178</v>
      </c>
      <c r="R27">
        <f t="shared" si="7"/>
        <v>4</v>
      </c>
      <c r="T27">
        <f t="shared" si="8"/>
        <v>0</v>
      </c>
      <c r="U27">
        <f t="shared" si="8"/>
        <v>0</v>
      </c>
      <c r="V27">
        <f t="shared" si="8"/>
        <v>0</v>
      </c>
      <c r="W27">
        <f t="shared" si="8"/>
        <v>1</v>
      </c>
      <c r="X27">
        <f t="shared" si="8"/>
        <v>0</v>
      </c>
      <c r="Y27">
        <f t="shared" si="8"/>
        <v>0</v>
      </c>
      <c r="Z27">
        <f t="shared" si="8"/>
        <v>0</v>
      </c>
      <c r="AA27">
        <f t="shared" si="8"/>
        <v>0</v>
      </c>
      <c r="AB27">
        <f t="shared" si="8"/>
        <v>0</v>
      </c>
    </row>
    <row r="28" spans="1:28">
      <c r="A28" s="2">
        <v>43910</v>
      </c>
      <c r="B28" s="3">
        <f>Dati!K28</f>
        <v>4032</v>
      </c>
      <c r="C28">
        <f t="shared" si="1"/>
        <v>627</v>
      </c>
      <c r="D28">
        <f t="shared" si="3"/>
        <v>200</v>
      </c>
      <c r="E28">
        <f t="shared" si="5"/>
        <v>248</v>
      </c>
      <c r="R28">
        <f t="shared" si="7"/>
        <v>6</v>
      </c>
      <c r="T28">
        <f t="shared" si="8"/>
        <v>0</v>
      </c>
      <c r="U28">
        <f t="shared" si="8"/>
        <v>0</v>
      </c>
      <c r="V28">
        <f t="shared" si="8"/>
        <v>0</v>
      </c>
      <c r="W28">
        <f t="shared" si="8"/>
        <v>0</v>
      </c>
      <c r="X28">
        <f t="shared" si="8"/>
        <v>0</v>
      </c>
      <c r="Y28">
        <f t="shared" si="8"/>
        <v>1</v>
      </c>
      <c r="Z28">
        <f t="shared" si="8"/>
        <v>0</v>
      </c>
      <c r="AA28">
        <f t="shared" si="8"/>
        <v>0</v>
      </c>
      <c r="AB28">
        <f t="shared" si="8"/>
        <v>0</v>
      </c>
    </row>
    <row r="29" spans="1:28">
      <c r="A29" s="2">
        <v>43911</v>
      </c>
      <c r="B29" s="3">
        <f>Dati!K29</f>
        <v>4825</v>
      </c>
      <c r="C29">
        <f t="shared" si="1"/>
        <v>793</v>
      </c>
      <c r="D29">
        <f t="shared" si="3"/>
        <v>166</v>
      </c>
      <c r="E29">
        <f t="shared" si="5"/>
        <v>-34</v>
      </c>
      <c r="R29">
        <f t="shared" si="7"/>
        <v>7</v>
      </c>
      <c r="T29">
        <f t="shared" si="8"/>
        <v>0</v>
      </c>
      <c r="U29">
        <f t="shared" si="8"/>
        <v>0</v>
      </c>
      <c r="V29">
        <f t="shared" si="8"/>
        <v>0</v>
      </c>
      <c r="W29">
        <f t="shared" si="8"/>
        <v>0</v>
      </c>
      <c r="X29">
        <f t="shared" si="8"/>
        <v>0</v>
      </c>
      <c r="Y29">
        <f t="shared" si="8"/>
        <v>0</v>
      </c>
      <c r="Z29">
        <f t="shared" si="8"/>
        <v>1</v>
      </c>
      <c r="AA29">
        <f t="shared" si="8"/>
        <v>0</v>
      </c>
      <c r="AB29">
        <f t="shared" si="8"/>
        <v>0</v>
      </c>
    </row>
    <row r="30" spans="1:28">
      <c r="A30" s="2">
        <v>43912</v>
      </c>
      <c r="B30" s="3">
        <f>Dati!K30</f>
        <v>5476</v>
      </c>
      <c r="C30">
        <f t="shared" si="1"/>
        <v>651</v>
      </c>
      <c r="D30">
        <f t="shared" si="3"/>
        <v>-142</v>
      </c>
      <c r="E30">
        <f t="shared" si="5"/>
        <v>-308</v>
      </c>
      <c r="R30">
        <f t="shared" si="7"/>
        <v>6</v>
      </c>
      <c r="T30">
        <f t="shared" si="8"/>
        <v>0</v>
      </c>
      <c r="U30">
        <f t="shared" si="8"/>
        <v>0</v>
      </c>
      <c r="V30">
        <f t="shared" si="8"/>
        <v>0</v>
      </c>
      <c r="W30">
        <f t="shared" si="8"/>
        <v>0</v>
      </c>
      <c r="X30">
        <f t="shared" si="8"/>
        <v>0</v>
      </c>
      <c r="Y30">
        <f t="shared" si="8"/>
        <v>1</v>
      </c>
      <c r="Z30">
        <f t="shared" si="8"/>
        <v>0</v>
      </c>
      <c r="AA30">
        <f t="shared" si="8"/>
        <v>0</v>
      </c>
      <c r="AB30">
        <f t="shared" si="8"/>
        <v>0</v>
      </c>
    </row>
    <row r="31" spans="1:28">
      <c r="A31" s="2">
        <v>43913</v>
      </c>
      <c r="B31" s="3">
        <f>Dati!K31</f>
        <v>6077</v>
      </c>
      <c r="C31">
        <f t="shared" si="1"/>
        <v>601</v>
      </c>
      <c r="D31">
        <f t="shared" si="3"/>
        <v>-50</v>
      </c>
      <c r="E31">
        <f t="shared" si="5"/>
        <v>92</v>
      </c>
      <c r="R31">
        <f t="shared" si="7"/>
        <v>6</v>
      </c>
      <c r="T31">
        <f t="shared" si="8"/>
        <v>0</v>
      </c>
      <c r="U31">
        <f t="shared" si="8"/>
        <v>0</v>
      </c>
      <c r="V31">
        <f t="shared" si="8"/>
        <v>0</v>
      </c>
      <c r="W31">
        <f t="shared" si="8"/>
        <v>0</v>
      </c>
      <c r="X31">
        <f t="shared" si="8"/>
        <v>0</v>
      </c>
      <c r="Y31">
        <f t="shared" si="8"/>
        <v>1</v>
      </c>
      <c r="Z31">
        <f t="shared" si="8"/>
        <v>0</v>
      </c>
      <c r="AA31">
        <f t="shared" si="8"/>
        <v>0</v>
      </c>
      <c r="AB31">
        <f t="shared" si="8"/>
        <v>0</v>
      </c>
    </row>
    <row r="32" spans="1:28">
      <c r="A32" s="2">
        <v>43914</v>
      </c>
      <c r="B32" s="3">
        <f>Dati!K32</f>
        <v>6820</v>
      </c>
      <c r="C32">
        <f t="shared" si="1"/>
        <v>743</v>
      </c>
      <c r="D32">
        <f t="shared" si="3"/>
        <v>142</v>
      </c>
      <c r="E32">
        <f t="shared" si="5"/>
        <v>192</v>
      </c>
      <c r="R32">
        <f t="shared" si="7"/>
        <v>7</v>
      </c>
      <c r="T32">
        <f t="shared" si="8"/>
        <v>0</v>
      </c>
      <c r="U32">
        <f t="shared" si="8"/>
        <v>0</v>
      </c>
      <c r="V32">
        <f t="shared" si="8"/>
        <v>0</v>
      </c>
      <c r="W32">
        <f t="shared" si="8"/>
        <v>0</v>
      </c>
      <c r="X32">
        <f t="shared" si="8"/>
        <v>0</v>
      </c>
      <c r="Y32">
        <f t="shared" si="8"/>
        <v>0</v>
      </c>
      <c r="Z32">
        <f t="shared" si="8"/>
        <v>1</v>
      </c>
      <c r="AA32">
        <f t="shared" si="8"/>
        <v>0</v>
      </c>
      <c r="AB32">
        <f t="shared" si="8"/>
        <v>0</v>
      </c>
    </row>
    <row r="33" spans="1:28">
      <c r="A33" s="2">
        <v>43915</v>
      </c>
      <c r="B33" s="3">
        <f>Dati!K33</f>
        <v>7503</v>
      </c>
      <c r="C33">
        <f t="shared" si="1"/>
        <v>683</v>
      </c>
      <c r="D33">
        <f t="shared" si="3"/>
        <v>-60</v>
      </c>
      <c r="E33">
        <f t="shared" si="5"/>
        <v>-202</v>
      </c>
      <c r="R33">
        <f t="shared" si="7"/>
        <v>6</v>
      </c>
      <c r="T33">
        <f t="shared" si="8"/>
        <v>0</v>
      </c>
      <c r="U33">
        <f t="shared" si="8"/>
        <v>0</v>
      </c>
      <c r="V33">
        <f t="shared" si="8"/>
        <v>0</v>
      </c>
      <c r="W33">
        <f t="shared" si="8"/>
        <v>0</v>
      </c>
      <c r="X33">
        <f t="shared" si="8"/>
        <v>0</v>
      </c>
      <c r="Y33">
        <f t="shared" si="8"/>
        <v>1</v>
      </c>
      <c r="Z33">
        <f t="shared" si="8"/>
        <v>0</v>
      </c>
      <c r="AA33">
        <f t="shared" si="8"/>
        <v>0</v>
      </c>
      <c r="AB33">
        <f t="shared" si="8"/>
        <v>0</v>
      </c>
    </row>
    <row r="34" spans="1:28">
      <c r="A34" s="2">
        <v>43916</v>
      </c>
      <c r="B34" s="3">
        <f>Dati!K34</f>
        <v>8165</v>
      </c>
      <c r="C34">
        <f t="shared" si="1"/>
        <v>662</v>
      </c>
      <c r="D34">
        <f t="shared" si="3"/>
        <v>-21</v>
      </c>
      <c r="E34">
        <f t="shared" si="5"/>
        <v>39</v>
      </c>
      <c r="R34">
        <f t="shared" si="7"/>
        <v>6</v>
      </c>
      <c r="T34">
        <f t="shared" ref="T34:AB43" si="9">IF($R34=T$2,1,0)</f>
        <v>0</v>
      </c>
      <c r="U34">
        <f t="shared" si="9"/>
        <v>0</v>
      </c>
      <c r="V34">
        <f t="shared" si="9"/>
        <v>0</v>
      </c>
      <c r="W34">
        <f t="shared" si="9"/>
        <v>0</v>
      </c>
      <c r="X34">
        <f t="shared" si="9"/>
        <v>0</v>
      </c>
      <c r="Y34">
        <f t="shared" si="9"/>
        <v>1</v>
      </c>
      <c r="Z34">
        <f t="shared" si="9"/>
        <v>0</v>
      </c>
      <c r="AA34">
        <f t="shared" si="9"/>
        <v>0</v>
      </c>
      <c r="AB34">
        <f t="shared" si="9"/>
        <v>0</v>
      </c>
    </row>
    <row r="35" spans="1:28">
      <c r="A35" s="2">
        <v>43917</v>
      </c>
      <c r="B35" s="3">
        <f>Dati!K35</f>
        <v>9134</v>
      </c>
      <c r="C35">
        <f t="shared" si="1"/>
        <v>969</v>
      </c>
      <c r="D35">
        <f t="shared" si="3"/>
        <v>307</v>
      </c>
      <c r="E35">
        <f t="shared" si="5"/>
        <v>328</v>
      </c>
      <c r="R35">
        <f t="shared" si="7"/>
        <v>9</v>
      </c>
      <c r="T35">
        <f t="shared" si="9"/>
        <v>0</v>
      </c>
      <c r="U35">
        <f t="shared" si="9"/>
        <v>0</v>
      </c>
      <c r="V35">
        <f t="shared" si="9"/>
        <v>0</v>
      </c>
      <c r="W35">
        <f t="shared" si="9"/>
        <v>0</v>
      </c>
      <c r="X35">
        <f t="shared" si="9"/>
        <v>0</v>
      </c>
      <c r="Y35">
        <f t="shared" si="9"/>
        <v>0</v>
      </c>
      <c r="Z35">
        <f t="shared" si="9"/>
        <v>0</v>
      </c>
      <c r="AA35">
        <f t="shared" si="9"/>
        <v>0</v>
      </c>
      <c r="AB35">
        <f t="shared" si="9"/>
        <v>1</v>
      </c>
    </row>
    <row r="36" spans="1:28">
      <c r="A36" s="2">
        <v>43918</v>
      </c>
      <c r="B36" s="3">
        <f>Dati!K36</f>
        <v>10023</v>
      </c>
      <c r="C36">
        <f t="shared" si="1"/>
        <v>889</v>
      </c>
      <c r="D36">
        <f t="shared" si="3"/>
        <v>-80</v>
      </c>
      <c r="E36">
        <f t="shared" si="5"/>
        <v>-387</v>
      </c>
      <c r="R36">
        <f t="shared" si="7"/>
        <v>8</v>
      </c>
      <c r="T36">
        <f t="shared" si="9"/>
        <v>0</v>
      </c>
      <c r="U36">
        <f t="shared" si="9"/>
        <v>0</v>
      </c>
      <c r="V36">
        <f t="shared" si="9"/>
        <v>0</v>
      </c>
      <c r="W36">
        <f t="shared" si="9"/>
        <v>0</v>
      </c>
      <c r="X36">
        <f t="shared" si="9"/>
        <v>0</v>
      </c>
      <c r="Y36">
        <f t="shared" si="9"/>
        <v>0</v>
      </c>
      <c r="Z36">
        <f t="shared" si="9"/>
        <v>0</v>
      </c>
      <c r="AA36">
        <f t="shared" si="9"/>
        <v>1</v>
      </c>
      <c r="AB36">
        <f t="shared" si="9"/>
        <v>0</v>
      </c>
    </row>
    <row r="37" spans="1:28">
      <c r="A37" s="2">
        <v>43919</v>
      </c>
      <c r="B37" s="3">
        <f>Dati!K37</f>
        <v>10779</v>
      </c>
      <c r="C37">
        <f t="shared" ref="C37" si="10">B37-B36</f>
        <v>756</v>
      </c>
      <c r="D37">
        <f t="shared" ref="D37" si="11">C37-C36</f>
        <v>-133</v>
      </c>
      <c r="E37">
        <f t="shared" ref="E37" si="12">D37-D36</f>
        <v>-53</v>
      </c>
      <c r="R37">
        <f t="shared" si="7"/>
        <v>7</v>
      </c>
      <c r="T37">
        <f t="shared" si="9"/>
        <v>0</v>
      </c>
      <c r="U37">
        <f t="shared" si="9"/>
        <v>0</v>
      </c>
      <c r="V37">
        <f t="shared" si="9"/>
        <v>0</v>
      </c>
      <c r="W37">
        <f t="shared" si="9"/>
        <v>0</v>
      </c>
      <c r="X37">
        <f t="shared" si="9"/>
        <v>0</v>
      </c>
      <c r="Y37">
        <f t="shared" si="9"/>
        <v>0</v>
      </c>
      <c r="Z37">
        <f t="shared" si="9"/>
        <v>1</v>
      </c>
      <c r="AA37">
        <f t="shared" si="9"/>
        <v>0</v>
      </c>
      <c r="AB37">
        <f t="shared" si="9"/>
        <v>0</v>
      </c>
    </row>
    <row r="38" spans="1:28">
      <c r="A38" s="2">
        <v>43920</v>
      </c>
      <c r="B38" s="3">
        <f>Dati!K38</f>
        <v>11591</v>
      </c>
      <c r="C38">
        <f t="shared" ref="C38" si="13">B38-B37</f>
        <v>812</v>
      </c>
      <c r="D38">
        <f t="shared" ref="D38" si="14">C38-C37</f>
        <v>56</v>
      </c>
      <c r="E38">
        <f t="shared" ref="E38" si="15">D38-D37</f>
        <v>189</v>
      </c>
      <c r="R38">
        <f t="shared" si="7"/>
        <v>8</v>
      </c>
      <c r="T38">
        <f t="shared" si="9"/>
        <v>0</v>
      </c>
      <c r="U38">
        <f t="shared" si="9"/>
        <v>0</v>
      </c>
      <c r="V38">
        <f t="shared" si="9"/>
        <v>0</v>
      </c>
      <c r="W38">
        <f t="shared" si="9"/>
        <v>0</v>
      </c>
      <c r="X38">
        <f t="shared" si="9"/>
        <v>0</v>
      </c>
      <c r="Y38">
        <f t="shared" si="9"/>
        <v>0</v>
      </c>
      <c r="Z38">
        <f t="shared" si="9"/>
        <v>0</v>
      </c>
      <c r="AA38">
        <f t="shared" si="9"/>
        <v>1</v>
      </c>
      <c r="AB38">
        <f t="shared" si="9"/>
        <v>0</v>
      </c>
    </row>
    <row r="39" spans="1:28">
      <c r="A39" s="2">
        <v>43921</v>
      </c>
      <c r="B39" s="3">
        <f>Dati!K39</f>
        <v>12428</v>
      </c>
      <c r="C39">
        <f t="shared" ref="C39" si="16">B39-B38</f>
        <v>837</v>
      </c>
      <c r="D39">
        <f t="shared" ref="D39" si="17">C39-C38</f>
        <v>25</v>
      </c>
      <c r="E39">
        <f t="shared" ref="E39" si="18">D39-D38</f>
        <v>-31</v>
      </c>
      <c r="R39">
        <f t="shared" si="7"/>
        <v>8</v>
      </c>
      <c r="T39">
        <f t="shared" si="9"/>
        <v>0</v>
      </c>
      <c r="U39">
        <f t="shared" si="9"/>
        <v>0</v>
      </c>
      <c r="V39">
        <f t="shared" si="9"/>
        <v>0</v>
      </c>
      <c r="W39">
        <f t="shared" si="9"/>
        <v>0</v>
      </c>
      <c r="X39">
        <f t="shared" si="9"/>
        <v>0</v>
      </c>
      <c r="Y39">
        <f t="shared" si="9"/>
        <v>0</v>
      </c>
      <c r="Z39">
        <f t="shared" si="9"/>
        <v>0</v>
      </c>
      <c r="AA39">
        <f t="shared" si="9"/>
        <v>1</v>
      </c>
      <c r="AB39">
        <f t="shared" si="9"/>
        <v>0</v>
      </c>
    </row>
    <row r="40" spans="1:28">
      <c r="A40" s="2">
        <v>43922</v>
      </c>
      <c r="B40" s="3">
        <f>Dati!K40</f>
        <v>13155</v>
      </c>
      <c r="C40">
        <f t="shared" ref="C40" si="19">B40-B39</f>
        <v>727</v>
      </c>
      <c r="D40">
        <f t="shared" ref="D40" si="20">C40-C39</f>
        <v>-110</v>
      </c>
      <c r="E40">
        <f t="shared" ref="E40" si="21">D40-D39</f>
        <v>-135</v>
      </c>
      <c r="R40">
        <f t="shared" si="7"/>
        <v>7</v>
      </c>
      <c r="T40">
        <f t="shared" si="9"/>
        <v>0</v>
      </c>
      <c r="U40">
        <f t="shared" si="9"/>
        <v>0</v>
      </c>
      <c r="V40">
        <f t="shared" si="9"/>
        <v>0</v>
      </c>
      <c r="W40">
        <f t="shared" si="9"/>
        <v>0</v>
      </c>
      <c r="X40">
        <f t="shared" si="9"/>
        <v>0</v>
      </c>
      <c r="Y40">
        <f t="shared" si="9"/>
        <v>0</v>
      </c>
      <c r="Z40">
        <f t="shared" si="9"/>
        <v>1</v>
      </c>
      <c r="AA40">
        <f t="shared" si="9"/>
        <v>0</v>
      </c>
      <c r="AB40">
        <f t="shared" si="9"/>
        <v>0</v>
      </c>
    </row>
    <row r="41" spans="1:28">
      <c r="A41" s="2">
        <v>43923</v>
      </c>
      <c r="B41" s="3">
        <f>Dati!K41</f>
        <v>13915</v>
      </c>
      <c r="C41">
        <f t="shared" ref="C41" si="22">B41-B40</f>
        <v>760</v>
      </c>
      <c r="D41">
        <f t="shared" ref="D41" si="23">C41-C40</f>
        <v>33</v>
      </c>
      <c r="E41">
        <f t="shared" ref="E41" si="24">D41-D40</f>
        <v>143</v>
      </c>
      <c r="R41">
        <f t="shared" si="7"/>
        <v>7</v>
      </c>
      <c r="T41">
        <f t="shared" si="9"/>
        <v>0</v>
      </c>
      <c r="U41">
        <f t="shared" si="9"/>
        <v>0</v>
      </c>
      <c r="V41">
        <f t="shared" si="9"/>
        <v>0</v>
      </c>
      <c r="W41">
        <f t="shared" si="9"/>
        <v>0</v>
      </c>
      <c r="X41">
        <f t="shared" si="9"/>
        <v>0</v>
      </c>
      <c r="Y41">
        <f t="shared" si="9"/>
        <v>0</v>
      </c>
      <c r="Z41">
        <f t="shared" si="9"/>
        <v>1</v>
      </c>
      <c r="AA41">
        <f t="shared" si="9"/>
        <v>0</v>
      </c>
      <c r="AB41">
        <f t="shared" si="9"/>
        <v>0</v>
      </c>
    </row>
    <row r="42" spans="1:28">
      <c r="A42" s="2">
        <v>43924</v>
      </c>
      <c r="B42" s="3">
        <f>Dati!K42</f>
        <v>14681</v>
      </c>
      <c r="C42">
        <f t="shared" ref="C42" si="25">B42-B41</f>
        <v>766</v>
      </c>
      <c r="D42">
        <f t="shared" ref="D42" si="26">C42-C41</f>
        <v>6</v>
      </c>
      <c r="E42">
        <f t="shared" ref="E42" si="27">D42-D41</f>
        <v>-27</v>
      </c>
      <c r="R42">
        <f t="shared" si="7"/>
        <v>7</v>
      </c>
      <c r="T42">
        <f t="shared" si="9"/>
        <v>0</v>
      </c>
      <c r="U42">
        <f t="shared" si="9"/>
        <v>0</v>
      </c>
      <c r="V42">
        <f t="shared" si="9"/>
        <v>0</v>
      </c>
      <c r="W42">
        <f t="shared" si="9"/>
        <v>0</v>
      </c>
      <c r="X42">
        <f t="shared" si="9"/>
        <v>0</v>
      </c>
      <c r="Y42">
        <f t="shared" si="9"/>
        <v>0</v>
      </c>
      <c r="Z42">
        <f t="shared" si="9"/>
        <v>1</v>
      </c>
      <c r="AA42">
        <f t="shared" si="9"/>
        <v>0</v>
      </c>
      <c r="AB42">
        <f t="shared" si="9"/>
        <v>0</v>
      </c>
    </row>
    <row r="43" spans="1:28">
      <c r="A43" s="2">
        <v>43925</v>
      </c>
      <c r="B43" s="3">
        <f>Dati!K43</f>
        <v>15362</v>
      </c>
      <c r="C43">
        <f t="shared" ref="C43" si="28">B43-B42</f>
        <v>681</v>
      </c>
      <c r="D43">
        <f t="shared" ref="D43" si="29">C43-C42</f>
        <v>-85</v>
      </c>
      <c r="E43">
        <f t="shared" ref="E43" si="30">D43-D42</f>
        <v>-91</v>
      </c>
      <c r="R43">
        <f t="shared" si="7"/>
        <v>6</v>
      </c>
      <c r="T43">
        <f t="shared" si="9"/>
        <v>0</v>
      </c>
      <c r="U43">
        <f t="shared" si="9"/>
        <v>0</v>
      </c>
      <c r="V43">
        <f t="shared" si="9"/>
        <v>0</v>
      </c>
      <c r="W43">
        <f t="shared" si="9"/>
        <v>0</v>
      </c>
      <c r="X43">
        <f t="shared" si="9"/>
        <v>0</v>
      </c>
      <c r="Y43">
        <f t="shared" si="9"/>
        <v>1</v>
      </c>
      <c r="Z43">
        <f t="shared" si="9"/>
        <v>0</v>
      </c>
      <c r="AA43">
        <f t="shared" si="9"/>
        <v>0</v>
      </c>
      <c r="AB43">
        <f t="shared" si="9"/>
        <v>0</v>
      </c>
    </row>
    <row r="44" spans="1:28">
      <c r="A44" s="2">
        <v>43926</v>
      </c>
      <c r="B44" s="3">
        <f>Dati!K44</f>
        <v>15887</v>
      </c>
      <c r="C44">
        <f t="shared" ref="C44" si="31">B44-B43</f>
        <v>525</v>
      </c>
      <c r="D44">
        <f t="shared" ref="D44" si="32">C44-C43</f>
        <v>-156</v>
      </c>
      <c r="E44">
        <f t="shared" ref="E44" si="33">D44-D43</f>
        <v>-71</v>
      </c>
      <c r="R44">
        <f t="shared" si="7"/>
        <v>5</v>
      </c>
      <c r="T44">
        <f t="shared" ref="T44:AB53" si="34">IF($R44=T$2,1,0)</f>
        <v>0</v>
      </c>
      <c r="U44">
        <f t="shared" si="34"/>
        <v>0</v>
      </c>
      <c r="V44">
        <f t="shared" si="34"/>
        <v>0</v>
      </c>
      <c r="W44">
        <f t="shared" si="34"/>
        <v>0</v>
      </c>
      <c r="X44">
        <f t="shared" si="34"/>
        <v>1</v>
      </c>
      <c r="Y44">
        <f t="shared" si="34"/>
        <v>0</v>
      </c>
      <c r="Z44">
        <f t="shared" si="34"/>
        <v>0</v>
      </c>
      <c r="AA44">
        <f t="shared" si="34"/>
        <v>0</v>
      </c>
      <c r="AB44">
        <f t="shared" si="34"/>
        <v>0</v>
      </c>
    </row>
    <row r="45" spans="1:28">
      <c r="A45" s="2">
        <v>43927</v>
      </c>
      <c r="B45" s="3">
        <f>Dati!K45</f>
        <v>16523</v>
      </c>
      <c r="C45">
        <f t="shared" ref="C45" si="35">B45-B44</f>
        <v>636</v>
      </c>
      <c r="D45">
        <f t="shared" ref="D45" si="36">C45-C44</f>
        <v>111</v>
      </c>
      <c r="E45">
        <f t="shared" ref="E45" si="37">D45-D44</f>
        <v>267</v>
      </c>
      <c r="R45">
        <f t="shared" si="7"/>
        <v>6</v>
      </c>
      <c r="T45">
        <f t="shared" si="34"/>
        <v>0</v>
      </c>
      <c r="U45">
        <f t="shared" si="34"/>
        <v>0</v>
      </c>
      <c r="V45">
        <f t="shared" si="34"/>
        <v>0</v>
      </c>
      <c r="W45">
        <f t="shared" si="34"/>
        <v>0</v>
      </c>
      <c r="X45">
        <f t="shared" si="34"/>
        <v>0</v>
      </c>
      <c r="Y45">
        <f t="shared" si="34"/>
        <v>1</v>
      </c>
      <c r="Z45">
        <f t="shared" si="34"/>
        <v>0</v>
      </c>
      <c r="AA45">
        <f t="shared" si="34"/>
        <v>0</v>
      </c>
      <c r="AB45">
        <f t="shared" si="34"/>
        <v>0</v>
      </c>
    </row>
    <row r="46" spans="1:28">
      <c r="A46" s="2">
        <v>43928</v>
      </c>
      <c r="B46" s="3">
        <f>Dati!K46</f>
        <v>17127</v>
      </c>
      <c r="C46">
        <f t="shared" ref="C46" si="38">B46-B45</f>
        <v>604</v>
      </c>
      <c r="D46">
        <f t="shared" ref="D46" si="39">C46-C45</f>
        <v>-32</v>
      </c>
      <c r="E46">
        <f t="shared" ref="E46" si="40">D46-D45</f>
        <v>-143</v>
      </c>
      <c r="R46">
        <f t="shared" si="7"/>
        <v>6</v>
      </c>
      <c r="T46">
        <f t="shared" si="34"/>
        <v>0</v>
      </c>
      <c r="U46">
        <f t="shared" si="34"/>
        <v>0</v>
      </c>
      <c r="V46">
        <f t="shared" si="34"/>
        <v>0</v>
      </c>
      <c r="W46">
        <f t="shared" si="34"/>
        <v>0</v>
      </c>
      <c r="X46">
        <f t="shared" si="34"/>
        <v>0</v>
      </c>
      <c r="Y46">
        <f t="shared" si="34"/>
        <v>1</v>
      </c>
      <c r="Z46">
        <f t="shared" si="34"/>
        <v>0</v>
      </c>
      <c r="AA46">
        <f t="shared" si="34"/>
        <v>0</v>
      </c>
      <c r="AB46">
        <f t="shared" si="34"/>
        <v>0</v>
      </c>
    </row>
    <row r="47" spans="1:28">
      <c r="A47" s="2">
        <v>43929</v>
      </c>
      <c r="B47" s="3">
        <f>Dati!K47</f>
        <v>17669</v>
      </c>
      <c r="C47">
        <f t="shared" ref="C47" si="41">B47-B46</f>
        <v>542</v>
      </c>
      <c r="D47">
        <f t="shared" ref="D47" si="42">C47-C46</f>
        <v>-62</v>
      </c>
      <c r="E47">
        <f t="shared" ref="E47" si="43">D47-D46</f>
        <v>-30</v>
      </c>
      <c r="R47">
        <f t="shared" si="7"/>
        <v>5</v>
      </c>
      <c r="T47">
        <f t="shared" si="34"/>
        <v>0</v>
      </c>
      <c r="U47">
        <f t="shared" si="34"/>
        <v>0</v>
      </c>
      <c r="V47">
        <f t="shared" si="34"/>
        <v>0</v>
      </c>
      <c r="W47">
        <f t="shared" si="34"/>
        <v>0</v>
      </c>
      <c r="X47">
        <f t="shared" si="34"/>
        <v>1</v>
      </c>
      <c r="Y47">
        <f t="shared" si="34"/>
        <v>0</v>
      </c>
      <c r="Z47">
        <f t="shared" si="34"/>
        <v>0</v>
      </c>
      <c r="AA47">
        <f t="shared" si="34"/>
        <v>0</v>
      </c>
      <c r="AB47">
        <f t="shared" si="34"/>
        <v>0</v>
      </c>
    </row>
    <row r="48" spans="1:28">
      <c r="A48" s="2">
        <v>43930</v>
      </c>
      <c r="B48" s="3">
        <f>Dati!K48</f>
        <v>18279</v>
      </c>
      <c r="C48">
        <f t="shared" ref="C48" si="44">B48-B47</f>
        <v>610</v>
      </c>
      <c r="D48">
        <f t="shared" ref="D48" si="45">C48-C47</f>
        <v>68</v>
      </c>
      <c r="E48">
        <f t="shared" ref="E48" si="46">D48-D47</f>
        <v>130</v>
      </c>
      <c r="R48">
        <f t="shared" si="7"/>
        <v>6</v>
      </c>
      <c r="T48">
        <f t="shared" si="34"/>
        <v>0</v>
      </c>
      <c r="U48">
        <f t="shared" si="34"/>
        <v>0</v>
      </c>
      <c r="V48">
        <f t="shared" si="34"/>
        <v>0</v>
      </c>
      <c r="W48">
        <f t="shared" si="34"/>
        <v>0</v>
      </c>
      <c r="X48">
        <f t="shared" si="34"/>
        <v>0</v>
      </c>
      <c r="Y48">
        <f t="shared" si="34"/>
        <v>1</v>
      </c>
      <c r="Z48">
        <f t="shared" si="34"/>
        <v>0</v>
      </c>
      <c r="AA48">
        <f t="shared" si="34"/>
        <v>0</v>
      </c>
      <c r="AB48">
        <f t="shared" si="34"/>
        <v>0</v>
      </c>
    </row>
    <row r="49" spans="1:28">
      <c r="A49" s="2">
        <v>43931</v>
      </c>
      <c r="B49" s="3">
        <f>Dati!K49</f>
        <v>18849</v>
      </c>
      <c r="C49">
        <f t="shared" ref="C49" si="47">B49-B48</f>
        <v>570</v>
      </c>
      <c r="D49">
        <f t="shared" ref="D49" si="48">C49-C48</f>
        <v>-40</v>
      </c>
      <c r="E49">
        <f t="shared" ref="E49" si="49">D49-D48</f>
        <v>-108</v>
      </c>
      <c r="R49">
        <f t="shared" si="7"/>
        <v>5</v>
      </c>
      <c r="T49">
        <f t="shared" si="34"/>
        <v>0</v>
      </c>
      <c r="U49">
        <f t="shared" si="34"/>
        <v>0</v>
      </c>
      <c r="V49">
        <f t="shared" si="34"/>
        <v>0</v>
      </c>
      <c r="W49">
        <f t="shared" si="34"/>
        <v>0</v>
      </c>
      <c r="X49">
        <f t="shared" si="34"/>
        <v>1</v>
      </c>
      <c r="Y49">
        <f t="shared" si="34"/>
        <v>0</v>
      </c>
      <c r="Z49">
        <f t="shared" si="34"/>
        <v>0</v>
      </c>
      <c r="AA49">
        <f t="shared" si="34"/>
        <v>0</v>
      </c>
      <c r="AB49">
        <f t="shared" si="34"/>
        <v>0</v>
      </c>
    </row>
    <row r="50" spans="1:28">
      <c r="A50" s="2">
        <v>43932</v>
      </c>
      <c r="B50" s="3">
        <f>Dati!K50</f>
        <v>19468</v>
      </c>
      <c r="C50">
        <f t="shared" ref="C50" si="50">B50-B49</f>
        <v>619</v>
      </c>
      <c r="D50">
        <f t="shared" ref="D50" si="51">C50-C49</f>
        <v>49</v>
      </c>
      <c r="E50">
        <f t="shared" ref="E50" si="52">D50-D49</f>
        <v>89</v>
      </c>
      <c r="R50">
        <f t="shared" si="7"/>
        <v>6</v>
      </c>
      <c r="T50">
        <f t="shared" si="34"/>
        <v>0</v>
      </c>
      <c r="U50">
        <f t="shared" si="34"/>
        <v>0</v>
      </c>
      <c r="V50">
        <f t="shared" si="34"/>
        <v>0</v>
      </c>
      <c r="W50">
        <f t="shared" si="34"/>
        <v>0</v>
      </c>
      <c r="X50">
        <f t="shared" si="34"/>
        <v>0</v>
      </c>
      <c r="Y50">
        <f t="shared" si="34"/>
        <v>1</v>
      </c>
      <c r="Z50">
        <f t="shared" si="34"/>
        <v>0</v>
      </c>
      <c r="AA50">
        <f t="shared" si="34"/>
        <v>0</v>
      </c>
      <c r="AB50">
        <f t="shared" si="34"/>
        <v>0</v>
      </c>
    </row>
    <row r="51" spans="1:28">
      <c r="A51" s="2">
        <v>43933</v>
      </c>
      <c r="B51" s="3">
        <f>Dati!K51</f>
        <v>19899</v>
      </c>
      <c r="C51">
        <f t="shared" ref="C51" si="53">B51-B50</f>
        <v>431</v>
      </c>
      <c r="D51">
        <f t="shared" ref="D51" si="54">C51-C50</f>
        <v>-188</v>
      </c>
      <c r="E51">
        <f t="shared" ref="E51" si="55">D51-D50</f>
        <v>-237</v>
      </c>
      <c r="R51">
        <f t="shared" si="7"/>
        <v>4</v>
      </c>
      <c r="T51">
        <f t="shared" si="34"/>
        <v>0</v>
      </c>
      <c r="U51">
        <f t="shared" si="34"/>
        <v>0</v>
      </c>
      <c r="V51">
        <f t="shared" si="34"/>
        <v>0</v>
      </c>
      <c r="W51">
        <f t="shared" si="34"/>
        <v>1</v>
      </c>
      <c r="X51">
        <f t="shared" si="34"/>
        <v>0</v>
      </c>
      <c r="Y51">
        <f t="shared" si="34"/>
        <v>0</v>
      </c>
      <c r="Z51">
        <f t="shared" si="34"/>
        <v>0</v>
      </c>
      <c r="AA51">
        <f t="shared" si="34"/>
        <v>0</v>
      </c>
      <c r="AB51">
        <f t="shared" si="34"/>
        <v>0</v>
      </c>
    </row>
    <row r="52" spans="1:28">
      <c r="A52" s="2">
        <v>43934</v>
      </c>
      <c r="B52" s="3">
        <f>Dati!K52</f>
        <v>20465</v>
      </c>
      <c r="C52">
        <f t="shared" ref="C52" si="56">B52-B51</f>
        <v>566</v>
      </c>
      <c r="D52">
        <f t="shared" ref="D52" si="57">C52-C51</f>
        <v>135</v>
      </c>
      <c r="E52">
        <f t="shared" ref="E52" si="58">D52-D51</f>
        <v>323</v>
      </c>
      <c r="R52">
        <f t="shared" si="7"/>
        <v>5</v>
      </c>
      <c r="T52">
        <f t="shared" si="34"/>
        <v>0</v>
      </c>
      <c r="U52">
        <f t="shared" si="34"/>
        <v>0</v>
      </c>
      <c r="V52">
        <f t="shared" si="34"/>
        <v>0</v>
      </c>
      <c r="W52">
        <f t="shared" si="34"/>
        <v>0</v>
      </c>
      <c r="X52">
        <f t="shared" si="34"/>
        <v>1</v>
      </c>
      <c r="Y52">
        <f t="shared" si="34"/>
        <v>0</v>
      </c>
      <c r="Z52">
        <f t="shared" si="34"/>
        <v>0</v>
      </c>
      <c r="AA52">
        <f t="shared" si="34"/>
        <v>0</v>
      </c>
      <c r="AB52">
        <f t="shared" si="34"/>
        <v>0</v>
      </c>
    </row>
    <row r="53" spans="1:28">
      <c r="A53" s="2">
        <v>43935</v>
      </c>
      <c r="B53" s="3">
        <f>Dati!K53</f>
        <v>21067</v>
      </c>
      <c r="C53">
        <f t="shared" ref="C53" si="59">B53-B52</f>
        <v>602</v>
      </c>
      <c r="D53">
        <f t="shared" ref="D53" si="60">C53-C52</f>
        <v>36</v>
      </c>
      <c r="E53">
        <f t="shared" ref="E53" si="61">D53-D52</f>
        <v>-99</v>
      </c>
      <c r="R53">
        <f t="shared" si="7"/>
        <v>6</v>
      </c>
      <c r="T53">
        <f t="shared" si="34"/>
        <v>0</v>
      </c>
      <c r="U53">
        <f t="shared" si="34"/>
        <v>0</v>
      </c>
      <c r="V53">
        <f t="shared" si="34"/>
        <v>0</v>
      </c>
      <c r="W53">
        <f t="shared" si="34"/>
        <v>0</v>
      </c>
      <c r="X53">
        <f t="shared" si="34"/>
        <v>0</v>
      </c>
      <c r="Y53">
        <f t="shared" si="34"/>
        <v>1</v>
      </c>
      <c r="Z53">
        <f t="shared" si="34"/>
        <v>0</v>
      </c>
      <c r="AA53">
        <f t="shared" si="34"/>
        <v>0</v>
      </c>
      <c r="AB53">
        <f t="shared" si="34"/>
        <v>0</v>
      </c>
    </row>
    <row r="54" spans="1:28">
      <c r="A54" s="2">
        <v>43936</v>
      </c>
      <c r="B54" s="3">
        <f>Dati!K54</f>
        <v>21645</v>
      </c>
      <c r="C54">
        <f t="shared" ref="C54" si="62">B54-B53</f>
        <v>578</v>
      </c>
      <c r="D54">
        <f t="shared" ref="D54" si="63">C54-C53</f>
        <v>-24</v>
      </c>
      <c r="E54">
        <f t="shared" ref="E54" si="64">D54-D53</f>
        <v>-60</v>
      </c>
      <c r="R54">
        <f t="shared" si="7"/>
        <v>5</v>
      </c>
      <c r="T54">
        <f t="shared" ref="T54:AB72" si="65">IF($R54=T$2,1,0)</f>
        <v>0</v>
      </c>
      <c r="U54">
        <f t="shared" si="65"/>
        <v>0</v>
      </c>
      <c r="V54">
        <f t="shared" si="65"/>
        <v>0</v>
      </c>
      <c r="W54">
        <f t="shared" si="65"/>
        <v>0</v>
      </c>
      <c r="X54">
        <f t="shared" si="65"/>
        <v>1</v>
      </c>
      <c r="Y54">
        <f t="shared" si="65"/>
        <v>0</v>
      </c>
      <c r="Z54">
        <f t="shared" si="65"/>
        <v>0</v>
      </c>
      <c r="AA54">
        <f t="shared" si="65"/>
        <v>0</v>
      </c>
      <c r="AB54">
        <f t="shared" si="65"/>
        <v>0</v>
      </c>
    </row>
    <row r="55" spans="1:28">
      <c r="A55" s="2">
        <v>43937</v>
      </c>
      <c r="B55" s="3">
        <f>Dati!K55</f>
        <v>22170</v>
      </c>
      <c r="C55">
        <f t="shared" ref="C55" si="66">B55-B54</f>
        <v>525</v>
      </c>
      <c r="D55">
        <f t="shared" ref="D55" si="67">C55-C54</f>
        <v>-53</v>
      </c>
      <c r="E55">
        <f t="shared" ref="E55" si="68">D55-D54</f>
        <v>-29</v>
      </c>
      <c r="R55">
        <f t="shared" si="7"/>
        <v>5</v>
      </c>
      <c r="T55">
        <f t="shared" si="65"/>
        <v>0</v>
      </c>
      <c r="U55">
        <f t="shared" si="65"/>
        <v>0</v>
      </c>
      <c r="V55">
        <f t="shared" si="65"/>
        <v>0</v>
      </c>
      <c r="W55">
        <f t="shared" si="65"/>
        <v>0</v>
      </c>
      <c r="X55">
        <f t="shared" si="65"/>
        <v>1</v>
      </c>
      <c r="Y55">
        <f t="shared" si="65"/>
        <v>0</v>
      </c>
      <c r="Z55">
        <f t="shared" si="65"/>
        <v>0</v>
      </c>
      <c r="AA55">
        <f t="shared" si="65"/>
        <v>0</v>
      </c>
      <c r="AB55">
        <f t="shared" si="65"/>
        <v>0</v>
      </c>
    </row>
    <row r="56" spans="1:28">
      <c r="A56" s="2">
        <v>43938</v>
      </c>
      <c r="B56" s="3">
        <f>Dati!K56</f>
        <v>22745</v>
      </c>
      <c r="C56">
        <f t="shared" ref="C56" si="69">B56-B55</f>
        <v>575</v>
      </c>
      <c r="D56">
        <f t="shared" ref="D56" si="70">C56-C55</f>
        <v>50</v>
      </c>
      <c r="E56">
        <f t="shared" ref="E56" si="71">D56-D55</f>
        <v>103</v>
      </c>
      <c r="R56">
        <f t="shared" si="7"/>
        <v>5</v>
      </c>
      <c r="T56">
        <f t="shared" si="65"/>
        <v>0</v>
      </c>
      <c r="U56">
        <f t="shared" si="65"/>
        <v>0</v>
      </c>
      <c r="V56">
        <f t="shared" si="65"/>
        <v>0</v>
      </c>
      <c r="W56">
        <f t="shared" si="65"/>
        <v>0</v>
      </c>
      <c r="X56">
        <f t="shared" si="65"/>
        <v>1</v>
      </c>
      <c r="Y56">
        <f t="shared" si="65"/>
        <v>0</v>
      </c>
      <c r="Z56">
        <f t="shared" si="65"/>
        <v>0</v>
      </c>
      <c r="AA56">
        <f t="shared" si="65"/>
        <v>0</v>
      </c>
      <c r="AB56">
        <f t="shared" si="65"/>
        <v>0</v>
      </c>
    </row>
    <row r="57" spans="1:28">
      <c r="A57" s="2">
        <v>43939</v>
      </c>
      <c r="B57" s="3">
        <f>Dati!K57</f>
        <v>23227</v>
      </c>
      <c r="C57">
        <f t="shared" ref="C57" si="72">B57-B56</f>
        <v>482</v>
      </c>
      <c r="D57">
        <f t="shared" ref="D57" si="73">C57-C56</f>
        <v>-93</v>
      </c>
      <c r="E57">
        <f t="shared" ref="E57" si="74">D57-D56</f>
        <v>-143</v>
      </c>
      <c r="R57">
        <f t="shared" si="7"/>
        <v>4</v>
      </c>
      <c r="T57">
        <f t="shared" si="65"/>
        <v>0</v>
      </c>
      <c r="U57">
        <f t="shared" si="65"/>
        <v>0</v>
      </c>
      <c r="V57">
        <f t="shared" si="65"/>
        <v>0</v>
      </c>
      <c r="W57">
        <f t="shared" si="65"/>
        <v>1</v>
      </c>
      <c r="X57">
        <f t="shared" si="65"/>
        <v>0</v>
      </c>
      <c r="Y57">
        <f t="shared" si="65"/>
        <v>0</v>
      </c>
      <c r="Z57">
        <f t="shared" si="65"/>
        <v>0</v>
      </c>
      <c r="AA57">
        <f t="shared" si="65"/>
        <v>0</v>
      </c>
      <c r="AB57">
        <f t="shared" si="65"/>
        <v>0</v>
      </c>
    </row>
    <row r="58" spans="1:28">
      <c r="A58" s="2">
        <v>43940</v>
      </c>
      <c r="B58" s="3">
        <f>Dati!K58</f>
        <v>23660</v>
      </c>
      <c r="C58">
        <f t="shared" ref="C58" si="75">B58-B57</f>
        <v>433</v>
      </c>
      <c r="D58">
        <f t="shared" ref="D58" si="76">C58-C57</f>
        <v>-49</v>
      </c>
      <c r="E58">
        <f t="shared" ref="E58" si="77">D58-D57</f>
        <v>44</v>
      </c>
      <c r="R58">
        <f t="shared" si="7"/>
        <v>4</v>
      </c>
      <c r="T58">
        <f t="shared" si="65"/>
        <v>0</v>
      </c>
      <c r="U58">
        <f t="shared" si="65"/>
        <v>0</v>
      </c>
      <c r="V58">
        <f t="shared" si="65"/>
        <v>0</v>
      </c>
      <c r="W58">
        <f t="shared" si="65"/>
        <v>1</v>
      </c>
      <c r="X58">
        <f t="shared" si="65"/>
        <v>0</v>
      </c>
      <c r="Y58">
        <f t="shared" si="65"/>
        <v>0</v>
      </c>
      <c r="Z58">
        <f t="shared" si="65"/>
        <v>0</v>
      </c>
      <c r="AA58">
        <f t="shared" si="65"/>
        <v>0</v>
      </c>
      <c r="AB58">
        <f t="shared" si="65"/>
        <v>0</v>
      </c>
    </row>
    <row r="59" spans="1:28">
      <c r="A59" s="2">
        <v>43941</v>
      </c>
      <c r="B59" s="3">
        <f>Dati!K59</f>
        <v>24114</v>
      </c>
      <c r="C59">
        <f t="shared" ref="C59" si="78">B59-B58</f>
        <v>454</v>
      </c>
      <c r="D59">
        <f t="shared" ref="D59" si="79">C59-C58</f>
        <v>21</v>
      </c>
      <c r="E59">
        <f t="shared" ref="E59" si="80">D59-D58</f>
        <v>70</v>
      </c>
      <c r="R59">
        <f t="shared" si="7"/>
        <v>4</v>
      </c>
      <c r="T59">
        <f t="shared" si="65"/>
        <v>0</v>
      </c>
      <c r="U59">
        <f t="shared" si="65"/>
        <v>0</v>
      </c>
      <c r="V59">
        <f t="shared" si="65"/>
        <v>0</v>
      </c>
      <c r="W59">
        <f t="shared" si="65"/>
        <v>1</v>
      </c>
      <c r="X59">
        <f t="shared" si="65"/>
        <v>0</v>
      </c>
      <c r="Y59">
        <f t="shared" si="65"/>
        <v>0</v>
      </c>
      <c r="Z59">
        <f t="shared" si="65"/>
        <v>0</v>
      </c>
      <c r="AA59">
        <f t="shared" si="65"/>
        <v>0</v>
      </c>
      <c r="AB59">
        <f t="shared" si="65"/>
        <v>0</v>
      </c>
    </row>
    <row r="60" spans="1:28">
      <c r="A60" s="2">
        <v>43942</v>
      </c>
      <c r="B60" s="3">
        <f>Dati!K60</f>
        <v>24648</v>
      </c>
      <c r="C60">
        <f t="shared" ref="C60" si="81">B60-B59</f>
        <v>534</v>
      </c>
      <c r="D60">
        <f t="shared" ref="D60" si="82">C60-C59</f>
        <v>80</v>
      </c>
      <c r="E60">
        <f t="shared" ref="E60" si="83">D60-D59</f>
        <v>59</v>
      </c>
      <c r="R60">
        <f t="shared" si="7"/>
        <v>5</v>
      </c>
      <c r="T60">
        <f t="shared" si="65"/>
        <v>0</v>
      </c>
      <c r="U60">
        <f t="shared" si="65"/>
        <v>0</v>
      </c>
      <c r="V60">
        <f t="shared" si="65"/>
        <v>0</v>
      </c>
      <c r="W60">
        <f t="shared" si="65"/>
        <v>0</v>
      </c>
      <c r="X60">
        <f t="shared" si="65"/>
        <v>1</v>
      </c>
      <c r="Y60">
        <f t="shared" si="65"/>
        <v>0</v>
      </c>
      <c r="Z60">
        <f t="shared" si="65"/>
        <v>0</v>
      </c>
      <c r="AA60">
        <f t="shared" si="65"/>
        <v>0</v>
      </c>
      <c r="AB60">
        <f t="shared" si="65"/>
        <v>0</v>
      </c>
    </row>
    <row r="61" spans="1:28">
      <c r="A61" s="2">
        <v>43943</v>
      </c>
      <c r="B61" s="3">
        <f>Dati!K61</f>
        <v>25085</v>
      </c>
      <c r="C61">
        <f t="shared" ref="C61" si="84">B61-B60</f>
        <v>437</v>
      </c>
      <c r="D61">
        <f t="shared" ref="D61" si="85">C61-C60</f>
        <v>-97</v>
      </c>
      <c r="E61">
        <f t="shared" ref="E61" si="86">D61-D60</f>
        <v>-177</v>
      </c>
      <c r="R61">
        <f t="shared" si="7"/>
        <v>4</v>
      </c>
      <c r="T61">
        <f t="shared" si="65"/>
        <v>0</v>
      </c>
      <c r="U61">
        <f t="shared" si="65"/>
        <v>0</v>
      </c>
      <c r="V61">
        <f t="shared" si="65"/>
        <v>0</v>
      </c>
      <c r="W61">
        <f t="shared" si="65"/>
        <v>1</v>
      </c>
      <c r="X61">
        <f t="shared" si="65"/>
        <v>0</v>
      </c>
      <c r="Y61">
        <f t="shared" si="65"/>
        <v>0</v>
      </c>
      <c r="Z61">
        <f t="shared" si="65"/>
        <v>0</v>
      </c>
      <c r="AA61">
        <f t="shared" si="65"/>
        <v>0</v>
      </c>
      <c r="AB61">
        <f t="shared" si="65"/>
        <v>0</v>
      </c>
    </row>
    <row r="62" spans="1:28">
      <c r="A62" s="2">
        <v>43944</v>
      </c>
      <c r="B62" s="3">
        <f>Dati!K62</f>
        <v>25549</v>
      </c>
      <c r="C62">
        <f t="shared" ref="C62" si="87">B62-B61</f>
        <v>464</v>
      </c>
      <c r="D62">
        <f t="shared" ref="D62" si="88">C62-C61</f>
        <v>27</v>
      </c>
      <c r="E62">
        <f t="shared" ref="E62" si="89">D62-D61</f>
        <v>124</v>
      </c>
      <c r="R62">
        <f t="shared" si="7"/>
        <v>4</v>
      </c>
      <c r="T62">
        <f t="shared" si="65"/>
        <v>0</v>
      </c>
      <c r="U62">
        <f t="shared" si="65"/>
        <v>0</v>
      </c>
      <c r="V62">
        <f t="shared" si="65"/>
        <v>0</v>
      </c>
      <c r="W62">
        <f t="shared" si="65"/>
        <v>1</v>
      </c>
      <c r="X62">
        <f t="shared" si="65"/>
        <v>0</v>
      </c>
      <c r="Y62">
        <f t="shared" si="65"/>
        <v>0</v>
      </c>
      <c r="Z62">
        <f t="shared" si="65"/>
        <v>0</v>
      </c>
      <c r="AA62">
        <f t="shared" si="65"/>
        <v>0</v>
      </c>
      <c r="AB62">
        <f t="shared" si="65"/>
        <v>0</v>
      </c>
    </row>
    <row r="63" spans="1:28">
      <c r="A63" s="2">
        <v>43945</v>
      </c>
      <c r="B63" s="3">
        <f>Dati!K63</f>
        <v>25969</v>
      </c>
      <c r="C63">
        <f t="shared" ref="C63" si="90">B63-B62</f>
        <v>420</v>
      </c>
      <c r="D63">
        <f t="shared" ref="D63" si="91">C63-C62</f>
        <v>-44</v>
      </c>
      <c r="E63">
        <f t="shared" ref="E63" si="92">D63-D62</f>
        <v>-71</v>
      </c>
      <c r="R63">
        <f t="shared" si="7"/>
        <v>4</v>
      </c>
      <c r="T63">
        <f t="shared" si="65"/>
        <v>0</v>
      </c>
      <c r="U63">
        <f t="shared" si="65"/>
        <v>0</v>
      </c>
      <c r="V63">
        <f t="shared" si="65"/>
        <v>0</v>
      </c>
      <c r="W63">
        <f t="shared" si="65"/>
        <v>1</v>
      </c>
      <c r="X63">
        <f t="shared" si="65"/>
        <v>0</v>
      </c>
      <c r="Y63">
        <f t="shared" si="65"/>
        <v>0</v>
      </c>
      <c r="Z63">
        <f t="shared" si="65"/>
        <v>0</v>
      </c>
      <c r="AA63">
        <f t="shared" si="65"/>
        <v>0</v>
      </c>
      <c r="AB63">
        <f t="shared" si="65"/>
        <v>0</v>
      </c>
    </row>
    <row r="64" spans="1:28">
      <c r="A64" s="2">
        <v>43946</v>
      </c>
      <c r="B64" s="3">
        <f>Dati!K64</f>
        <v>26384</v>
      </c>
      <c r="C64">
        <f t="shared" ref="C64" si="93">B64-B63</f>
        <v>415</v>
      </c>
      <c r="D64">
        <f t="shared" ref="D64" si="94">C64-C63</f>
        <v>-5</v>
      </c>
      <c r="E64">
        <f t="shared" ref="E64" si="95">D64-D63</f>
        <v>39</v>
      </c>
      <c r="R64">
        <f t="shared" si="7"/>
        <v>4</v>
      </c>
      <c r="T64">
        <f t="shared" si="65"/>
        <v>0</v>
      </c>
      <c r="U64">
        <f t="shared" si="65"/>
        <v>0</v>
      </c>
      <c r="V64">
        <f t="shared" si="65"/>
        <v>0</v>
      </c>
      <c r="W64">
        <f t="shared" si="65"/>
        <v>1</v>
      </c>
      <c r="X64">
        <f t="shared" si="65"/>
        <v>0</v>
      </c>
      <c r="Y64">
        <f t="shared" si="65"/>
        <v>0</v>
      </c>
      <c r="Z64">
        <f t="shared" si="65"/>
        <v>0</v>
      </c>
      <c r="AA64">
        <f t="shared" si="65"/>
        <v>0</v>
      </c>
      <c r="AB64">
        <f t="shared" si="65"/>
        <v>0</v>
      </c>
    </row>
    <row r="65" spans="1:28">
      <c r="A65" s="2">
        <v>43947</v>
      </c>
      <c r="B65" s="3">
        <f>Dati!K65</f>
        <v>26644</v>
      </c>
      <c r="C65">
        <f t="shared" ref="C65" si="96">B65-B64</f>
        <v>260</v>
      </c>
      <c r="D65">
        <f t="shared" ref="D65" si="97">C65-C64</f>
        <v>-155</v>
      </c>
      <c r="E65">
        <f t="shared" ref="E65" si="98">D65-D64</f>
        <v>-150</v>
      </c>
      <c r="R65">
        <f t="shared" si="7"/>
        <v>2</v>
      </c>
      <c r="T65">
        <f t="shared" si="65"/>
        <v>0</v>
      </c>
      <c r="U65">
        <f t="shared" si="65"/>
        <v>1</v>
      </c>
      <c r="V65">
        <f t="shared" si="65"/>
        <v>0</v>
      </c>
      <c r="W65">
        <f t="shared" si="65"/>
        <v>0</v>
      </c>
      <c r="X65">
        <f t="shared" si="65"/>
        <v>0</v>
      </c>
      <c r="Y65">
        <f t="shared" si="65"/>
        <v>0</v>
      </c>
      <c r="Z65">
        <f t="shared" si="65"/>
        <v>0</v>
      </c>
      <c r="AA65">
        <f t="shared" si="65"/>
        <v>0</v>
      </c>
      <c r="AB65">
        <f t="shared" si="65"/>
        <v>0</v>
      </c>
    </row>
    <row r="66" spans="1:28">
      <c r="A66" s="2">
        <v>43948</v>
      </c>
      <c r="B66" s="3">
        <f>Dati!K66</f>
        <v>26977</v>
      </c>
      <c r="C66">
        <f t="shared" ref="C66" si="99">B66-B65</f>
        <v>333</v>
      </c>
      <c r="D66">
        <f t="shared" ref="D66" si="100">C66-C65</f>
        <v>73</v>
      </c>
      <c r="E66">
        <f t="shared" ref="E66" si="101">D66-D65</f>
        <v>228</v>
      </c>
      <c r="R66">
        <f t="shared" si="7"/>
        <v>3</v>
      </c>
      <c r="T66">
        <f t="shared" si="65"/>
        <v>0</v>
      </c>
      <c r="U66">
        <f t="shared" si="65"/>
        <v>0</v>
      </c>
      <c r="V66">
        <f t="shared" si="65"/>
        <v>1</v>
      </c>
      <c r="W66">
        <f t="shared" si="65"/>
        <v>0</v>
      </c>
      <c r="X66">
        <f t="shared" si="65"/>
        <v>0</v>
      </c>
      <c r="Y66">
        <f t="shared" si="65"/>
        <v>0</v>
      </c>
      <c r="Z66">
        <f t="shared" si="65"/>
        <v>0</v>
      </c>
      <c r="AA66">
        <f t="shared" si="65"/>
        <v>0</v>
      </c>
      <c r="AB66">
        <f t="shared" si="65"/>
        <v>0</v>
      </c>
    </row>
    <row r="67" spans="1:28">
      <c r="A67" s="2">
        <v>43949</v>
      </c>
      <c r="B67" s="3">
        <f>Dati!K67</f>
        <v>27359</v>
      </c>
      <c r="C67">
        <f t="shared" ref="C67" si="102">B67-B66</f>
        <v>382</v>
      </c>
      <c r="D67">
        <f t="shared" ref="D67" si="103">C67-C66</f>
        <v>49</v>
      </c>
      <c r="E67">
        <f t="shared" ref="E67" si="104">D67-D66</f>
        <v>-24</v>
      </c>
      <c r="R67">
        <f t="shared" ref="R67" si="105">INT(C67/100)</f>
        <v>3</v>
      </c>
      <c r="T67">
        <f t="shared" si="65"/>
        <v>0</v>
      </c>
      <c r="U67">
        <f t="shared" si="65"/>
        <v>0</v>
      </c>
      <c r="V67">
        <f t="shared" si="65"/>
        <v>1</v>
      </c>
      <c r="W67">
        <f t="shared" si="65"/>
        <v>0</v>
      </c>
      <c r="X67">
        <f t="shared" si="65"/>
        <v>0</v>
      </c>
      <c r="Y67">
        <f t="shared" si="65"/>
        <v>0</v>
      </c>
      <c r="Z67">
        <f t="shared" si="65"/>
        <v>0</v>
      </c>
      <c r="AA67">
        <f t="shared" si="65"/>
        <v>0</v>
      </c>
      <c r="AB67">
        <f t="shared" si="65"/>
        <v>0</v>
      </c>
    </row>
    <row r="68" spans="1:28">
      <c r="A68" s="2">
        <v>43950</v>
      </c>
      <c r="B68" s="3">
        <f>Dati!K68</f>
        <v>27682</v>
      </c>
      <c r="C68">
        <f t="shared" ref="C68" si="106">B68-B67</f>
        <v>323</v>
      </c>
      <c r="D68">
        <f t="shared" ref="D68" si="107">C68-C67</f>
        <v>-59</v>
      </c>
      <c r="E68">
        <f t="shared" ref="E68" si="108">D68-D67</f>
        <v>-108</v>
      </c>
      <c r="R68">
        <f t="shared" ref="R68" si="109">INT(C68/100)</f>
        <v>3</v>
      </c>
      <c r="T68">
        <f t="shared" si="65"/>
        <v>0</v>
      </c>
      <c r="U68">
        <f t="shared" si="65"/>
        <v>0</v>
      </c>
      <c r="V68">
        <f t="shared" si="65"/>
        <v>1</v>
      </c>
      <c r="W68">
        <f t="shared" si="65"/>
        <v>0</v>
      </c>
      <c r="X68">
        <f t="shared" si="65"/>
        <v>0</v>
      </c>
      <c r="Y68">
        <f t="shared" si="65"/>
        <v>0</v>
      </c>
      <c r="Z68">
        <f t="shared" si="65"/>
        <v>0</v>
      </c>
      <c r="AA68">
        <f t="shared" si="65"/>
        <v>0</v>
      </c>
      <c r="AB68">
        <f t="shared" si="65"/>
        <v>0</v>
      </c>
    </row>
    <row r="69" spans="1:28">
      <c r="A69" s="2">
        <v>43951</v>
      </c>
      <c r="B69" s="3">
        <f>Dati!K69</f>
        <v>27967</v>
      </c>
      <c r="C69">
        <f t="shared" ref="C69" si="110">B69-B68</f>
        <v>285</v>
      </c>
      <c r="D69">
        <f t="shared" ref="D69" si="111">C69-C68</f>
        <v>-38</v>
      </c>
      <c r="E69">
        <f t="shared" ref="E69" si="112">D69-D68</f>
        <v>21</v>
      </c>
      <c r="R69">
        <f t="shared" ref="R69" si="113">INT(C69/100)</f>
        <v>2</v>
      </c>
      <c r="T69">
        <f t="shared" si="65"/>
        <v>0</v>
      </c>
      <c r="U69">
        <f t="shared" si="65"/>
        <v>1</v>
      </c>
      <c r="V69">
        <f t="shared" si="65"/>
        <v>0</v>
      </c>
      <c r="W69">
        <f t="shared" si="65"/>
        <v>0</v>
      </c>
      <c r="X69">
        <f t="shared" si="65"/>
        <v>0</v>
      </c>
      <c r="Y69">
        <f t="shared" si="65"/>
        <v>0</v>
      </c>
      <c r="Z69">
        <f t="shared" si="65"/>
        <v>0</v>
      </c>
      <c r="AA69">
        <f t="shared" si="65"/>
        <v>0</v>
      </c>
      <c r="AB69">
        <f t="shared" si="65"/>
        <v>0</v>
      </c>
    </row>
    <row r="70" spans="1:28">
      <c r="A70" s="2">
        <v>43952</v>
      </c>
      <c r="B70" s="3">
        <f>Dati!K70</f>
        <v>28236</v>
      </c>
      <c r="C70">
        <f t="shared" ref="C70" si="114">B70-B69</f>
        <v>269</v>
      </c>
      <c r="D70">
        <f t="shared" ref="D70" si="115">C70-C69</f>
        <v>-16</v>
      </c>
      <c r="E70">
        <f t="shared" ref="E70" si="116">D70-D69</f>
        <v>22</v>
      </c>
      <c r="R70">
        <f t="shared" ref="R70" si="117">INT(C70/100)</f>
        <v>2</v>
      </c>
      <c r="T70">
        <f t="shared" si="65"/>
        <v>0</v>
      </c>
      <c r="U70">
        <f t="shared" si="65"/>
        <v>1</v>
      </c>
      <c r="V70">
        <f t="shared" si="65"/>
        <v>0</v>
      </c>
      <c r="W70">
        <f t="shared" si="65"/>
        <v>0</v>
      </c>
      <c r="X70">
        <f t="shared" si="65"/>
        <v>0</v>
      </c>
      <c r="Y70">
        <f t="shared" si="65"/>
        <v>0</v>
      </c>
      <c r="Z70">
        <f t="shared" si="65"/>
        <v>0</v>
      </c>
      <c r="AA70">
        <f t="shared" si="65"/>
        <v>0</v>
      </c>
      <c r="AB70">
        <f t="shared" si="65"/>
        <v>0</v>
      </c>
    </row>
    <row r="71" spans="1:28">
      <c r="A71" s="2">
        <v>43953</v>
      </c>
      <c r="B71" s="3">
        <f>Dati!K71</f>
        <v>28710</v>
      </c>
      <c r="C71">
        <f t="shared" ref="C71" si="118">B71-B70</f>
        <v>474</v>
      </c>
      <c r="D71">
        <f t="shared" ref="D71" si="119">C71-C70</f>
        <v>205</v>
      </c>
      <c r="E71">
        <f t="shared" ref="E71" si="120">D71-D70</f>
        <v>221</v>
      </c>
      <c r="R71">
        <f t="shared" ref="R71" si="121">INT(C71/100)</f>
        <v>4</v>
      </c>
      <c r="T71">
        <f t="shared" si="65"/>
        <v>0</v>
      </c>
      <c r="U71">
        <f t="shared" si="65"/>
        <v>0</v>
      </c>
      <c r="V71">
        <f t="shared" si="65"/>
        <v>0</v>
      </c>
      <c r="W71">
        <f t="shared" si="65"/>
        <v>1</v>
      </c>
      <c r="X71">
        <f t="shared" si="65"/>
        <v>0</v>
      </c>
      <c r="Y71">
        <f t="shared" si="65"/>
        <v>0</v>
      </c>
      <c r="Z71">
        <f t="shared" si="65"/>
        <v>0</v>
      </c>
      <c r="AA71">
        <f t="shared" si="65"/>
        <v>0</v>
      </c>
      <c r="AB71">
        <f t="shared" si="65"/>
        <v>0</v>
      </c>
    </row>
    <row r="72" spans="1:28">
      <c r="A72" s="2">
        <v>43954</v>
      </c>
      <c r="B72" s="3">
        <f>Dati!K72</f>
        <v>28884</v>
      </c>
      <c r="C72">
        <f t="shared" ref="C72" si="122">B72-B71</f>
        <v>174</v>
      </c>
      <c r="D72">
        <f t="shared" ref="D72" si="123">C72-C71</f>
        <v>-300</v>
      </c>
      <c r="E72">
        <f t="shared" ref="E72" si="124">D72-D71</f>
        <v>-505</v>
      </c>
      <c r="R72">
        <f t="shared" ref="R72" si="125">INT(C72/100)</f>
        <v>1</v>
      </c>
      <c r="T72">
        <f t="shared" si="65"/>
        <v>1</v>
      </c>
      <c r="U72">
        <f t="shared" si="65"/>
        <v>0</v>
      </c>
      <c r="V72">
        <f t="shared" si="65"/>
        <v>0</v>
      </c>
      <c r="W72">
        <f t="shared" si="65"/>
        <v>0</v>
      </c>
      <c r="X72">
        <f t="shared" si="65"/>
        <v>0</v>
      </c>
      <c r="Y72">
        <f t="shared" si="65"/>
        <v>0</v>
      </c>
      <c r="Z72">
        <f t="shared" si="65"/>
        <v>0</v>
      </c>
      <c r="AA72">
        <f t="shared" si="65"/>
        <v>0</v>
      </c>
      <c r="AB72">
        <f t="shared" si="65"/>
        <v>0</v>
      </c>
    </row>
    <row r="76" spans="1:28">
      <c r="T76">
        <f t="shared" ref="T76:U76" si="126">SUM(T4:T74)</f>
        <v>7</v>
      </c>
      <c r="U76">
        <f t="shared" si="126"/>
        <v>6</v>
      </c>
      <c r="V76">
        <f>SUM(V4:V74)</f>
        <v>7</v>
      </c>
      <c r="W76">
        <f t="shared" ref="W76:AB76" si="127">SUM(W4:W74)</f>
        <v>13</v>
      </c>
      <c r="X76">
        <f t="shared" si="127"/>
        <v>8</v>
      </c>
      <c r="Y76">
        <f t="shared" si="127"/>
        <v>11</v>
      </c>
      <c r="Z76">
        <f t="shared" si="127"/>
        <v>6</v>
      </c>
      <c r="AA76">
        <f t="shared" si="127"/>
        <v>3</v>
      </c>
      <c r="AB76">
        <f t="shared" si="127"/>
        <v>2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72"/>
  <sheetViews>
    <sheetView workbookViewId="0">
      <pane ySplit="1" topLeftCell="A62" activePane="bottomLeft" state="frozen"/>
      <selection pane="bottomLeft" activeCell="A72" sqref="A72"/>
    </sheetView>
  </sheetViews>
  <sheetFormatPr defaultRowHeight="13.8"/>
  <cols>
    <col min="1" max="1" width="15.59765625" customWidth="1"/>
    <col min="2" max="2" width="16.09765625" customWidth="1"/>
    <col min="3" max="5" width="10.69921875" customWidth="1"/>
    <col min="6" max="6" width="8.796875" customWidth="1"/>
  </cols>
  <sheetData>
    <row r="1" spans="1:5">
      <c r="A1" s="1" t="s">
        <v>0</v>
      </c>
      <c r="B1" s="1" t="s">
        <v>16</v>
      </c>
      <c r="C1" t="s">
        <v>13</v>
      </c>
      <c r="D1" t="s">
        <v>14</v>
      </c>
      <c r="E1" t="s">
        <v>15</v>
      </c>
    </row>
    <row r="3" spans="1:5">
      <c r="A3" s="2">
        <v>43885.75</v>
      </c>
      <c r="B3" s="3">
        <f>Dati!E3</f>
        <v>127</v>
      </c>
    </row>
    <row r="4" spans="1:5">
      <c r="A4" s="2">
        <v>43886</v>
      </c>
      <c r="B4" s="3">
        <f>Dati!E4</f>
        <v>149</v>
      </c>
      <c r="C4">
        <f t="shared" ref="C4:C36" si="0">B4-B3</f>
        <v>22</v>
      </c>
    </row>
    <row r="5" spans="1:5">
      <c r="A5" s="2">
        <v>43887</v>
      </c>
      <c r="B5" s="3">
        <f>Dati!E5</f>
        <v>164</v>
      </c>
      <c r="C5">
        <f t="shared" si="0"/>
        <v>15</v>
      </c>
      <c r="D5">
        <f t="shared" ref="D5:D36" si="1">C5-C4</f>
        <v>-7</v>
      </c>
    </row>
    <row r="6" spans="1:5">
      <c r="A6" s="2">
        <v>43888</v>
      </c>
      <c r="B6" s="3">
        <f>Dati!E6</f>
        <v>304</v>
      </c>
      <c r="C6">
        <f t="shared" si="0"/>
        <v>140</v>
      </c>
      <c r="D6">
        <f t="shared" si="1"/>
        <v>125</v>
      </c>
      <c r="E6">
        <f t="shared" ref="E6:E36" si="2">D6-D5</f>
        <v>132</v>
      </c>
    </row>
    <row r="7" spans="1:5">
      <c r="A7" s="2">
        <v>43889</v>
      </c>
      <c r="B7" s="3">
        <f>Dati!E7</f>
        <v>409</v>
      </c>
      <c r="C7">
        <f t="shared" si="0"/>
        <v>105</v>
      </c>
      <c r="D7">
        <f t="shared" si="1"/>
        <v>-35</v>
      </c>
      <c r="E7">
        <f t="shared" si="2"/>
        <v>-160</v>
      </c>
    </row>
    <row r="8" spans="1:5">
      <c r="A8" s="2">
        <v>43890</v>
      </c>
      <c r="B8" s="3">
        <f>Dati!E8</f>
        <v>506</v>
      </c>
      <c r="C8">
        <f t="shared" si="0"/>
        <v>97</v>
      </c>
      <c r="D8">
        <f t="shared" si="1"/>
        <v>-8</v>
      </c>
      <c r="E8">
        <f t="shared" si="2"/>
        <v>27</v>
      </c>
    </row>
    <row r="9" spans="1:5">
      <c r="A9" s="2">
        <v>43891</v>
      </c>
      <c r="B9" s="3">
        <f>Dati!E9</f>
        <v>779</v>
      </c>
      <c r="C9">
        <f t="shared" si="0"/>
        <v>273</v>
      </c>
      <c r="D9">
        <f t="shared" si="1"/>
        <v>176</v>
      </c>
      <c r="E9">
        <f t="shared" si="2"/>
        <v>184</v>
      </c>
    </row>
    <row r="10" spans="1:5">
      <c r="A10" s="2">
        <v>43892</v>
      </c>
      <c r="B10" s="3">
        <f>Dati!E10</f>
        <v>908</v>
      </c>
      <c r="C10">
        <f t="shared" si="0"/>
        <v>129</v>
      </c>
      <c r="D10">
        <f t="shared" si="1"/>
        <v>-144</v>
      </c>
      <c r="E10">
        <f t="shared" si="2"/>
        <v>-320</v>
      </c>
    </row>
    <row r="11" spans="1:5">
      <c r="A11" s="2">
        <v>43893</v>
      </c>
      <c r="B11" s="3">
        <f>Dati!E11</f>
        <v>1263</v>
      </c>
      <c r="C11">
        <f t="shared" si="0"/>
        <v>355</v>
      </c>
      <c r="D11">
        <f t="shared" si="1"/>
        <v>226</v>
      </c>
      <c r="E11">
        <f t="shared" si="2"/>
        <v>370</v>
      </c>
    </row>
    <row r="12" spans="1:5">
      <c r="A12" s="2">
        <v>43894</v>
      </c>
      <c r="B12" s="3">
        <f>Dati!E12</f>
        <v>1641</v>
      </c>
      <c r="C12">
        <f t="shared" si="0"/>
        <v>378</v>
      </c>
      <c r="D12">
        <f t="shared" si="1"/>
        <v>23</v>
      </c>
      <c r="E12">
        <f t="shared" si="2"/>
        <v>-203</v>
      </c>
    </row>
    <row r="13" spans="1:5">
      <c r="A13" s="2">
        <v>43895</v>
      </c>
      <c r="B13" s="3">
        <f>Dati!E13</f>
        <v>2141</v>
      </c>
      <c r="C13">
        <f t="shared" si="0"/>
        <v>500</v>
      </c>
      <c r="D13">
        <f t="shared" si="1"/>
        <v>122</v>
      </c>
      <c r="E13">
        <f t="shared" si="2"/>
        <v>99</v>
      </c>
    </row>
    <row r="14" spans="1:5">
      <c r="A14" s="2">
        <v>43896</v>
      </c>
      <c r="B14" s="3">
        <f>Dati!E14</f>
        <v>2856</v>
      </c>
      <c r="C14">
        <f t="shared" si="0"/>
        <v>715</v>
      </c>
      <c r="D14">
        <f t="shared" si="1"/>
        <v>215</v>
      </c>
      <c r="E14">
        <f t="shared" si="2"/>
        <v>93</v>
      </c>
    </row>
    <row r="15" spans="1:5">
      <c r="A15" s="2">
        <v>43897</v>
      </c>
      <c r="B15" s="3">
        <f>Dati!E15</f>
        <v>3218</v>
      </c>
      <c r="C15">
        <f t="shared" si="0"/>
        <v>362</v>
      </c>
      <c r="D15">
        <f t="shared" si="1"/>
        <v>-353</v>
      </c>
      <c r="E15">
        <f t="shared" si="2"/>
        <v>-568</v>
      </c>
    </row>
    <row r="16" spans="1:5">
      <c r="A16" s="2">
        <v>43898</v>
      </c>
      <c r="B16" s="3">
        <f>Dati!E16</f>
        <v>4207</v>
      </c>
      <c r="C16">
        <f t="shared" si="0"/>
        <v>989</v>
      </c>
      <c r="D16">
        <f t="shared" si="1"/>
        <v>627</v>
      </c>
      <c r="E16">
        <f t="shared" si="2"/>
        <v>980</v>
      </c>
    </row>
    <row r="17" spans="1:5">
      <c r="A17" s="2">
        <v>43899</v>
      </c>
      <c r="B17" s="3">
        <f>Dati!E17</f>
        <v>5049</v>
      </c>
      <c r="C17">
        <f t="shared" si="0"/>
        <v>842</v>
      </c>
      <c r="D17">
        <f t="shared" si="1"/>
        <v>-147</v>
      </c>
      <c r="E17">
        <f t="shared" si="2"/>
        <v>-774</v>
      </c>
    </row>
    <row r="18" spans="1:5">
      <c r="A18" s="2">
        <v>43900</v>
      </c>
      <c r="B18" s="3">
        <f>Dati!E18</f>
        <v>5915</v>
      </c>
      <c r="C18">
        <f t="shared" si="0"/>
        <v>866</v>
      </c>
      <c r="D18">
        <f t="shared" si="1"/>
        <v>24</v>
      </c>
      <c r="E18">
        <f t="shared" si="2"/>
        <v>171</v>
      </c>
    </row>
    <row r="19" spans="1:5">
      <c r="A19" s="2">
        <v>43901</v>
      </c>
      <c r="B19" s="3">
        <f>Dati!E19</f>
        <v>6866</v>
      </c>
      <c r="C19">
        <f t="shared" si="0"/>
        <v>951</v>
      </c>
      <c r="D19">
        <f t="shared" si="1"/>
        <v>85</v>
      </c>
      <c r="E19">
        <f t="shared" si="2"/>
        <v>61</v>
      </c>
    </row>
    <row r="20" spans="1:5">
      <c r="A20" s="2">
        <v>43902</v>
      </c>
      <c r="B20" s="3">
        <f>Dati!E20</f>
        <v>7803</v>
      </c>
      <c r="C20">
        <f t="shared" si="0"/>
        <v>937</v>
      </c>
      <c r="D20">
        <f t="shared" si="1"/>
        <v>-14</v>
      </c>
      <c r="E20">
        <f t="shared" si="2"/>
        <v>-99</v>
      </c>
    </row>
    <row r="21" spans="1:5">
      <c r="A21" s="2">
        <v>43903</v>
      </c>
      <c r="B21" s="3">
        <f>Dati!E21</f>
        <v>8754</v>
      </c>
      <c r="C21">
        <f t="shared" si="0"/>
        <v>951</v>
      </c>
      <c r="D21">
        <f t="shared" si="1"/>
        <v>14</v>
      </c>
      <c r="E21">
        <f t="shared" si="2"/>
        <v>28</v>
      </c>
    </row>
    <row r="22" spans="1:5">
      <c r="A22" s="2">
        <v>43904</v>
      </c>
      <c r="B22" s="3">
        <f>Dati!E22</f>
        <v>9890</v>
      </c>
      <c r="C22">
        <f t="shared" si="0"/>
        <v>1136</v>
      </c>
      <c r="D22">
        <f t="shared" si="1"/>
        <v>185</v>
      </c>
      <c r="E22">
        <f t="shared" si="2"/>
        <v>171</v>
      </c>
    </row>
    <row r="23" spans="1:5">
      <c r="A23" s="2">
        <v>43905</v>
      </c>
      <c r="B23" s="3">
        <f>Dati!E23</f>
        <v>11335</v>
      </c>
      <c r="C23">
        <f t="shared" si="0"/>
        <v>1445</v>
      </c>
      <c r="D23">
        <f t="shared" si="1"/>
        <v>309</v>
      </c>
      <c r="E23">
        <f t="shared" si="2"/>
        <v>124</v>
      </c>
    </row>
    <row r="24" spans="1:5">
      <c r="A24" s="2">
        <v>43906</v>
      </c>
      <c r="B24" s="3">
        <f>Dati!E24</f>
        <v>12876</v>
      </c>
      <c r="C24">
        <f t="shared" si="0"/>
        <v>1541</v>
      </c>
      <c r="D24">
        <f t="shared" si="1"/>
        <v>96</v>
      </c>
      <c r="E24">
        <f t="shared" si="2"/>
        <v>-213</v>
      </c>
    </row>
    <row r="25" spans="1:5">
      <c r="A25" s="2">
        <v>43907</v>
      </c>
      <c r="B25" s="3">
        <f>Dati!E25</f>
        <v>14954</v>
      </c>
      <c r="C25">
        <f t="shared" si="0"/>
        <v>2078</v>
      </c>
      <c r="D25">
        <f t="shared" si="1"/>
        <v>537</v>
      </c>
      <c r="E25">
        <f t="shared" si="2"/>
        <v>441</v>
      </c>
    </row>
    <row r="26" spans="1:5">
      <c r="A26" s="2">
        <v>43908</v>
      </c>
      <c r="B26" s="3">
        <f>Dati!E26</f>
        <v>16620</v>
      </c>
      <c r="C26">
        <f t="shared" si="0"/>
        <v>1666</v>
      </c>
      <c r="D26">
        <f t="shared" si="1"/>
        <v>-412</v>
      </c>
      <c r="E26">
        <f t="shared" si="2"/>
        <v>-949</v>
      </c>
    </row>
    <row r="27" spans="1:5">
      <c r="A27" s="2">
        <v>43909</v>
      </c>
      <c r="B27" s="3">
        <f>Dati!E27</f>
        <v>18255</v>
      </c>
      <c r="C27">
        <f t="shared" si="0"/>
        <v>1635</v>
      </c>
      <c r="D27">
        <f t="shared" si="1"/>
        <v>-31</v>
      </c>
      <c r="E27">
        <f t="shared" si="2"/>
        <v>381</v>
      </c>
    </row>
    <row r="28" spans="1:5">
      <c r="A28" s="2">
        <v>43910</v>
      </c>
      <c r="B28" s="3">
        <f>Dati!E28</f>
        <v>18675</v>
      </c>
      <c r="C28">
        <f t="shared" si="0"/>
        <v>420</v>
      </c>
      <c r="D28">
        <f t="shared" si="1"/>
        <v>-1215</v>
      </c>
      <c r="E28">
        <f t="shared" si="2"/>
        <v>-1184</v>
      </c>
    </row>
    <row r="29" spans="1:5">
      <c r="A29" s="2">
        <v>43911</v>
      </c>
      <c r="B29" s="3">
        <f>Dati!E29</f>
        <v>20565</v>
      </c>
      <c r="C29">
        <f t="shared" si="0"/>
        <v>1890</v>
      </c>
      <c r="D29">
        <f t="shared" si="1"/>
        <v>1470</v>
      </c>
      <c r="E29">
        <f t="shared" si="2"/>
        <v>2685</v>
      </c>
    </row>
    <row r="30" spans="1:5">
      <c r="A30" s="2">
        <v>43912</v>
      </c>
      <c r="B30" s="3">
        <f>Dati!E30</f>
        <v>22855</v>
      </c>
      <c r="C30">
        <f t="shared" si="0"/>
        <v>2290</v>
      </c>
      <c r="D30">
        <f t="shared" si="1"/>
        <v>400</v>
      </c>
      <c r="E30">
        <f t="shared" si="2"/>
        <v>-1070</v>
      </c>
    </row>
    <row r="31" spans="1:5">
      <c r="A31" s="2">
        <v>43913</v>
      </c>
      <c r="B31" s="3">
        <f>Dati!E31</f>
        <v>23896</v>
      </c>
      <c r="C31">
        <f t="shared" si="0"/>
        <v>1041</v>
      </c>
      <c r="D31">
        <f t="shared" si="1"/>
        <v>-1249</v>
      </c>
      <c r="E31">
        <f t="shared" si="2"/>
        <v>-1649</v>
      </c>
    </row>
    <row r="32" spans="1:5">
      <c r="A32" s="2">
        <v>43914</v>
      </c>
      <c r="B32" s="3">
        <f>Dati!E32</f>
        <v>25333</v>
      </c>
      <c r="C32">
        <f t="shared" si="0"/>
        <v>1437</v>
      </c>
      <c r="D32">
        <f t="shared" si="1"/>
        <v>396</v>
      </c>
      <c r="E32">
        <f t="shared" si="2"/>
        <v>1645</v>
      </c>
    </row>
    <row r="33" spans="1:5">
      <c r="A33" s="2">
        <v>43915</v>
      </c>
      <c r="B33" s="3">
        <f>Dati!E33</f>
        <v>26601</v>
      </c>
      <c r="C33">
        <f t="shared" si="0"/>
        <v>1268</v>
      </c>
      <c r="D33">
        <f t="shared" si="1"/>
        <v>-169</v>
      </c>
      <c r="E33">
        <f t="shared" si="2"/>
        <v>-565</v>
      </c>
    </row>
    <row r="34" spans="1:5">
      <c r="A34" s="2">
        <v>43916</v>
      </c>
      <c r="B34" s="3">
        <f>Dati!E34</f>
        <v>28365</v>
      </c>
      <c r="C34">
        <f t="shared" si="0"/>
        <v>1764</v>
      </c>
      <c r="D34">
        <f t="shared" si="1"/>
        <v>496</v>
      </c>
      <c r="E34">
        <f t="shared" si="2"/>
        <v>665</v>
      </c>
    </row>
    <row r="35" spans="1:5">
      <c r="A35" s="2">
        <v>43917</v>
      </c>
      <c r="B35" s="3">
        <f>Dati!E35</f>
        <v>29761</v>
      </c>
      <c r="C35">
        <f t="shared" si="0"/>
        <v>1396</v>
      </c>
      <c r="D35">
        <f t="shared" si="1"/>
        <v>-368</v>
      </c>
      <c r="E35">
        <f t="shared" si="2"/>
        <v>-864</v>
      </c>
    </row>
    <row r="36" spans="1:5">
      <c r="A36" s="2">
        <v>43918</v>
      </c>
      <c r="B36" s="3">
        <f>Dati!E36</f>
        <v>30532</v>
      </c>
      <c r="C36">
        <f t="shared" si="0"/>
        <v>771</v>
      </c>
      <c r="D36">
        <f t="shared" si="1"/>
        <v>-625</v>
      </c>
      <c r="E36">
        <f t="shared" si="2"/>
        <v>-257</v>
      </c>
    </row>
    <row r="37" spans="1:5">
      <c r="A37" s="2">
        <v>43919</v>
      </c>
      <c r="B37" s="3">
        <f>Dati!E37</f>
        <v>31292</v>
      </c>
      <c r="C37">
        <f t="shared" ref="C37" si="3">B37-B36</f>
        <v>760</v>
      </c>
      <c r="D37">
        <f t="shared" ref="D37" si="4">C37-C36</f>
        <v>-11</v>
      </c>
      <c r="E37">
        <f t="shared" ref="E37" si="5">D37-D36</f>
        <v>614</v>
      </c>
    </row>
    <row r="38" spans="1:5">
      <c r="A38" s="2">
        <v>43920</v>
      </c>
      <c r="B38" s="3">
        <f>Dati!E38</f>
        <v>31776</v>
      </c>
      <c r="C38">
        <f t="shared" ref="C38" si="6">B38-B37</f>
        <v>484</v>
      </c>
      <c r="D38">
        <f t="shared" ref="D38" si="7">C38-C37</f>
        <v>-276</v>
      </c>
      <c r="E38">
        <f t="shared" ref="E38" si="8">D38-D37</f>
        <v>-265</v>
      </c>
    </row>
    <row r="39" spans="1:5">
      <c r="A39" s="2">
        <v>43921</v>
      </c>
      <c r="B39" s="3">
        <f>Dati!E39</f>
        <v>32215</v>
      </c>
      <c r="C39">
        <f t="shared" ref="C39" si="9">B39-B38</f>
        <v>439</v>
      </c>
      <c r="D39">
        <f t="shared" ref="D39" si="10">C39-C38</f>
        <v>-45</v>
      </c>
      <c r="E39">
        <f t="shared" ref="E39" si="11">D39-D38</f>
        <v>231</v>
      </c>
    </row>
    <row r="40" spans="1:5">
      <c r="A40" s="2">
        <v>43922</v>
      </c>
      <c r="B40" s="3">
        <f>Dati!E40</f>
        <v>32438</v>
      </c>
      <c r="C40">
        <f t="shared" ref="C40" si="12">B40-B39</f>
        <v>223</v>
      </c>
      <c r="D40">
        <f t="shared" ref="D40" si="13">C40-C39</f>
        <v>-216</v>
      </c>
      <c r="E40">
        <f t="shared" ref="E40" si="14">D40-D39</f>
        <v>-171</v>
      </c>
    </row>
    <row r="41" spans="1:5">
      <c r="A41" s="2">
        <v>43923</v>
      </c>
      <c r="B41" s="3">
        <f>Dati!E41</f>
        <v>32593</v>
      </c>
      <c r="C41">
        <f t="shared" ref="C41" si="15">B41-B40</f>
        <v>155</v>
      </c>
      <c r="D41">
        <f t="shared" ref="D41" si="16">C41-C40</f>
        <v>-68</v>
      </c>
      <c r="E41">
        <f t="shared" ref="E41" si="17">D41-D40</f>
        <v>148</v>
      </c>
    </row>
    <row r="42" spans="1:5">
      <c r="A42" s="2">
        <v>43924</v>
      </c>
      <c r="B42" s="3">
        <f>Dati!E42</f>
        <v>32809</v>
      </c>
      <c r="C42">
        <f t="shared" ref="C42" si="18">B42-B41</f>
        <v>216</v>
      </c>
      <c r="D42">
        <f t="shared" ref="D42" si="19">C42-C41</f>
        <v>61</v>
      </c>
      <c r="E42">
        <f t="shared" ref="E42" si="20">D42-D41</f>
        <v>129</v>
      </c>
    </row>
    <row r="43" spans="1:5">
      <c r="A43" s="2">
        <v>43925</v>
      </c>
      <c r="B43" s="3">
        <f>Dati!E43</f>
        <v>33004</v>
      </c>
      <c r="C43">
        <f t="shared" ref="C43" si="21">B43-B42</f>
        <v>195</v>
      </c>
      <c r="D43">
        <f t="shared" ref="D43" si="22">C43-C42</f>
        <v>-21</v>
      </c>
      <c r="E43">
        <f t="shared" ref="E43" si="23">D43-D42</f>
        <v>-82</v>
      </c>
    </row>
    <row r="44" spans="1:5">
      <c r="A44" s="2">
        <v>43926</v>
      </c>
      <c r="B44" s="3">
        <f>Dati!E44</f>
        <v>32926</v>
      </c>
      <c r="C44">
        <f t="shared" ref="C44" si="24">B44-B43</f>
        <v>-78</v>
      </c>
      <c r="D44">
        <f t="shared" ref="D44" si="25">C44-C43</f>
        <v>-273</v>
      </c>
      <c r="E44">
        <f t="shared" ref="E44" si="26">D44-D43</f>
        <v>-252</v>
      </c>
    </row>
    <row r="45" spans="1:5">
      <c r="A45" s="2">
        <v>43927</v>
      </c>
      <c r="B45" s="3">
        <f>Dati!E45</f>
        <v>32874</v>
      </c>
      <c r="C45">
        <f t="shared" ref="C45" si="27">B45-B44</f>
        <v>-52</v>
      </c>
      <c r="D45">
        <f t="shared" ref="D45" si="28">C45-C44</f>
        <v>26</v>
      </c>
      <c r="E45">
        <f t="shared" ref="E45" si="29">D45-D44</f>
        <v>299</v>
      </c>
    </row>
    <row r="46" spans="1:5">
      <c r="A46" s="2">
        <v>43928</v>
      </c>
      <c r="B46" s="3">
        <f>Dati!E46</f>
        <v>32510</v>
      </c>
      <c r="C46">
        <f t="shared" ref="C46" si="30">B46-B45</f>
        <v>-364</v>
      </c>
      <c r="D46">
        <f t="shared" ref="D46" si="31">C46-C45</f>
        <v>-312</v>
      </c>
      <c r="E46">
        <f t="shared" ref="E46" si="32">D46-D45</f>
        <v>-338</v>
      </c>
    </row>
    <row r="47" spans="1:5">
      <c r="A47" s="2">
        <v>43929</v>
      </c>
      <c r="B47" s="3">
        <f>Dati!E47</f>
        <v>32178</v>
      </c>
      <c r="C47">
        <f t="shared" ref="C47" si="33">B47-B46</f>
        <v>-332</v>
      </c>
      <c r="D47">
        <f t="shared" ref="D47" si="34">C47-C46</f>
        <v>32</v>
      </c>
      <c r="E47">
        <f t="shared" ref="E47" si="35">D47-D46</f>
        <v>344</v>
      </c>
    </row>
    <row r="48" spans="1:5">
      <c r="A48" s="2">
        <v>43930</v>
      </c>
      <c r="B48" s="3">
        <f>Dati!E48</f>
        <v>32004</v>
      </c>
      <c r="C48">
        <f t="shared" ref="C48" si="36">B48-B47</f>
        <v>-174</v>
      </c>
      <c r="D48">
        <f t="shared" ref="D48" si="37">C48-C47</f>
        <v>158</v>
      </c>
      <c r="E48">
        <f t="shared" ref="E48" si="38">D48-D47</f>
        <v>126</v>
      </c>
    </row>
    <row r="49" spans="1:5">
      <c r="A49" s="2">
        <v>43931</v>
      </c>
      <c r="B49" s="3">
        <f>Dati!E49</f>
        <v>31739</v>
      </c>
      <c r="C49">
        <f t="shared" ref="C49" si="39">B49-B48</f>
        <v>-265</v>
      </c>
      <c r="D49">
        <f t="shared" ref="D49" si="40">C49-C48</f>
        <v>-91</v>
      </c>
      <c r="E49">
        <f t="shared" ref="E49" si="41">D49-D48</f>
        <v>-249</v>
      </c>
    </row>
    <row r="50" spans="1:5">
      <c r="A50" s="2">
        <v>43932</v>
      </c>
      <c r="B50" s="3">
        <f>Dati!E50</f>
        <v>31525</v>
      </c>
      <c r="C50">
        <f t="shared" ref="C50" si="42">B50-B49</f>
        <v>-214</v>
      </c>
      <c r="D50">
        <f t="shared" ref="D50" si="43">C50-C49</f>
        <v>51</v>
      </c>
      <c r="E50">
        <f t="shared" ref="E50" si="44">D50-D49</f>
        <v>142</v>
      </c>
    </row>
    <row r="51" spans="1:5">
      <c r="A51" s="2">
        <v>43933</v>
      </c>
      <c r="B51" s="3">
        <f>Dati!E51</f>
        <v>31190</v>
      </c>
      <c r="C51">
        <f t="shared" ref="C51" si="45">B51-B50</f>
        <v>-335</v>
      </c>
      <c r="D51">
        <f t="shared" ref="D51" si="46">C51-C50</f>
        <v>-121</v>
      </c>
      <c r="E51">
        <f t="shared" ref="E51" si="47">D51-D50</f>
        <v>-172</v>
      </c>
    </row>
    <row r="52" spans="1:5">
      <c r="A52" s="2">
        <v>43934</v>
      </c>
      <c r="B52" s="3">
        <f>Dati!E52</f>
        <v>31283</v>
      </c>
      <c r="C52">
        <f t="shared" ref="C52" si="48">B52-B51</f>
        <v>93</v>
      </c>
      <c r="D52">
        <f t="shared" ref="D52" si="49">C52-C51</f>
        <v>428</v>
      </c>
      <c r="E52">
        <f t="shared" ref="E52" si="50">D52-D51</f>
        <v>549</v>
      </c>
    </row>
    <row r="53" spans="1:5">
      <c r="A53" s="2">
        <v>43935</v>
      </c>
      <c r="B53" s="3">
        <f>Dati!E53</f>
        <v>31197</v>
      </c>
      <c r="C53">
        <f t="shared" ref="C53" si="51">B53-B52</f>
        <v>-86</v>
      </c>
      <c r="D53">
        <f t="shared" ref="D53" si="52">C53-C52</f>
        <v>-179</v>
      </c>
      <c r="E53">
        <f t="shared" ref="E53" si="53">D53-D52</f>
        <v>-607</v>
      </c>
    </row>
    <row r="54" spans="1:5">
      <c r="A54" s="2">
        <v>43936</v>
      </c>
      <c r="B54" s="3">
        <f>Dati!E54</f>
        <v>30722</v>
      </c>
      <c r="C54">
        <f t="shared" ref="C54" si="54">B54-B53</f>
        <v>-475</v>
      </c>
      <c r="D54">
        <f t="shared" ref="D54" si="55">C54-C53</f>
        <v>-389</v>
      </c>
      <c r="E54">
        <f t="shared" ref="E54" si="56">D54-D53</f>
        <v>-210</v>
      </c>
    </row>
    <row r="55" spans="1:5">
      <c r="A55" s="2">
        <v>43937</v>
      </c>
      <c r="B55" s="3">
        <f>Dati!E55</f>
        <v>29829</v>
      </c>
      <c r="C55">
        <f t="shared" ref="C55" si="57">B55-B54</f>
        <v>-893</v>
      </c>
      <c r="D55">
        <f t="shared" ref="D55" si="58">C55-C54</f>
        <v>-418</v>
      </c>
      <c r="E55">
        <f t="shared" ref="E55" si="59">D55-D54</f>
        <v>-29</v>
      </c>
    </row>
    <row r="56" spans="1:5">
      <c r="A56" s="2">
        <v>43938</v>
      </c>
      <c r="B56" s="3">
        <f>Dati!E56</f>
        <v>28598</v>
      </c>
      <c r="C56">
        <f t="shared" ref="C56" si="60">B56-B55</f>
        <v>-1231</v>
      </c>
      <c r="D56">
        <f t="shared" ref="D56" si="61">C56-C55</f>
        <v>-338</v>
      </c>
      <c r="E56">
        <f t="shared" ref="E56" si="62">D56-D55</f>
        <v>80</v>
      </c>
    </row>
    <row r="57" spans="1:5">
      <c r="A57" s="2">
        <v>43939</v>
      </c>
      <c r="B57" s="3">
        <f>Dati!E57</f>
        <v>27740</v>
      </c>
      <c r="C57">
        <f t="shared" ref="C57" si="63">B57-B56</f>
        <v>-858</v>
      </c>
      <c r="D57">
        <f t="shared" ref="D57" si="64">C57-C56</f>
        <v>373</v>
      </c>
      <c r="E57">
        <f t="shared" ref="E57" si="65">D57-D56</f>
        <v>711</v>
      </c>
    </row>
    <row r="58" spans="1:5">
      <c r="A58" s="2">
        <v>43940</v>
      </c>
      <c r="B58" s="3">
        <f>Dati!E58</f>
        <v>27668</v>
      </c>
      <c r="C58">
        <f t="shared" ref="C58" si="66">B58-B57</f>
        <v>-72</v>
      </c>
      <c r="D58">
        <f t="shared" ref="D58" si="67">C58-C57</f>
        <v>786</v>
      </c>
      <c r="E58">
        <f t="shared" ref="E58" si="68">D58-D57</f>
        <v>413</v>
      </c>
    </row>
    <row r="59" spans="1:5">
      <c r="A59" s="2">
        <v>43941</v>
      </c>
      <c r="B59" s="3">
        <f>Dati!E59</f>
        <v>27479</v>
      </c>
      <c r="C59">
        <f t="shared" ref="C59" si="69">B59-B58</f>
        <v>-189</v>
      </c>
      <c r="D59">
        <f t="shared" ref="D59" si="70">C59-C58</f>
        <v>-117</v>
      </c>
      <c r="E59">
        <f t="shared" ref="E59" si="71">D59-D58</f>
        <v>-903</v>
      </c>
    </row>
    <row r="60" spans="1:5">
      <c r="A60" s="2">
        <v>43942</v>
      </c>
      <c r="B60" s="3">
        <f>Dati!E60</f>
        <v>26605</v>
      </c>
      <c r="C60">
        <f t="shared" ref="C60" si="72">B60-B59</f>
        <v>-874</v>
      </c>
      <c r="D60">
        <f t="shared" ref="D60" si="73">C60-C59</f>
        <v>-685</v>
      </c>
      <c r="E60">
        <f t="shared" ref="E60" si="74">D60-D59</f>
        <v>-568</v>
      </c>
    </row>
    <row r="61" spans="1:5">
      <c r="A61" s="2">
        <v>43943</v>
      </c>
      <c r="B61" s="3">
        <f>Dati!E61</f>
        <v>26189</v>
      </c>
      <c r="C61">
        <f t="shared" ref="C61" si="75">B61-B60</f>
        <v>-416</v>
      </c>
      <c r="D61">
        <f t="shared" ref="D61" si="76">C61-C60</f>
        <v>458</v>
      </c>
      <c r="E61">
        <f t="shared" ref="E61" si="77">D61-D60</f>
        <v>1143</v>
      </c>
    </row>
    <row r="62" spans="1:5">
      <c r="A62" s="2">
        <v>43944</v>
      </c>
      <c r="B62" s="3">
        <f>Dati!E62</f>
        <v>25138</v>
      </c>
      <c r="C62">
        <f t="shared" ref="C62" si="78">B62-B61</f>
        <v>-1051</v>
      </c>
      <c r="D62">
        <f t="shared" ref="D62" si="79">C62-C61</f>
        <v>-635</v>
      </c>
      <c r="E62">
        <f t="shared" ref="E62" si="80">D62-D61</f>
        <v>-1093</v>
      </c>
    </row>
    <row r="63" spans="1:5">
      <c r="A63" s="2">
        <v>43945</v>
      </c>
      <c r="B63" s="3">
        <f>Dati!E63</f>
        <v>24241</v>
      </c>
      <c r="C63">
        <f t="shared" ref="C63" si="81">B63-B62</f>
        <v>-897</v>
      </c>
      <c r="D63">
        <f t="shared" ref="D63" si="82">C63-C62</f>
        <v>154</v>
      </c>
      <c r="E63">
        <f t="shared" ref="E63" si="83">D63-D62</f>
        <v>789</v>
      </c>
    </row>
    <row r="64" spans="1:5">
      <c r="A64" s="2">
        <v>43946</v>
      </c>
      <c r="B64" s="3">
        <f>Dati!E64</f>
        <v>23635</v>
      </c>
      <c r="C64">
        <f t="shared" ref="C64" si="84">B64-B63</f>
        <v>-606</v>
      </c>
      <c r="D64">
        <f t="shared" ref="D64" si="85">C64-C63</f>
        <v>291</v>
      </c>
      <c r="E64">
        <f t="shared" ref="E64" si="86">D64-D63</f>
        <v>137</v>
      </c>
    </row>
    <row r="65" spans="1:5">
      <c r="A65" s="2">
        <v>43947</v>
      </c>
      <c r="B65" s="3">
        <f>Dati!E65</f>
        <v>23381</v>
      </c>
      <c r="C65">
        <f t="shared" ref="C65" si="87">B65-B64</f>
        <v>-254</v>
      </c>
      <c r="D65">
        <f t="shared" ref="D65" si="88">C65-C64</f>
        <v>352</v>
      </c>
      <c r="E65">
        <f t="shared" ref="E65" si="89">D65-D64</f>
        <v>61</v>
      </c>
    </row>
    <row r="66" spans="1:5">
      <c r="A66" s="2">
        <v>43948</v>
      </c>
      <c r="B66" s="3">
        <f>Dati!E66</f>
        <v>22309</v>
      </c>
      <c r="C66">
        <f t="shared" ref="C66" si="90">B66-B65</f>
        <v>-1072</v>
      </c>
      <c r="D66">
        <f t="shared" ref="D66" si="91">C66-C65</f>
        <v>-818</v>
      </c>
      <c r="E66">
        <f t="shared" ref="E66" si="92">D66-D65</f>
        <v>-1170</v>
      </c>
    </row>
    <row r="67" spans="1:5">
      <c r="A67" s="2">
        <v>43949</v>
      </c>
      <c r="B67" s="3">
        <f>Dati!E67</f>
        <v>21586</v>
      </c>
      <c r="C67">
        <f t="shared" ref="C67" si="93">B67-B66</f>
        <v>-723</v>
      </c>
      <c r="D67">
        <f t="shared" ref="D67" si="94">C67-C66</f>
        <v>349</v>
      </c>
      <c r="E67">
        <f t="shared" ref="E67" si="95">D67-D66</f>
        <v>1167</v>
      </c>
    </row>
    <row r="68" spans="1:5">
      <c r="A68" s="2">
        <v>43950</v>
      </c>
      <c r="B68" s="3">
        <f>Dati!E68</f>
        <v>21005</v>
      </c>
      <c r="C68">
        <f t="shared" ref="C68" si="96">B68-B67</f>
        <v>-581</v>
      </c>
      <c r="D68">
        <f t="shared" ref="D68" si="97">C68-C67</f>
        <v>142</v>
      </c>
      <c r="E68">
        <f t="shared" ref="E68" si="98">D68-D67</f>
        <v>-207</v>
      </c>
    </row>
    <row r="69" spans="1:5">
      <c r="A69" s="2">
        <v>43951</v>
      </c>
      <c r="B69" s="3">
        <f>Dati!E69</f>
        <v>19843</v>
      </c>
      <c r="C69">
        <f t="shared" ref="C69" si="99">B69-B68</f>
        <v>-1162</v>
      </c>
      <c r="D69">
        <f t="shared" ref="D69" si="100">C69-C68</f>
        <v>-581</v>
      </c>
      <c r="E69">
        <f t="shared" ref="E69" si="101">D69-D68</f>
        <v>-723</v>
      </c>
    </row>
    <row r="70" spans="1:5">
      <c r="A70" s="2">
        <v>43952</v>
      </c>
      <c r="B70" s="3">
        <f>Dati!E70</f>
        <v>19147</v>
      </c>
      <c r="C70">
        <f t="shared" ref="C70" si="102">B70-B69</f>
        <v>-696</v>
      </c>
      <c r="D70">
        <f t="shared" ref="D70" si="103">C70-C69</f>
        <v>466</v>
      </c>
      <c r="E70">
        <f t="shared" ref="E70" si="104">D70-D69</f>
        <v>1047</v>
      </c>
    </row>
    <row r="71" spans="1:5">
      <c r="A71" s="2">
        <v>43953</v>
      </c>
      <c r="B71" s="3">
        <f>Dati!E71</f>
        <v>18896</v>
      </c>
      <c r="C71">
        <f t="shared" ref="C71" si="105">B71-B70</f>
        <v>-251</v>
      </c>
      <c r="D71">
        <f t="shared" ref="D71" si="106">C71-C70</f>
        <v>445</v>
      </c>
      <c r="E71">
        <f t="shared" ref="E71" si="107">D71-D70</f>
        <v>-21</v>
      </c>
    </row>
    <row r="72" spans="1:5">
      <c r="A72" s="2">
        <v>43954</v>
      </c>
      <c r="B72" s="3">
        <f>Dati!E72</f>
        <v>18743</v>
      </c>
      <c r="C72">
        <f t="shared" ref="C72" si="108">B72-B71</f>
        <v>-153</v>
      </c>
      <c r="D72">
        <f t="shared" ref="D72" si="109">C72-C71</f>
        <v>98</v>
      </c>
      <c r="E72">
        <f t="shared" ref="E72" si="110">D72-D71</f>
        <v>-347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72"/>
  <sheetViews>
    <sheetView workbookViewId="0">
      <pane ySplit="1" topLeftCell="A53" activePane="bottomLeft" state="frozen"/>
      <selection pane="bottomLeft" activeCell="A72" sqref="A72"/>
    </sheetView>
  </sheetViews>
  <sheetFormatPr defaultRowHeight="13.8"/>
  <cols>
    <col min="1" max="1" width="8.69921875" customWidth="1"/>
    <col min="2" max="2" width="17.09765625" customWidth="1"/>
    <col min="3" max="5" width="10.69921875" customWidth="1"/>
    <col min="6" max="6" width="8.796875" customWidth="1"/>
  </cols>
  <sheetData>
    <row r="1" spans="1:5">
      <c r="A1" s="1" t="s">
        <v>0</v>
      </c>
      <c r="B1" s="1" t="str">
        <f>Dati!G1</f>
        <v>attualmente_positivi</v>
      </c>
      <c r="C1" t="s">
        <v>13</v>
      </c>
      <c r="D1" t="s">
        <v>14</v>
      </c>
      <c r="E1" t="s">
        <v>15</v>
      </c>
    </row>
    <row r="3" spans="1:5">
      <c r="A3" s="2">
        <v>43885.75</v>
      </c>
      <c r="B3" s="3">
        <f>Dati!G3</f>
        <v>221</v>
      </c>
    </row>
    <row r="4" spans="1:5">
      <c r="A4" s="2">
        <v>43886</v>
      </c>
      <c r="B4" s="3">
        <f>Dati!G4</f>
        <v>311</v>
      </c>
      <c r="C4">
        <f t="shared" ref="C4:C36" si="0">B4-B3</f>
        <v>90</v>
      </c>
    </row>
    <row r="5" spans="1:5">
      <c r="A5" s="2">
        <v>43887</v>
      </c>
      <c r="B5" s="3">
        <f>Dati!G5</f>
        <v>385</v>
      </c>
      <c r="C5">
        <f t="shared" si="0"/>
        <v>74</v>
      </c>
      <c r="D5">
        <f t="shared" ref="D5:D36" si="1">C5-C4</f>
        <v>-16</v>
      </c>
    </row>
    <row r="6" spans="1:5">
      <c r="A6" s="2">
        <v>43888</v>
      </c>
      <c r="B6" s="3">
        <f>Dati!G6</f>
        <v>588</v>
      </c>
      <c r="C6">
        <f t="shared" si="0"/>
        <v>203</v>
      </c>
      <c r="D6">
        <f t="shared" si="1"/>
        <v>129</v>
      </c>
      <c r="E6">
        <f t="shared" ref="E6:E36" si="2">D6-D5</f>
        <v>145</v>
      </c>
    </row>
    <row r="7" spans="1:5">
      <c r="A7" s="2">
        <v>43889</v>
      </c>
      <c r="B7" s="3">
        <f>Dati!G7</f>
        <v>821</v>
      </c>
      <c r="C7">
        <f t="shared" si="0"/>
        <v>233</v>
      </c>
      <c r="D7">
        <f t="shared" si="1"/>
        <v>30</v>
      </c>
      <c r="E7">
        <f t="shared" si="2"/>
        <v>-99</v>
      </c>
    </row>
    <row r="8" spans="1:5">
      <c r="A8" s="2">
        <v>43890</v>
      </c>
      <c r="B8" s="3">
        <f>Dati!G8</f>
        <v>1049</v>
      </c>
      <c r="C8">
        <f t="shared" si="0"/>
        <v>228</v>
      </c>
      <c r="D8">
        <f t="shared" si="1"/>
        <v>-5</v>
      </c>
      <c r="E8">
        <f t="shared" si="2"/>
        <v>-35</v>
      </c>
    </row>
    <row r="9" spans="1:5">
      <c r="A9" s="2">
        <v>43891</v>
      </c>
      <c r="B9" s="3">
        <f>Dati!G9</f>
        <v>1577</v>
      </c>
      <c r="C9">
        <f t="shared" si="0"/>
        <v>528</v>
      </c>
      <c r="D9">
        <f t="shared" si="1"/>
        <v>300</v>
      </c>
      <c r="E9">
        <f t="shared" si="2"/>
        <v>305</v>
      </c>
    </row>
    <row r="10" spans="1:5">
      <c r="A10" s="2">
        <v>43892</v>
      </c>
      <c r="B10" s="3">
        <f>Dati!G10</f>
        <v>1835</v>
      </c>
      <c r="C10">
        <f t="shared" si="0"/>
        <v>258</v>
      </c>
      <c r="D10">
        <f t="shared" si="1"/>
        <v>-270</v>
      </c>
      <c r="E10">
        <f t="shared" si="2"/>
        <v>-570</v>
      </c>
    </row>
    <row r="11" spans="1:5">
      <c r="A11" s="2">
        <v>43893</v>
      </c>
      <c r="B11" s="3">
        <f>Dati!G11</f>
        <v>2263</v>
      </c>
      <c r="C11">
        <f t="shared" si="0"/>
        <v>428</v>
      </c>
      <c r="D11">
        <f t="shared" si="1"/>
        <v>170</v>
      </c>
      <c r="E11">
        <f t="shared" si="2"/>
        <v>440</v>
      </c>
    </row>
    <row r="12" spans="1:5">
      <c r="A12" s="2">
        <v>43894</v>
      </c>
      <c r="B12" s="3">
        <f>Dati!G12</f>
        <v>2706</v>
      </c>
      <c r="C12">
        <f t="shared" si="0"/>
        <v>443</v>
      </c>
      <c r="D12">
        <f t="shared" si="1"/>
        <v>15</v>
      </c>
      <c r="E12">
        <f t="shared" si="2"/>
        <v>-155</v>
      </c>
    </row>
    <row r="13" spans="1:5">
      <c r="A13" s="2">
        <v>43895</v>
      </c>
      <c r="B13" s="3">
        <f>Dati!G13</f>
        <v>3296</v>
      </c>
      <c r="C13">
        <f t="shared" si="0"/>
        <v>590</v>
      </c>
      <c r="D13">
        <f t="shared" si="1"/>
        <v>147</v>
      </c>
      <c r="E13">
        <f t="shared" si="2"/>
        <v>132</v>
      </c>
    </row>
    <row r="14" spans="1:5">
      <c r="A14" s="2">
        <v>43896</v>
      </c>
      <c r="B14" s="3">
        <f>Dati!G14</f>
        <v>3916</v>
      </c>
      <c r="C14">
        <f t="shared" si="0"/>
        <v>620</v>
      </c>
      <c r="D14">
        <f t="shared" si="1"/>
        <v>30</v>
      </c>
      <c r="E14">
        <f t="shared" si="2"/>
        <v>-117</v>
      </c>
    </row>
    <row r="15" spans="1:5">
      <c r="A15" s="2">
        <v>43897</v>
      </c>
      <c r="B15" s="3">
        <f>Dati!G15</f>
        <v>5061</v>
      </c>
      <c r="C15">
        <f t="shared" si="0"/>
        <v>1145</v>
      </c>
      <c r="D15">
        <f t="shared" si="1"/>
        <v>525</v>
      </c>
      <c r="E15">
        <f t="shared" si="2"/>
        <v>495</v>
      </c>
    </row>
    <row r="16" spans="1:5">
      <c r="A16" s="2">
        <v>43898</v>
      </c>
      <c r="B16" s="3">
        <f>Dati!G16</f>
        <v>6387</v>
      </c>
      <c r="C16">
        <f t="shared" si="0"/>
        <v>1326</v>
      </c>
      <c r="D16">
        <f t="shared" si="1"/>
        <v>181</v>
      </c>
      <c r="E16">
        <f t="shared" si="2"/>
        <v>-344</v>
      </c>
    </row>
    <row r="17" spans="1:5">
      <c r="A17" s="2">
        <v>43899</v>
      </c>
      <c r="B17" s="3">
        <f>Dati!G17</f>
        <v>7985</v>
      </c>
      <c r="C17">
        <f t="shared" si="0"/>
        <v>1598</v>
      </c>
      <c r="D17">
        <f t="shared" si="1"/>
        <v>272</v>
      </c>
      <c r="E17">
        <f t="shared" si="2"/>
        <v>91</v>
      </c>
    </row>
    <row r="18" spans="1:5">
      <c r="A18" s="2">
        <v>43900</v>
      </c>
      <c r="B18" s="3">
        <f>Dati!G18</f>
        <v>8514</v>
      </c>
      <c r="C18">
        <f t="shared" si="0"/>
        <v>529</v>
      </c>
      <c r="D18">
        <f t="shared" si="1"/>
        <v>-1069</v>
      </c>
      <c r="E18">
        <f t="shared" si="2"/>
        <v>-1341</v>
      </c>
    </row>
    <row r="19" spans="1:5">
      <c r="A19" s="2">
        <v>43901</v>
      </c>
      <c r="B19" s="3">
        <f>Dati!G19</f>
        <v>10590</v>
      </c>
      <c r="C19">
        <f t="shared" si="0"/>
        <v>2076</v>
      </c>
      <c r="D19">
        <f t="shared" si="1"/>
        <v>1547</v>
      </c>
      <c r="E19">
        <f t="shared" si="2"/>
        <v>2616</v>
      </c>
    </row>
    <row r="20" spans="1:5">
      <c r="A20" s="2">
        <v>43902</v>
      </c>
      <c r="B20" s="3">
        <f>Dati!G20</f>
        <v>12839</v>
      </c>
      <c r="C20">
        <f t="shared" si="0"/>
        <v>2249</v>
      </c>
      <c r="D20">
        <f t="shared" si="1"/>
        <v>173</v>
      </c>
      <c r="E20">
        <f t="shared" si="2"/>
        <v>-1374</v>
      </c>
    </row>
    <row r="21" spans="1:5">
      <c r="A21" s="2">
        <v>43903</v>
      </c>
      <c r="B21" s="3">
        <f>Dati!G21</f>
        <v>14955</v>
      </c>
      <c r="C21">
        <f t="shared" si="0"/>
        <v>2116</v>
      </c>
      <c r="D21">
        <f t="shared" si="1"/>
        <v>-133</v>
      </c>
      <c r="E21">
        <f t="shared" si="2"/>
        <v>-306</v>
      </c>
    </row>
    <row r="22" spans="1:5">
      <c r="A22" s="2">
        <v>43904</v>
      </c>
      <c r="B22" s="3">
        <f>Dati!G22</f>
        <v>17750</v>
      </c>
      <c r="C22">
        <f t="shared" si="0"/>
        <v>2795</v>
      </c>
      <c r="D22">
        <f t="shared" si="1"/>
        <v>679</v>
      </c>
      <c r="E22">
        <f t="shared" si="2"/>
        <v>812</v>
      </c>
    </row>
    <row r="23" spans="1:5">
      <c r="A23" s="2">
        <v>43905</v>
      </c>
      <c r="B23" s="3">
        <f>Dati!G23</f>
        <v>20603</v>
      </c>
      <c r="C23">
        <f t="shared" si="0"/>
        <v>2853</v>
      </c>
      <c r="D23">
        <f t="shared" si="1"/>
        <v>58</v>
      </c>
      <c r="E23">
        <f t="shared" si="2"/>
        <v>-621</v>
      </c>
    </row>
    <row r="24" spans="1:5">
      <c r="A24" s="2">
        <v>43906</v>
      </c>
      <c r="B24" s="3">
        <f>Dati!G24</f>
        <v>23073</v>
      </c>
      <c r="C24">
        <f t="shared" si="0"/>
        <v>2470</v>
      </c>
      <c r="D24">
        <f t="shared" si="1"/>
        <v>-383</v>
      </c>
      <c r="E24">
        <f t="shared" si="2"/>
        <v>-441</v>
      </c>
    </row>
    <row r="25" spans="1:5">
      <c r="A25" s="2">
        <v>43907</v>
      </c>
      <c r="B25" s="3">
        <f>Dati!G25</f>
        <v>26062</v>
      </c>
      <c r="C25">
        <f t="shared" si="0"/>
        <v>2989</v>
      </c>
      <c r="D25">
        <f t="shared" si="1"/>
        <v>519</v>
      </c>
      <c r="E25">
        <f t="shared" si="2"/>
        <v>902</v>
      </c>
    </row>
    <row r="26" spans="1:5">
      <c r="A26" s="2">
        <v>43908</v>
      </c>
      <c r="B26" s="3">
        <f>Dati!G26</f>
        <v>28710</v>
      </c>
      <c r="C26">
        <f t="shared" si="0"/>
        <v>2648</v>
      </c>
      <c r="D26">
        <f t="shared" si="1"/>
        <v>-341</v>
      </c>
      <c r="E26">
        <f t="shared" si="2"/>
        <v>-860</v>
      </c>
    </row>
    <row r="27" spans="1:5">
      <c r="A27" s="2">
        <v>43909</v>
      </c>
      <c r="B27" s="3">
        <f>Dati!G27</f>
        <v>33190</v>
      </c>
      <c r="C27">
        <f t="shared" si="0"/>
        <v>4480</v>
      </c>
      <c r="D27">
        <f t="shared" si="1"/>
        <v>1832</v>
      </c>
      <c r="E27">
        <f t="shared" si="2"/>
        <v>2173</v>
      </c>
    </row>
    <row r="28" spans="1:5">
      <c r="A28" s="2">
        <v>43910</v>
      </c>
      <c r="B28" s="3">
        <f>Dati!G28</f>
        <v>37860</v>
      </c>
      <c r="C28">
        <f t="shared" si="0"/>
        <v>4670</v>
      </c>
      <c r="D28">
        <f t="shared" si="1"/>
        <v>190</v>
      </c>
      <c r="E28">
        <f t="shared" si="2"/>
        <v>-1642</v>
      </c>
    </row>
    <row r="29" spans="1:5">
      <c r="A29" s="2">
        <v>43911</v>
      </c>
      <c r="B29" s="3">
        <f>Dati!G29</f>
        <v>42681</v>
      </c>
      <c r="C29">
        <f t="shared" si="0"/>
        <v>4821</v>
      </c>
      <c r="D29">
        <f t="shared" si="1"/>
        <v>151</v>
      </c>
      <c r="E29">
        <f t="shared" si="2"/>
        <v>-39</v>
      </c>
    </row>
    <row r="30" spans="1:5">
      <c r="A30" s="2">
        <v>43912</v>
      </c>
      <c r="B30" s="3">
        <f>Dati!G30</f>
        <v>46638</v>
      </c>
      <c r="C30">
        <f t="shared" si="0"/>
        <v>3957</v>
      </c>
      <c r="D30">
        <f t="shared" si="1"/>
        <v>-864</v>
      </c>
      <c r="E30">
        <f t="shared" si="2"/>
        <v>-1015</v>
      </c>
    </row>
    <row r="31" spans="1:5">
      <c r="A31" s="2">
        <v>43913</v>
      </c>
      <c r="B31" s="3">
        <f>Dati!G31</f>
        <v>50418</v>
      </c>
      <c r="C31">
        <f t="shared" si="0"/>
        <v>3780</v>
      </c>
      <c r="D31">
        <f t="shared" si="1"/>
        <v>-177</v>
      </c>
      <c r="E31">
        <f t="shared" si="2"/>
        <v>687</v>
      </c>
    </row>
    <row r="32" spans="1:5">
      <c r="A32" s="2">
        <v>43914</v>
      </c>
      <c r="B32" s="3">
        <f>Dati!G32</f>
        <v>54030</v>
      </c>
      <c r="C32">
        <f t="shared" si="0"/>
        <v>3612</v>
      </c>
      <c r="D32">
        <f t="shared" si="1"/>
        <v>-168</v>
      </c>
      <c r="E32">
        <f t="shared" si="2"/>
        <v>9</v>
      </c>
    </row>
    <row r="33" spans="1:5">
      <c r="A33" s="2">
        <v>43915</v>
      </c>
      <c r="B33" s="3">
        <f>Dati!G33</f>
        <v>57521</v>
      </c>
      <c r="C33">
        <f t="shared" si="0"/>
        <v>3491</v>
      </c>
      <c r="D33">
        <f t="shared" si="1"/>
        <v>-121</v>
      </c>
      <c r="E33">
        <f t="shared" si="2"/>
        <v>47</v>
      </c>
    </row>
    <row r="34" spans="1:5">
      <c r="A34" s="2">
        <v>43916</v>
      </c>
      <c r="B34" s="3">
        <f>Dati!G34</f>
        <v>62013</v>
      </c>
      <c r="C34">
        <f t="shared" si="0"/>
        <v>4492</v>
      </c>
      <c r="D34">
        <f t="shared" si="1"/>
        <v>1001</v>
      </c>
      <c r="E34">
        <f t="shared" si="2"/>
        <v>1122</v>
      </c>
    </row>
    <row r="35" spans="1:5">
      <c r="A35" s="2">
        <v>43917</v>
      </c>
      <c r="B35" s="3">
        <f>Dati!G35</f>
        <v>66414</v>
      </c>
      <c r="C35">
        <f t="shared" si="0"/>
        <v>4401</v>
      </c>
      <c r="D35">
        <f t="shared" si="1"/>
        <v>-91</v>
      </c>
      <c r="E35">
        <f t="shared" si="2"/>
        <v>-1092</v>
      </c>
    </row>
    <row r="36" spans="1:5">
      <c r="A36" s="2">
        <v>43918</v>
      </c>
      <c r="B36" s="3">
        <f>Dati!G36</f>
        <v>70065</v>
      </c>
      <c r="C36">
        <f t="shared" si="0"/>
        <v>3651</v>
      </c>
      <c r="D36">
        <f t="shared" si="1"/>
        <v>-750</v>
      </c>
      <c r="E36">
        <f t="shared" si="2"/>
        <v>-659</v>
      </c>
    </row>
    <row r="37" spans="1:5">
      <c r="A37" s="2">
        <v>43919</v>
      </c>
      <c r="B37" s="3">
        <f>Dati!G37</f>
        <v>73880</v>
      </c>
      <c r="C37">
        <f t="shared" ref="C37" si="3">B37-B36</f>
        <v>3815</v>
      </c>
      <c r="D37">
        <f t="shared" ref="D37" si="4">C37-C36</f>
        <v>164</v>
      </c>
      <c r="E37">
        <f t="shared" ref="E37" si="5">D37-D36</f>
        <v>914</v>
      </c>
    </row>
    <row r="38" spans="1:5">
      <c r="A38" s="2">
        <v>43920</v>
      </c>
      <c r="B38" s="3">
        <f>Dati!G38</f>
        <v>75528</v>
      </c>
      <c r="C38">
        <f t="shared" ref="C38" si="6">B38-B37</f>
        <v>1648</v>
      </c>
      <c r="D38">
        <f t="shared" ref="D38" si="7">C38-C37</f>
        <v>-2167</v>
      </c>
      <c r="E38">
        <f t="shared" ref="E38" si="8">D38-D37</f>
        <v>-2331</v>
      </c>
    </row>
    <row r="39" spans="1:5">
      <c r="A39" s="2">
        <v>43921</v>
      </c>
      <c r="B39" s="3">
        <f>Dati!G39</f>
        <v>77635</v>
      </c>
      <c r="C39">
        <f t="shared" ref="C39" si="9">B39-B38</f>
        <v>2107</v>
      </c>
      <c r="D39">
        <f t="shared" ref="D39" si="10">C39-C38</f>
        <v>459</v>
      </c>
      <c r="E39">
        <f t="shared" ref="E39" si="11">D39-D38</f>
        <v>2626</v>
      </c>
    </row>
    <row r="40" spans="1:5">
      <c r="A40" s="2">
        <v>43922</v>
      </c>
      <c r="B40" s="3">
        <f>Dati!G40</f>
        <v>80572</v>
      </c>
      <c r="C40">
        <f t="shared" ref="C40" si="12">B40-B39</f>
        <v>2937</v>
      </c>
      <c r="D40">
        <f t="shared" ref="D40" si="13">C40-C39</f>
        <v>830</v>
      </c>
      <c r="E40">
        <f t="shared" ref="E40" si="14">D40-D39</f>
        <v>371</v>
      </c>
    </row>
    <row r="41" spans="1:5">
      <c r="A41" s="2">
        <v>43923</v>
      </c>
      <c r="B41" s="3">
        <f>Dati!G41</f>
        <v>83049</v>
      </c>
      <c r="C41">
        <f t="shared" ref="C41" si="15">B41-B40</f>
        <v>2477</v>
      </c>
      <c r="D41">
        <f t="shared" ref="D41" si="16">C41-C40</f>
        <v>-460</v>
      </c>
      <c r="E41">
        <f t="shared" ref="E41" si="17">D41-D40</f>
        <v>-1290</v>
      </c>
    </row>
    <row r="42" spans="1:5">
      <c r="A42" s="2">
        <v>43924</v>
      </c>
      <c r="B42" s="3">
        <f>Dati!G42</f>
        <v>85388</v>
      </c>
      <c r="C42">
        <f t="shared" ref="C42" si="18">B42-B41</f>
        <v>2339</v>
      </c>
      <c r="D42">
        <f t="shared" ref="D42" si="19">C42-C41</f>
        <v>-138</v>
      </c>
      <c r="E42">
        <f t="shared" ref="E42" si="20">D42-D41</f>
        <v>322</v>
      </c>
    </row>
    <row r="43" spans="1:5">
      <c r="A43" s="2">
        <v>43925</v>
      </c>
      <c r="B43" s="3">
        <f>Dati!G43</f>
        <v>88274</v>
      </c>
      <c r="C43">
        <f t="shared" ref="C43" si="21">B43-B42</f>
        <v>2886</v>
      </c>
      <c r="D43">
        <f t="shared" ref="D43" si="22">C43-C42</f>
        <v>547</v>
      </c>
      <c r="E43">
        <f t="shared" ref="E43" si="23">D43-D42</f>
        <v>685</v>
      </c>
    </row>
    <row r="44" spans="1:5">
      <c r="A44" s="2">
        <v>43926</v>
      </c>
      <c r="B44" s="3">
        <f>Dati!G44</f>
        <v>91246</v>
      </c>
      <c r="C44">
        <f t="shared" ref="C44" si="24">B44-B43</f>
        <v>2972</v>
      </c>
      <c r="D44">
        <f t="shared" ref="D44" si="25">C44-C43</f>
        <v>86</v>
      </c>
      <c r="E44">
        <f t="shared" ref="E44" si="26">D44-D43</f>
        <v>-461</v>
      </c>
    </row>
    <row r="45" spans="1:5">
      <c r="A45" s="2">
        <v>43927</v>
      </c>
      <c r="B45" s="3">
        <f>Dati!G45</f>
        <v>93187</v>
      </c>
      <c r="C45">
        <f t="shared" ref="C45" si="27">B45-B44</f>
        <v>1941</v>
      </c>
      <c r="D45">
        <f t="shared" ref="D45" si="28">C45-C44</f>
        <v>-1031</v>
      </c>
      <c r="E45">
        <f t="shared" ref="E45" si="29">D45-D44</f>
        <v>-1117</v>
      </c>
    </row>
    <row r="46" spans="1:5">
      <c r="A46" s="2">
        <v>43928</v>
      </c>
      <c r="B46" s="3">
        <f>Dati!G46</f>
        <v>94067</v>
      </c>
      <c r="C46">
        <f t="shared" ref="C46" si="30">B46-B45</f>
        <v>880</v>
      </c>
      <c r="D46">
        <f t="shared" ref="D46" si="31">C46-C45</f>
        <v>-1061</v>
      </c>
      <c r="E46">
        <f t="shared" ref="E46" si="32">D46-D45</f>
        <v>-30</v>
      </c>
    </row>
    <row r="47" spans="1:5">
      <c r="A47" s="2">
        <v>43929</v>
      </c>
      <c r="B47" s="3">
        <f>Dati!G47</f>
        <v>95262</v>
      </c>
      <c r="C47">
        <f t="shared" ref="C47" si="33">B47-B46</f>
        <v>1195</v>
      </c>
      <c r="D47">
        <f t="shared" ref="D47" si="34">C47-C46</f>
        <v>315</v>
      </c>
      <c r="E47">
        <f t="shared" ref="E47" si="35">D47-D46</f>
        <v>1376</v>
      </c>
    </row>
    <row r="48" spans="1:5">
      <c r="A48" s="2">
        <v>43930</v>
      </c>
      <c r="B48" s="3">
        <f>Dati!G48</f>
        <v>96877</v>
      </c>
      <c r="C48">
        <f t="shared" ref="C48" si="36">B48-B47</f>
        <v>1615</v>
      </c>
      <c r="D48">
        <f t="shared" ref="D48" si="37">C48-C47</f>
        <v>420</v>
      </c>
      <c r="E48">
        <f t="shared" ref="E48" si="38">D48-D47</f>
        <v>105</v>
      </c>
    </row>
    <row r="49" spans="1:5">
      <c r="A49" s="2">
        <v>43931</v>
      </c>
      <c r="B49" s="3">
        <f>Dati!G49</f>
        <v>98273</v>
      </c>
      <c r="C49">
        <f t="shared" ref="C49" si="39">B49-B48</f>
        <v>1396</v>
      </c>
      <c r="D49">
        <f t="shared" ref="D49" si="40">C49-C48</f>
        <v>-219</v>
      </c>
      <c r="E49">
        <f t="shared" ref="E49" si="41">D49-D48</f>
        <v>-639</v>
      </c>
    </row>
    <row r="50" spans="1:5">
      <c r="A50" s="2">
        <v>43932</v>
      </c>
      <c r="B50" s="3">
        <f>Dati!G50</f>
        <v>100269</v>
      </c>
      <c r="C50">
        <f t="shared" ref="C50" si="42">B50-B49</f>
        <v>1996</v>
      </c>
      <c r="D50">
        <f t="shared" ref="D50" si="43">C50-C49</f>
        <v>600</v>
      </c>
      <c r="E50">
        <f t="shared" ref="E50" si="44">D50-D49</f>
        <v>819</v>
      </c>
    </row>
    <row r="51" spans="1:5">
      <c r="A51" s="2">
        <v>43933</v>
      </c>
      <c r="B51" s="3">
        <f>Dati!G51</f>
        <v>102253</v>
      </c>
      <c r="C51">
        <f t="shared" ref="C51" si="45">B51-B50</f>
        <v>1984</v>
      </c>
      <c r="D51">
        <f t="shared" ref="D51" si="46">C51-C50</f>
        <v>-12</v>
      </c>
      <c r="E51">
        <f t="shared" ref="E51" si="47">D51-D50</f>
        <v>-612</v>
      </c>
    </row>
    <row r="52" spans="1:5">
      <c r="A52" s="2">
        <v>43934</v>
      </c>
      <c r="B52" s="3">
        <f>Dati!G52</f>
        <v>103616</v>
      </c>
      <c r="C52">
        <f t="shared" ref="C52" si="48">B52-B51</f>
        <v>1363</v>
      </c>
      <c r="D52">
        <f t="shared" ref="D52" si="49">C52-C51</f>
        <v>-621</v>
      </c>
      <c r="E52">
        <f t="shared" ref="E52" si="50">D52-D51</f>
        <v>-609</v>
      </c>
    </row>
    <row r="53" spans="1:5">
      <c r="A53" s="2">
        <v>43935</v>
      </c>
      <c r="B53" s="3">
        <f>Dati!G53</f>
        <v>104291</v>
      </c>
      <c r="C53">
        <f t="shared" ref="C53" si="51">B53-B52</f>
        <v>675</v>
      </c>
      <c r="D53">
        <f t="shared" ref="D53" si="52">C53-C52</f>
        <v>-688</v>
      </c>
      <c r="E53">
        <f t="shared" ref="E53" si="53">D53-D52</f>
        <v>-67</v>
      </c>
    </row>
    <row r="54" spans="1:5">
      <c r="A54" s="2">
        <v>43936</v>
      </c>
      <c r="B54" s="3">
        <f>Dati!G54</f>
        <v>105418</v>
      </c>
      <c r="C54">
        <f t="shared" ref="C54" si="54">B54-B53</f>
        <v>1127</v>
      </c>
      <c r="D54">
        <f t="shared" ref="D54" si="55">C54-C53</f>
        <v>452</v>
      </c>
      <c r="E54">
        <f t="shared" ref="E54" si="56">D54-D53</f>
        <v>1140</v>
      </c>
    </row>
    <row r="55" spans="1:5">
      <c r="A55" s="2">
        <v>43937</v>
      </c>
      <c r="B55" s="3">
        <f>Dati!G55</f>
        <v>106607</v>
      </c>
      <c r="C55">
        <f t="shared" ref="C55" si="57">B55-B54</f>
        <v>1189</v>
      </c>
      <c r="D55">
        <f t="shared" ref="D55" si="58">C55-C54</f>
        <v>62</v>
      </c>
      <c r="E55">
        <f t="shared" ref="E55" si="59">D55-D54</f>
        <v>-390</v>
      </c>
    </row>
    <row r="56" spans="1:5">
      <c r="A56" s="2">
        <v>43938</v>
      </c>
      <c r="B56" s="3">
        <f>Dati!G56</f>
        <v>106962</v>
      </c>
      <c r="C56">
        <f t="shared" ref="C56" si="60">B56-B55</f>
        <v>355</v>
      </c>
      <c r="D56">
        <f t="shared" ref="D56" si="61">C56-C55</f>
        <v>-834</v>
      </c>
      <c r="E56">
        <f t="shared" ref="E56" si="62">D56-D55</f>
        <v>-896</v>
      </c>
    </row>
    <row r="57" spans="1:5">
      <c r="A57" s="2">
        <v>43939</v>
      </c>
      <c r="B57" s="3">
        <f>Dati!G57</f>
        <v>107771</v>
      </c>
      <c r="C57">
        <f t="shared" ref="C57" si="63">B57-B56</f>
        <v>809</v>
      </c>
      <c r="D57">
        <f t="shared" ref="D57" si="64">C57-C56</f>
        <v>454</v>
      </c>
      <c r="E57">
        <f t="shared" ref="E57" si="65">D57-D56</f>
        <v>1288</v>
      </c>
    </row>
    <row r="58" spans="1:5">
      <c r="A58" s="2">
        <v>43940</v>
      </c>
      <c r="B58" s="3">
        <f>Dati!G58</f>
        <v>108257</v>
      </c>
      <c r="C58">
        <f t="shared" ref="C58" si="66">B58-B57</f>
        <v>486</v>
      </c>
      <c r="D58">
        <f t="shared" ref="D58" si="67">C58-C57</f>
        <v>-323</v>
      </c>
      <c r="E58">
        <f t="shared" ref="E58" si="68">D58-D57</f>
        <v>-777</v>
      </c>
    </row>
    <row r="59" spans="1:5">
      <c r="A59" s="2">
        <v>43941</v>
      </c>
      <c r="B59" s="3">
        <f>Dati!G59</f>
        <v>108237</v>
      </c>
      <c r="C59">
        <f t="shared" ref="C59" si="69">B59-B58</f>
        <v>-20</v>
      </c>
      <c r="D59">
        <f t="shared" ref="D59" si="70">C59-C58</f>
        <v>-506</v>
      </c>
      <c r="E59">
        <f t="shared" ref="E59" si="71">D59-D58</f>
        <v>-183</v>
      </c>
    </row>
    <row r="60" spans="1:5">
      <c r="A60" s="2">
        <v>43942</v>
      </c>
      <c r="B60" s="3">
        <f>Dati!G60</f>
        <v>107709</v>
      </c>
      <c r="C60">
        <f t="shared" ref="C60" si="72">B60-B59</f>
        <v>-528</v>
      </c>
      <c r="D60">
        <f t="shared" ref="D60" si="73">C60-C59</f>
        <v>-508</v>
      </c>
      <c r="E60">
        <f t="shared" ref="E60" si="74">D60-D59</f>
        <v>-2</v>
      </c>
    </row>
    <row r="61" spans="1:5">
      <c r="A61" s="2">
        <v>43943</v>
      </c>
      <c r="B61" s="3">
        <f>Dati!G61</f>
        <v>107699</v>
      </c>
      <c r="C61">
        <f t="shared" ref="C61" si="75">B61-B60</f>
        <v>-10</v>
      </c>
      <c r="D61">
        <f t="shared" ref="D61" si="76">C61-C60</f>
        <v>518</v>
      </c>
      <c r="E61">
        <f t="shared" ref="E61" si="77">D61-D60</f>
        <v>1026</v>
      </c>
    </row>
    <row r="62" spans="1:5">
      <c r="A62" s="2">
        <v>43944</v>
      </c>
      <c r="B62" s="3">
        <f>Dati!G62</f>
        <v>106848</v>
      </c>
      <c r="C62">
        <f t="shared" ref="C62" si="78">B62-B61</f>
        <v>-851</v>
      </c>
      <c r="D62">
        <f t="shared" ref="D62" si="79">C62-C61</f>
        <v>-841</v>
      </c>
      <c r="E62">
        <f t="shared" ref="E62" si="80">D62-D61</f>
        <v>-1359</v>
      </c>
    </row>
    <row r="63" spans="1:5">
      <c r="A63" s="2">
        <v>43945</v>
      </c>
      <c r="B63" s="3">
        <f>Dati!G63</f>
        <v>106527</v>
      </c>
      <c r="C63">
        <f t="shared" ref="C63" si="81">B63-B62</f>
        <v>-321</v>
      </c>
      <c r="D63">
        <f t="shared" ref="D63" si="82">C63-C62</f>
        <v>530</v>
      </c>
      <c r="E63">
        <f t="shared" ref="E63" si="83">D63-D62</f>
        <v>1371</v>
      </c>
    </row>
    <row r="64" spans="1:5">
      <c r="A64" s="2">
        <v>43946</v>
      </c>
      <c r="B64" s="3">
        <f>Dati!G64</f>
        <v>105847</v>
      </c>
      <c r="C64">
        <f t="shared" ref="C64" si="84">B64-B63</f>
        <v>-680</v>
      </c>
      <c r="D64">
        <f t="shared" ref="D64" si="85">C64-C63</f>
        <v>-359</v>
      </c>
      <c r="E64">
        <f t="shared" ref="E64" si="86">D64-D63</f>
        <v>-889</v>
      </c>
    </row>
    <row r="65" spans="1:5">
      <c r="A65" s="2">
        <v>43947</v>
      </c>
      <c r="B65" s="3">
        <f>Dati!G65</f>
        <v>106103</v>
      </c>
      <c r="C65">
        <f t="shared" ref="C65" si="87">B65-B64</f>
        <v>256</v>
      </c>
      <c r="D65">
        <f t="shared" ref="D65" si="88">C65-C64</f>
        <v>936</v>
      </c>
      <c r="E65">
        <f t="shared" ref="E65" si="89">D65-D64</f>
        <v>1295</v>
      </c>
    </row>
    <row r="66" spans="1:5">
      <c r="A66" s="2">
        <v>43948</v>
      </c>
      <c r="B66" s="3">
        <f>Dati!G66</f>
        <v>105813</v>
      </c>
      <c r="C66">
        <f t="shared" ref="C66" si="90">B66-B65</f>
        <v>-290</v>
      </c>
      <c r="D66">
        <f t="shared" ref="D66" si="91">C66-C65</f>
        <v>-546</v>
      </c>
      <c r="E66">
        <f t="shared" ref="E66" si="92">D66-D65</f>
        <v>-1482</v>
      </c>
    </row>
    <row r="67" spans="1:5">
      <c r="A67" s="2">
        <v>43949</v>
      </c>
      <c r="B67" s="3">
        <f>Dati!G67</f>
        <v>105205</v>
      </c>
      <c r="C67">
        <f t="shared" ref="C67" si="93">B67-B66</f>
        <v>-608</v>
      </c>
      <c r="D67">
        <f t="shared" ref="D67" si="94">C67-C66</f>
        <v>-318</v>
      </c>
      <c r="E67">
        <f t="shared" ref="E67" si="95">D67-D66</f>
        <v>228</v>
      </c>
    </row>
    <row r="68" spans="1:5">
      <c r="A68" s="2">
        <v>43950</v>
      </c>
      <c r="B68" s="3">
        <f>Dati!G68</f>
        <v>104657</v>
      </c>
      <c r="C68">
        <f t="shared" ref="C68" si="96">B68-B67</f>
        <v>-548</v>
      </c>
      <c r="D68">
        <f t="shared" ref="D68" si="97">C68-C67</f>
        <v>60</v>
      </c>
      <c r="E68">
        <f t="shared" ref="E68" si="98">D68-D67</f>
        <v>378</v>
      </c>
    </row>
    <row r="69" spans="1:5">
      <c r="A69" s="2">
        <v>43951</v>
      </c>
      <c r="B69" s="3">
        <f>Dati!G69</f>
        <v>101551</v>
      </c>
      <c r="C69">
        <f t="shared" ref="C69" si="99">B69-B68</f>
        <v>-3106</v>
      </c>
      <c r="D69">
        <f t="shared" ref="D69" si="100">C69-C68</f>
        <v>-2558</v>
      </c>
      <c r="E69">
        <f t="shared" ref="E69" si="101">D69-D68</f>
        <v>-2618</v>
      </c>
    </row>
    <row r="70" spans="1:5">
      <c r="A70" s="2">
        <v>43952</v>
      </c>
      <c r="B70" s="3">
        <f>Dati!G70</f>
        <v>100943</v>
      </c>
      <c r="C70">
        <f t="shared" ref="C70" si="102">B70-B69</f>
        <v>-608</v>
      </c>
      <c r="D70">
        <f t="shared" ref="D70" si="103">C70-C69</f>
        <v>2498</v>
      </c>
      <c r="E70">
        <f t="shared" ref="E70" si="104">D70-D69</f>
        <v>5056</v>
      </c>
    </row>
    <row r="71" spans="1:5">
      <c r="A71" s="2">
        <v>43953</v>
      </c>
      <c r="B71" s="3">
        <f>Dati!G71</f>
        <v>100704</v>
      </c>
      <c r="C71">
        <f t="shared" ref="C71" si="105">B71-B70</f>
        <v>-239</v>
      </c>
      <c r="D71">
        <f t="shared" ref="D71" si="106">C71-C70</f>
        <v>369</v>
      </c>
      <c r="E71">
        <f t="shared" ref="E71" si="107">D71-D70</f>
        <v>-2129</v>
      </c>
    </row>
    <row r="72" spans="1:5">
      <c r="A72" s="2">
        <v>43954</v>
      </c>
      <c r="B72" s="3">
        <f>Dati!G72</f>
        <v>100179</v>
      </c>
      <c r="C72">
        <f t="shared" ref="C72" si="108">B72-B71</f>
        <v>-525</v>
      </c>
      <c r="D72">
        <f t="shared" ref="D72" si="109">C72-C71</f>
        <v>-286</v>
      </c>
      <c r="E72">
        <f t="shared" ref="E72" si="110">D72-D71</f>
        <v>-655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72"/>
  <sheetViews>
    <sheetView workbookViewId="0">
      <pane ySplit="1" topLeftCell="A53" activePane="bottomLeft" state="frozen"/>
      <selection pane="bottomLeft" activeCell="A72" sqref="A72"/>
    </sheetView>
  </sheetViews>
  <sheetFormatPr defaultRowHeight="13.8"/>
  <cols>
    <col min="1" max="1" width="14.59765625" customWidth="1"/>
    <col min="2" max="2" width="19.796875" customWidth="1"/>
    <col min="3" max="5" width="10.69921875" customWidth="1"/>
    <col min="6" max="6" width="8.796875" customWidth="1"/>
  </cols>
  <sheetData>
    <row r="1" spans="1:5">
      <c r="A1" s="1" t="s">
        <v>0</v>
      </c>
      <c r="B1" s="1" t="s">
        <v>5</v>
      </c>
      <c r="C1" t="s">
        <v>13</v>
      </c>
      <c r="D1" t="s">
        <v>14</v>
      </c>
      <c r="E1" t="s">
        <v>15</v>
      </c>
    </row>
    <row r="3" spans="1:5">
      <c r="A3" s="2">
        <v>43885.75</v>
      </c>
      <c r="B3" s="3">
        <f>Dati!F3</f>
        <v>94</v>
      </c>
    </row>
    <row r="4" spans="1:5">
      <c r="A4" s="2">
        <v>43886</v>
      </c>
      <c r="B4" s="3">
        <f>Dati!F4</f>
        <v>162</v>
      </c>
      <c r="C4">
        <f t="shared" ref="C4:C36" si="0">B4-B3</f>
        <v>68</v>
      </c>
    </row>
    <row r="5" spans="1:5">
      <c r="A5" s="2">
        <v>43887</v>
      </c>
      <c r="B5" s="3">
        <f>Dati!F5</f>
        <v>221</v>
      </c>
      <c r="C5">
        <f t="shared" si="0"/>
        <v>59</v>
      </c>
      <c r="D5">
        <f t="shared" ref="D5:D36" si="1">C5-C4</f>
        <v>-9</v>
      </c>
    </row>
    <row r="6" spans="1:5">
      <c r="A6" s="2">
        <v>43888</v>
      </c>
      <c r="B6" s="3">
        <f>Dati!F6</f>
        <v>284</v>
      </c>
      <c r="C6">
        <f t="shared" si="0"/>
        <v>63</v>
      </c>
      <c r="D6">
        <f t="shared" si="1"/>
        <v>4</v>
      </c>
      <c r="E6">
        <f t="shared" ref="E6:E36" si="2">D6-D5</f>
        <v>13</v>
      </c>
    </row>
    <row r="7" spans="1:5">
      <c r="A7" s="2">
        <v>43889</v>
      </c>
      <c r="B7" s="3">
        <f>Dati!F7</f>
        <v>412</v>
      </c>
      <c r="C7">
        <f t="shared" si="0"/>
        <v>128</v>
      </c>
      <c r="D7">
        <f t="shared" si="1"/>
        <v>65</v>
      </c>
      <c r="E7">
        <f t="shared" si="2"/>
        <v>61</v>
      </c>
    </row>
    <row r="8" spans="1:5">
      <c r="A8" s="2">
        <v>43890</v>
      </c>
      <c r="B8" s="3">
        <f>Dati!F8</f>
        <v>543</v>
      </c>
      <c r="C8">
        <f t="shared" si="0"/>
        <v>131</v>
      </c>
      <c r="D8">
        <f t="shared" si="1"/>
        <v>3</v>
      </c>
      <c r="E8">
        <f t="shared" si="2"/>
        <v>-62</v>
      </c>
    </row>
    <row r="9" spans="1:5">
      <c r="A9" s="2">
        <v>43891</v>
      </c>
      <c r="B9" s="3">
        <f>Dati!F9</f>
        <v>798</v>
      </c>
      <c r="C9">
        <f t="shared" si="0"/>
        <v>255</v>
      </c>
      <c r="D9">
        <f t="shared" si="1"/>
        <v>124</v>
      </c>
      <c r="E9">
        <f t="shared" si="2"/>
        <v>121</v>
      </c>
    </row>
    <row r="10" spans="1:5">
      <c r="A10" s="2">
        <v>43892</v>
      </c>
      <c r="B10" s="3">
        <f>Dati!F10</f>
        <v>927</v>
      </c>
      <c r="C10">
        <f t="shared" si="0"/>
        <v>129</v>
      </c>
      <c r="D10">
        <f t="shared" si="1"/>
        <v>-126</v>
      </c>
      <c r="E10">
        <f t="shared" si="2"/>
        <v>-250</v>
      </c>
    </row>
    <row r="11" spans="1:5">
      <c r="A11" s="2">
        <v>43893</v>
      </c>
      <c r="B11" s="3">
        <f>Dati!F11</f>
        <v>1000</v>
      </c>
      <c r="C11">
        <f t="shared" si="0"/>
        <v>73</v>
      </c>
      <c r="D11">
        <f t="shared" si="1"/>
        <v>-56</v>
      </c>
      <c r="E11">
        <f t="shared" si="2"/>
        <v>70</v>
      </c>
    </row>
    <row r="12" spans="1:5">
      <c r="A12" s="2">
        <v>43894</v>
      </c>
      <c r="B12" s="3">
        <f>Dati!F12</f>
        <v>1065</v>
      </c>
      <c r="C12">
        <f t="shared" si="0"/>
        <v>65</v>
      </c>
      <c r="D12">
        <f t="shared" si="1"/>
        <v>-8</v>
      </c>
      <c r="E12">
        <f t="shared" si="2"/>
        <v>48</v>
      </c>
    </row>
    <row r="13" spans="1:5">
      <c r="A13" s="2">
        <v>43895</v>
      </c>
      <c r="B13" s="3">
        <f>Dati!F13</f>
        <v>1155</v>
      </c>
      <c r="C13">
        <f t="shared" si="0"/>
        <v>90</v>
      </c>
      <c r="D13">
        <f t="shared" si="1"/>
        <v>25</v>
      </c>
      <c r="E13">
        <f t="shared" si="2"/>
        <v>33</v>
      </c>
    </row>
    <row r="14" spans="1:5">
      <c r="A14" s="2">
        <v>43896</v>
      </c>
      <c r="B14" s="3">
        <f>Dati!F14</f>
        <v>1060</v>
      </c>
      <c r="C14">
        <f t="shared" si="0"/>
        <v>-95</v>
      </c>
      <c r="D14">
        <f t="shared" si="1"/>
        <v>-185</v>
      </c>
      <c r="E14">
        <f t="shared" si="2"/>
        <v>-210</v>
      </c>
    </row>
    <row r="15" spans="1:5">
      <c r="A15" s="2">
        <v>43897</v>
      </c>
      <c r="B15" s="3">
        <f>Dati!F15</f>
        <v>1843</v>
      </c>
      <c r="C15">
        <f t="shared" si="0"/>
        <v>783</v>
      </c>
      <c r="D15">
        <f t="shared" si="1"/>
        <v>878</v>
      </c>
      <c r="E15">
        <f t="shared" si="2"/>
        <v>1063</v>
      </c>
    </row>
    <row r="16" spans="1:5">
      <c r="A16" s="2">
        <v>43898</v>
      </c>
      <c r="B16" s="3">
        <f>Dati!F16</f>
        <v>2180</v>
      </c>
      <c r="C16">
        <f t="shared" si="0"/>
        <v>337</v>
      </c>
      <c r="D16">
        <f t="shared" si="1"/>
        <v>-446</v>
      </c>
      <c r="E16">
        <f t="shared" si="2"/>
        <v>-1324</v>
      </c>
    </row>
    <row r="17" spans="1:5">
      <c r="A17" s="2">
        <v>43899</v>
      </c>
      <c r="B17" s="3">
        <f>Dati!F17</f>
        <v>2936</v>
      </c>
      <c r="C17">
        <f t="shared" si="0"/>
        <v>756</v>
      </c>
      <c r="D17">
        <f t="shared" si="1"/>
        <v>419</v>
      </c>
      <c r="E17">
        <f t="shared" si="2"/>
        <v>865</v>
      </c>
    </row>
    <row r="18" spans="1:5">
      <c r="A18" s="2">
        <v>43900</v>
      </c>
      <c r="B18" s="3">
        <f>Dati!F18</f>
        <v>2599</v>
      </c>
      <c r="C18">
        <f t="shared" si="0"/>
        <v>-337</v>
      </c>
      <c r="D18">
        <f t="shared" si="1"/>
        <v>-1093</v>
      </c>
      <c r="E18">
        <f t="shared" si="2"/>
        <v>-1512</v>
      </c>
    </row>
    <row r="19" spans="1:5">
      <c r="A19" s="2">
        <v>43901</v>
      </c>
      <c r="B19" s="3">
        <f>Dati!F19</f>
        <v>3724</v>
      </c>
      <c r="C19">
        <f t="shared" si="0"/>
        <v>1125</v>
      </c>
      <c r="D19">
        <f t="shared" si="1"/>
        <v>1462</v>
      </c>
      <c r="E19">
        <f t="shared" si="2"/>
        <v>2555</v>
      </c>
    </row>
    <row r="20" spans="1:5">
      <c r="A20" s="2">
        <v>43902</v>
      </c>
      <c r="B20" s="3">
        <f>Dati!F20</f>
        <v>5036</v>
      </c>
      <c r="C20">
        <f t="shared" si="0"/>
        <v>1312</v>
      </c>
      <c r="D20">
        <f t="shared" si="1"/>
        <v>187</v>
      </c>
      <c r="E20">
        <f t="shared" si="2"/>
        <v>-1275</v>
      </c>
    </row>
    <row r="21" spans="1:5">
      <c r="A21" s="2">
        <v>43903</v>
      </c>
      <c r="B21" s="3">
        <f>Dati!F21</f>
        <v>6201</v>
      </c>
      <c r="C21">
        <f t="shared" si="0"/>
        <v>1165</v>
      </c>
      <c r="D21">
        <f t="shared" si="1"/>
        <v>-147</v>
      </c>
      <c r="E21">
        <f t="shared" si="2"/>
        <v>-334</v>
      </c>
    </row>
    <row r="22" spans="1:5">
      <c r="A22" s="2">
        <v>43904</v>
      </c>
      <c r="B22" s="3">
        <f>Dati!F22</f>
        <v>7860</v>
      </c>
      <c r="C22">
        <f t="shared" si="0"/>
        <v>1659</v>
      </c>
      <c r="D22">
        <f t="shared" si="1"/>
        <v>494</v>
      </c>
      <c r="E22">
        <f t="shared" si="2"/>
        <v>641</v>
      </c>
    </row>
    <row r="23" spans="1:5">
      <c r="A23" s="2">
        <v>43905</v>
      </c>
      <c r="B23" s="3">
        <f>Dati!F23</f>
        <v>9268</v>
      </c>
      <c r="C23">
        <f t="shared" si="0"/>
        <v>1408</v>
      </c>
      <c r="D23">
        <f t="shared" si="1"/>
        <v>-251</v>
      </c>
      <c r="E23">
        <f t="shared" si="2"/>
        <v>-745</v>
      </c>
    </row>
    <row r="24" spans="1:5">
      <c r="A24" s="2">
        <v>43906</v>
      </c>
      <c r="B24" s="3">
        <f>Dati!F24</f>
        <v>10197</v>
      </c>
      <c r="C24">
        <f t="shared" si="0"/>
        <v>929</v>
      </c>
      <c r="D24">
        <f t="shared" si="1"/>
        <v>-479</v>
      </c>
      <c r="E24">
        <f t="shared" si="2"/>
        <v>-228</v>
      </c>
    </row>
    <row r="25" spans="1:5">
      <c r="A25" s="2">
        <v>43907</v>
      </c>
      <c r="B25" s="3">
        <f>Dati!F25</f>
        <v>11108</v>
      </c>
      <c r="C25">
        <f t="shared" si="0"/>
        <v>911</v>
      </c>
      <c r="D25">
        <f t="shared" si="1"/>
        <v>-18</v>
      </c>
      <c r="E25">
        <f t="shared" si="2"/>
        <v>461</v>
      </c>
    </row>
    <row r="26" spans="1:5">
      <c r="A26" s="2">
        <v>43908</v>
      </c>
      <c r="B26" s="3">
        <f>Dati!F26</f>
        <v>12090</v>
      </c>
      <c r="C26">
        <f t="shared" si="0"/>
        <v>982</v>
      </c>
      <c r="D26">
        <f t="shared" si="1"/>
        <v>71</v>
      </c>
      <c r="E26">
        <f t="shared" si="2"/>
        <v>89</v>
      </c>
    </row>
    <row r="27" spans="1:5">
      <c r="A27" s="2">
        <v>43909</v>
      </c>
      <c r="B27" s="3">
        <f>Dati!F27</f>
        <v>14935</v>
      </c>
      <c r="C27">
        <f t="shared" si="0"/>
        <v>2845</v>
      </c>
      <c r="D27">
        <f t="shared" si="1"/>
        <v>1863</v>
      </c>
      <c r="E27">
        <f t="shared" si="2"/>
        <v>1792</v>
      </c>
    </row>
    <row r="28" spans="1:5">
      <c r="A28" s="2">
        <v>43910</v>
      </c>
      <c r="B28" s="3">
        <f>Dati!F28</f>
        <v>19185</v>
      </c>
      <c r="C28">
        <f t="shared" si="0"/>
        <v>4250</v>
      </c>
      <c r="D28">
        <f t="shared" si="1"/>
        <v>1405</v>
      </c>
      <c r="E28">
        <f t="shared" si="2"/>
        <v>-458</v>
      </c>
    </row>
    <row r="29" spans="1:5">
      <c r="A29" s="2">
        <v>43911</v>
      </c>
      <c r="B29" s="3">
        <f>Dati!F29</f>
        <v>22116</v>
      </c>
      <c r="C29">
        <f t="shared" si="0"/>
        <v>2931</v>
      </c>
      <c r="D29">
        <f t="shared" si="1"/>
        <v>-1319</v>
      </c>
      <c r="E29">
        <f t="shared" si="2"/>
        <v>-2724</v>
      </c>
    </row>
    <row r="30" spans="1:5">
      <c r="A30" s="2">
        <v>43912</v>
      </c>
      <c r="B30" s="3">
        <f>Dati!F30</f>
        <v>23783</v>
      </c>
      <c r="C30">
        <f t="shared" si="0"/>
        <v>1667</v>
      </c>
      <c r="D30">
        <f t="shared" si="1"/>
        <v>-1264</v>
      </c>
      <c r="E30">
        <f t="shared" si="2"/>
        <v>55</v>
      </c>
    </row>
    <row r="31" spans="1:5">
      <c r="A31" s="2">
        <v>43913</v>
      </c>
      <c r="B31" s="3">
        <f>Dati!F31</f>
        <v>26522</v>
      </c>
      <c r="C31">
        <f t="shared" si="0"/>
        <v>2739</v>
      </c>
      <c r="D31">
        <f t="shared" si="1"/>
        <v>1072</v>
      </c>
      <c r="E31">
        <f t="shared" si="2"/>
        <v>2336</v>
      </c>
    </row>
    <row r="32" spans="1:5">
      <c r="A32" s="2">
        <v>43914</v>
      </c>
      <c r="B32" s="3">
        <f>Dati!F32</f>
        <v>28697</v>
      </c>
      <c r="C32">
        <f t="shared" si="0"/>
        <v>2175</v>
      </c>
      <c r="D32">
        <f t="shared" si="1"/>
        <v>-564</v>
      </c>
      <c r="E32">
        <f t="shared" si="2"/>
        <v>-1636</v>
      </c>
    </row>
    <row r="33" spans="1:5">
      <c r="A33" s="2">
        <v>43915</v>
      </c>
      <c r="B33" s="3">
        <f>Dati!F33</f>
        <v>30920</v>
      </c>
      <c r="C33">
        <f t="shared" si="0"/>
        <v>2223</v>
      </c>
      <c r="D33">
        <f t="shared" si="1"/>
        <v>48</v>
      </c>
      <c r="E33">
        <f t="shared" si="2"/>
        <v>612</v>
      </c>
    </row>
    <row r="34" spans="1:5">
      <c r="A34" s="2">
        <v>43916</v>
      </c>
      <c r="B34" s="3">
        <f>Dati!F34</f>
        <v>33648</v>
      </c>
      <c r="C34">
        <f t="shared" si="0"/>
        <v>2728</v>
      </c>
      <c r="D34">
        <f t="shared" si="1"/>
        <v>505</v>
      </c>
      <c r="E34">
        <f t="shared" si="2"/>
        <v>457</v>
      </c>
    </row>
    <row r="35" spans="1:5">
      <c r="A35" s="2">
        <v>43917</v>
      </c>
      <c r="B35" s="3">
        <f>Dati!F35</f>
        <v>36653</v>
      </c>
      <c r="C35">
        <f t="shared" si="0"/>
        <v>3005</v>
      </c>
      <c r="D35">
        <f t="shared" si="1"/>
        <v>277</v>
      </c>
      <c r="E35">
        <f t="shared" si="2"/>
        <v>-228</v>
      </c>
    </row>
    <row r="36" spans="1:5">
      <c r="A36" s="2">
        <v>43918</v>
      </c>
      <c r="B36" s="3">
        <f>Dati!F36</f>
        <v>39533</v>
      </c>
      <c r="C36">
        <f t="shared" si="0"/>
        <v>2880</v>
      </c>
      <c r="D36">
        <f t="shared" si="1"/>
        <v>-125</v>
      </c>
      <c r="E36">
        <f t="shared" si="2"/>
        <v>-402</v>
      </c>
    </row>
    <row r="37" spans="1:5">
      <c r="A37" s="2">
        <v>43919</v>
      </c>
      <c r="B37" s="3">
        <f>Dati!F37</f>
        <v>42588</v>
      </c>
      <c r="C37">
        <f t="shared" ref="C37" si="3">B37-B36</f>
        <v>3055</v>
      </c>
      <c r="D37">
        <f t="shared" ref="D37" si="4">C37-C36</f>
        <v>175</v>
      </c>
      <c r="E37">
        <f t="shared" ref="E37" si="5">D37-D36</f>
        <v>300</v>
      </c>
    </row>
    <row r="38" spans="1:5">
      <c r="A38" s="2">
        <v>43920</v>
      </c>
      <c r="B38" s="3">
        <f>Dati!F38</f>
        <v>43752</v>
      </c>
      <c r="C38">
        <f t="shared" ref="C38" si="6">B38-B37</f>
        <v>1164</v>
      </c>
      <c r="D38">
        <f t="shared" ref="D38" si="7">C38-C37</f>
        <v>-1891</v>
      </c>
      <c r="E38">
        <f t="shared" ref="E38" si="8">D38-D37</f>
        <v>-2066</v>
      </c>
    </row>
    <row r="39" spans="1:5">
      <c r="A39" s="2">
        <v>43921</v>
      </c>
      <c r="B39" s="3">
        <f>Dati!F39</f>
        <v>45420</v>
      </c>
      <c r="C39">
        <f t="shared" ref="C39" si="9">B39-B38</f>
        <v>1668</v>
      </c>
      <c r="D39">
        <f t="shared" ref="D39" si="10">C39-C38</f>
        <v>504</v>
      </c>
      <c r="E39">
        <f t="shared" ref="E39" si="11">D39-D38</f>
        <v>2395</v>
      </c>
    </row>
    <row r="40" spans="1:5">
      <c r="A40" s="2">
        <v>43922</v>
      </c>
      <c r="B40" s="3">
        <f>Dati!F40</f>
        <v>48134</v>
      </c>
      <c r="C40">
        <f t="shared" ref="C40" si="12">B40-B39</f>
        <v>2714</v>
      </c>
      <c r="D40">
        <f t="shared" ref="D40" si="13">C40-C39</f>
        <v>1046</v>
      </c>
      <c r="E40">
        <f t="shared" ref="E40" si="14">D40-D39</f>
        <v>542</v>
      </c>
    </row>
    <row r="41" spans="1:5">
      <c r="A41" s="2">
        <v>43923</v>
      </c>
      <c r="B41" s="3">
        <f>Dati!F41</f>
        <v>50456</v>
      </c>
      <c r="C41">
        <f t="shared" ref="C41" si="15">B41-B40</f>
        <v>2322</v>
      </c>
      <c r="D41">
        <f t="shared" ref="D41" si="16">C41-C40</f>
        <v>-392</v>
      </c>
      <c r="E41">
        <f t="shared" ref="E41" si="17">D41-D40</f>
        <v>-1438</v>
      </c>
    </row>
    <row r="42" spans="1:5">
      <c r="A42" s="2">
        <v>43924</v>
      </c>
      <c r="B42" s="3">
        <f>Dati!F42</f>
        <v>52579</v>
      </c>
      <c r="C42">
        <f t="shared" ref="C42" si="18">B42-B41</f>
        <v>2123</v>
      </c>
      <c r="D42">
        <f t="shared" ref="D42" si="19">C42-C41</f>
        <v>-199</v>
      </c>
      <c r="E42">
        <f t="shared" ref="E42" si="20">D42-D41</f>
        <v>193</v>
      </c>
    </row>
    <row r="43" spans="1:5">
      <c r="A43" s="2">
        <v>43925</v>
      </c>
      <c r="B43" s="3">
        <f>Dati!F43</f>
        <v>55270</v>
      </c>
      <c r="C43">
        <f t="shared" ref="C43" si="21">B43-B42</f>
        <v>2691</v>
      </c>
      <c r="D43">
        <f t="shared" ref="D43" si="22">C43-C42</f>
        <v>568</v>
      </c>
      <c r="E43">
        <f t="shared" ref="E43" si="23">D43-D42</f>
        <v>767</v>
      </c>
    </row>
    <row r="44" spans="1:5">
      <c r="A44" s="2">
        <v>43926</v>
      </c>
      <c r="B44" s="3">
        <f>Dati!F44</f>
        <v>58320</v>
      </c>
      <c r="C44">
        <f t="shared" ref="C44" si="24">B44-B43</f>
        <v>3050</v>
      </c>
      <c r="D44">
        <f t="shared" ref="D44" si="25">C44-C43</f>
        <v>359</v>
      </c>
      <c r="E44">
        <f t="shared" ref="E44" si="26">D44-D43</f>
        <v>-209</v>
      </c>
    </row>
    <row r="45" spans="1:5">
      <c r="A45" s="2">
        <v>43927</v>
      </c>
      <c r="B45" s="3">
        <f>Dati!F45</f>
        <v>60313</v>
      </c>
      <c r="C45">
        <f t="shared" ref="C45" si="27">B45-B44</f>
        <v>1993</v>
      </c>
      <c r="D45">
        <f t="shared" ref="D45" si="28">C45-C44</f>
        <v>-1057</v>
      </c>
      <c r="E45">
        <f t="shared" ref="E45" si="29">D45-D44</f>
        <v>-1416</v>
      </c>
    </row>
    <row r="46" spans="1:5">
      <c r="A46" s="2">
        <v>43928</v>
      </c>
      <c r="B46" s="3">
        <f>Dati!F46</f>
        <v>61557</v>
      </c>
      <c r="C46">
        <f t="shared" ref="C46" si="30">B46-B45</f>
        <v>1244</v>
      </c>
      <c r="D46">
        <f t="shared" ref="D46" si="31">C46-C45</f>
        <v>-749</v>
      </c>
      <c r="E46">
        <f t="shared" ref="E46" si="32">D46-D45</f>
        <v>308</v>
      </c>
    </row>
    <row r="47" spans="1:5">
      <c r="A47" s="2">
        <v>43929</v>
      </c>
      <c r="B47" s="3">
        <f>Dati!F47</f>
        <v>63084</v>
      </c>
      <c r="C47">
        <f t="shared" ref="C47" si="33">B47-B46</f>
        <v>1527</v>
      </c>
      <c r="D47">
        <f t="shared" ref="D47" si="34">C47-C46</f>
        <v>283</v>
      </c>
      <c r="E47">
        <f t="shared" ref="E47" si="35">D47-D46</f>
        <v>1032</v>
      </c>
    </row>
    <row r="48" spans="1:5">
      <c r="A48" s="2">
        <v>43930</v>
      </c>
      <c r="B48" s="3">
        <f>Dati!F48</f>
        <v>64873</v>
      </c>
      <c r="C48">
        <f t="shared" ref="C48" si="36">B48-B47</f>
        <v>1789</v>
      </c>
      <c r="D48">
        <f t="shared" ref="D48" si="37">C48-C47</f>
        <v>262</v>
      </c>
      <c r="E48">
        <f t="shared" ref="E48" si="38">D48-D47</f>
        <v>-21</v>
      </c>
    </row>
    <row r="49" spans="1:5">
      <c r="A49" s="2">
        <v>43931</v>
      </c>
      <c r="B49" s="3">
        <f>Dati!F49</f>
        <v>66534</v>
      </c>
      <c r="C49">
        <f t="shared" ref="C49" si="39">B49-B48</f>
        <v>1661</v>
      </c>
      <c r="D49">
        <f t="shared" ref="D49" si="40">C49-C48</f>
        <v>-128</v>
      </c>
      <c r="E49">
        <f t="shared" ref="E49" si="41">D49-D48</f>
        <v>-390</v>
      </c>
    </row>
    <row r="50" spans="1:5">
      <c r="A50" s="2">
        <v>43932</v>
      </c>
      <c r="B50" s="3">
        <f>Dati!F50</f>
        <v>68744</v>
      </c>
      <c r="C50">
        <f t="shared" ref="C50" si="42">B50-B49</f>
        <v>2210</v>
      </c>
      <c r="D50">
        <f t="shared" ref="D50" si="43">C50-C49</f>
        <v>549</v>
      </c>
      <c r="E50">
        <f t="shared" ref="E50" si="44">D50-D49</f>
        <v>677</v>
      </c>
    </row>
    <row r="51" spans="1:5">
      <c r="A51" s="2">
        <v>43933</v>
      </c>
      <c r="B51" s="3">
        <f>Dati!F51</f>
        <v>71063</v>
      </c>
      <c r="C51">
        <f t="shared" ref="C51" si="45">B51-B50</f>
        <v>2319</v>
      </c>
      <c r="D51">
        <f t="shared" ref="D51" si="46">C51-C50</f>
        <v>109</v>
      </c>
      <c r="E51">
        <f t="shared" ref="E51" si="47">D51-D50</f>
        <v>-440</v>
      </c>
    </row>
    <row r="52" spans="1:5">
      <c r="A52" s="2">
        <v>43934</v>
      </c>
      <c r="B52" s="3">
        <f>Dati!F52</f>
        <v>72333</v>
      </c>
      <c r="C52">
        <f t="shared" ref="C52" si="48">B52-B51</f>
        <v>1270</v>
      </c>
      <c r="D52">
        <f t="shared" ref="D52" si="49">C52-C51</f>
        <v>-1049</v>
      </c>
      <c r="E52">
        <f t="shared" ref="E52" si="50">D52-D51</f>
        <v>-1158</v>
      </c>
    </row>
    <row r="53" spans="1:5">
      <c r="A53" s="2">
        <v>43935</v>
      </c>
      <c r="B53" s="3">
        <f>Dati!F53</f>
        <v>73094</v>
      </c>
      <c r="C53">
        <f t="shared" ref="C53" si="51">B53-B52</f>
        <v>761</v>
      </c>
      <c r="D53">
        <f t="shared" ref="D53" si="52">C53-C52</f>
        <v>-509</v>
      </c>
      <c r="E53">
        <f t="shared" ref="E53" si="53">D53-D52</f>
        <v>540</v>
      </c>
    </row>
    <row r="54" spans="1:5">
      <c r="A54" s="2">
        <v>43936</v>
      </c>
      <c r="B54" s="3">
        <f>Dati!F54</f>
        <v>74696</v>
      </c>
      <c r="C54">
        <f t="shared" ref="C54" si="54">B54-B53</f>
        <v>1602</v>
      </c>
      <c r="D54">
        <f t="shared" ref="D54" si="55">C54-C53</f>
        <v>841</v>
      </c>
      <c r="E54">
        <f t="shared" ref="E54" si="56">D54-D53</f>
        <v>1350</v>
      </c>
    </row>
    <row r="55" spans="1:5">
      <c r="A55" s="2">
        <v>43937</v>
      </c>
      <c r="B55" s="3">
        <f>Dati!F55</f>
        <v>76778</v>
      </c>
      <c r="C55">
        <f t="shared" ref="C55" si="57">B55-B54</f>
        <v>2082</v>
      </c>
      <c r="D55">
        <f t="shared" ref="D55" si="58">C55-C54</f>
        <v>480</v>
      </c>
      <c r="E55">
        <f t="shared" ref="E55" si="59">D55-D54</f>
        <v>-361</v>
      </c>
    </row>
    <row r="56" spans="1:5">
      <c r="A56" s="2">
        <v>43938</v>
      </c>
      <c r="B56" s="3">
        <f>Dati!F56</f>
        <v>78364</v>
      </c>
      <c r="C56">
        <f t="shared" ref="C56" si="60">B56-B55</f>
        <v>1586</v>
      </c>
      <c r="D56">
        <f t="shared" ref="D56" si="61">C56-C55</f>
        <v>-496</v>
      </c>
      <c r="E56">
        <f t="shared" ref="E56" si="62">D56-D55</f>
        <v>-976</v>
      </c>
    </row>
    <row r="57" spans="1:5">
      <c r="A57" s="2">
        <v>43939</v>
      </c>
      <c r="B57" s="3">
        <f>Dati!F57</f>
        <v>80031</v>
      </c>
      <c r="C57">
        <f t="shared" ref="C57" si="63">B57-B56</f>
        <v>1667</v>
      </c>
      <c r="D57">
        <f t="shared" ref="D57" si="64">C57-C56</f>
        <v>81</v>
      </c>
      <c r="E57">
        <f t="shared" ref="E57" si="65">D57-D56</f>
        <v>577</v>
      </c>
    </row>
    <row r="58" spans="1:5">
      <c r="A58" s="2">
        <v>43940</v>
      </c>
      <c r="B58" s="3">
        <f>Dati!F58</f>
        <v>80589</v>
      </c>
      <c r="C58">
        <f t="shared" ref="C58" si="66">B58-B57</f>
        <v>558</v>
      </c>
      <c r="D58">
        <f t="shared" ref="D58" si="67">C58-C57</f>
        <v>-1109</v>
      </c>
      <c r="E58">
        <f t="shared" ref="E58" si="68">D58-D57</f>
        <v>-1190</v>
      </c>
    </row>
    <row r="59" spans="1:5">
      <c r="A59" s="2">
        <v>43941</v>
      </c>
      <c r="B59" s="3">
        <f>Dati!F59</f>
        <v>80758</v>
      </c>
      <c r="C59">
        <f t="shared" ref="C59" si="69">B59-B58</f>
        <v>169</v>
      </c>
      <c r="D59">
        <f t="shared" ref="D59" si="70">C59-C58</f>
        <v>-389</v>
      </c>
      <c r="E59">
        <f t="shared" ref="E59" si="71">D59-D58</f>
        <v>720</v>
      </c>
    </row>
    <row r="60" spans="1:5">
      <c r="A60" s="2">
        <v>43942</v>
      </c>
      <c r="B60" s="3">
        <f>Dati!F60</f>
        <v>81104</v>
      </c>
      <c r="C60">
        <f t="shared" ref="C60" si="72">B60-B59</f>
        <v>346</v>
      </c>
      <c r="D60">
        <f t="shared" ref="D60" si="73">C60-C59</f>
        <v>177</v>
      </c>
      <c r="E60">
        <f t="shared" ref="E60" si="74">D60-D59</f>
        <v>566</v>
      </c>
    </row>
    <row r="61" spans="1:5">
      <c r="A61" s="2">
        <v>43943</v>
      </c>
      <c r="B61" s="3">
        <f>Dati!F61</f>
        <v>81510</v>
      </c>
      <c r="C61">
        <f t="shared" ref="C61" si="75">B61-B60</f>
        <v>406</v>
      </c>
      <c r="D61">
        <f t="shared" ref="D61" si="76">C61-C60</f>
        <v>60</v>
      </c>
      <c r="E61">
        <f t="shared" ref="E61" si="77">D61-D60</f>
        <v>-117</v>
      </c>
    </row>
    <row r="62" spans="1:5">
      <c r="A62" s="2">
        <v>43944</v>
      </c>
      <c r="B62" s="3">
        <f>Dati!F62</f>
        <v>81710</v>
      </c>
      <c r="C62">
        <f t="shared" ref="C62" si="78">B62-B61</f>
        <v>200</v>
      </c>
      <c r="D62">
        <f t="shared" ref="D62" si="79">C62-C61</f>
        <v>-206</v>
      </c>
      <c r="E62">
        <f t="shared" ref="E62" si="80">D62-D61</f>
        <v>-266</v>
      </c>
    </row>
    <row r="63" spans="1:5">
      <c r="A63" s="2">
        <v>43945</v>
      </c>
      <c r="B63" s="3">
        <f>Dati!F63</f>
        <v>82286</v>
      </c>
      <c r="C63">
        <f t="shared" ref="C63" si="81">B63-B62</f>
        <v>576</v>
      </c>
      <c r="D63">
        <f t="shared" ref="D63" si="82">C63-C62</f>
        <v>376</v>
      </c>
      <c r="E63">
        <f t="shared" ref="E63" si="83">D63-D62</f>
        <v>582</v>
      </c>
    </row>
    <row r="64" spans="1:5">
      <c r="A64" s="2">
        <v>43946</v>
      </c>
      <c r="B64" s="3">
        <f>Dati!F64</f>
        <v>82212</v>
      </c>
      <c r="C64">
        <f t="shared" ref="C64" si="84">B64-B63</f>
        <v>-74</v>
      </c>
      <c r="D64">
        <f t="shared" ref="D64" si="85">C64-C63</f>
        <v>-650</v>
      </c>
      <c r="E64">
        <f t="shared" ref="E64" si="86">D64-D63</f>
        <v>-1026</v>
      </c>
    </row>
    <row r="65" spans="1:5">
      <c r="A65" s="2">
        <v>43947</v>
      </c>
      <c r="B65" s="3">
        <f>Dati!F65</f>
        <v>82722</v>
      </c>
      <c r="C65">
        <f t="shared" ref="C65" si="87">B65-B64</f>
        <v>510</v>
      </c>
      <c r="D65">
        <f t="shared" ref="D65" si="88">C65-C64</f>
        <v>584</v>
      </c>
      <c r="E65">
        <f t="shared" ref="E65" si="89">D65-D64</f>
        <v>1234</v>
      </c>
    </row>
    <row r="66" spans="1:5">
      <c r="A66" s="2">
        <v>43948</v>
      </c>
      <c r="B66" s="3">
        <f>Dati!F66</f>
        <v>83504</v>
      </c>
      <c r="C66">
        <f t="shared" ref="C66" si="90">B66-B65</f>
        <v>782</v>
      </c>
      <c r="D66">
        <f t="shared" ref="D66" si="91">C66-C65</f>
        <v>272</v>
      </c>
      <c r="E66">
        <f t="shared" ref="E66" si="92">D66-D65</f>
        <v>-312</v>
      </c>
    </row>
    <row r="67" spans="1:5">
      <c r="A67" s="2">
        <v>43949</v>
      </c>
      <c r="B67" s="3">
        <f>Dati!F67</f>
        <v>83619</v>
      </c>
      <c r="C67">
        <f t="shared" ref="C67" si="93">B67-B66</f>
        <v>115</v>
      </c>
      <c r="D67">
        <f t="shared" ref="D67" si="94">C67-C66</f>
        <v>-667</v>
      </c>
      <c r="E67">
        <f t="shared" ref="E67" si="95">D67-D66</f>
        <v>-939</v>
      </c>
    </row>
    <row r="68" spans="1:5">
      <c r="A68" s="2">
        <v>43950</v>
      </c>
      <c r="B68" s="3">
        <f>Dati!F68</f>
        <v>83652</v>
      </c>
      <c r="C68">
        <f t="shared" ref="C68" si="96">B68-B67</f>
        <v>33</v>
      </c>
      <c r="D68">
        <f t="shared" ref="D68" si="97">C68-C67</f>
        <v>-82</v>
      </c>
      <c r="E68">
        <f t="shared" ref="E68" si="98">D68-D67</f>
        <v>585</v>
      </c>
    </row>
    <row r="69" spans="1:5">
      <c r="A69" s="2">
        <v>43951</v>
      </c>
      <c r="B69" s="3">
        <f>Dati!F69</f>
        <v>81708</v>
      </c>
      <c r="C69">
        <f t="shared" ref="C69" si="99">B69-B68</f>
        <v>-1944</v>
      </c>
      <c r="D69">
        <f t="shared" ref="D69" si="100">C69-C68</f>
        <v>-1977</v>
      </c>
      <c r="E69">
        <f t="shared" ref="E69" si="101">D69-D68</f>
        <v>-1895</v>
      </c>
    </row>
    <row r="70" spans="1:5">
      <c r="A70" s="2">
        <v>43952</v>
      </c>
      <c r="B70" s="3">
        <f>Dati!F70</f>
        <v>81796</v>
      </c>
      <c r="C70">
        <f t="shared" ref="C70" si="102">B70-B69</f>
        <v>88</v>
      </c>
      <c r="D70">
        <f t="shared" ref="D70" si="103">C70-C69</f>
        <v>2032</v>
      </c>
      <c r="E70">
        <f t="shared" ref="E70" si="104">D70-D69</f>
        <v>4009</v>
      </c>
    </row>
    <row r="71" spans="1:5">
      <c r="A71" s="2">
        <v>43953</v>
      </c>
      <c r="B71" s="3">
        <f>Dati!F71</f>
        <v>81808</v>
      </c>
      <c r="C71">
        <f t="shared" ref="C71" si="105">B71-B70</f>
        <v>12</v>
      </c>
      <c r="D71">
        <f t="shared" ref="D71" si="106">C71-C70</f>
        <v>-76</v>
      </c>
      <c r="E71">
        <f t="shared" ref="E71" si="107">D71-D70</f>
        <v>-2108</v>
      </c>
    </row>
    <row r="72" spans="1:5">
      <c r="A72" s="2">
        <v>43954</v>
      </c>
      <c r="B72" s="3">
        <f>Dati!F72</f>
        <v>81436</v>
      </c>
      <c r="C72">
        <f t="shared" ref="C72" si="108">B72-B71</f>
        <v>-372</v>
      </c>
      <c r="D72">
        <f t="shared" ref="D72" si="109">C72-C71</f>
        <v>-384</v>
      </c>
      <c r="E72">
        <f t="shared" ref="E72" si="110">D72-D71</f>
        <v>-308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028E5-3D36-450B-900F-9946A6AEA4D8}">
  <dimension ref="A1:AB76"/>
  <sheetViews>
    <sheetView workbookViewId="0">
      <pane ySplit="1" topLeftCell="A59" activePane="bottomLeft" state="frozen"/>
      <selection pane="bottomLeft" activeCell="A72" sqref="A72"/>
    </sheetView>
  </sheetViews>
  <sheetFormatPr defaultRowHeight="13.8"/>
  <cols>
    <col min="1" max="1" width="8.69921875" customWidth="1"/>
    <col min="2" max="2" width="11.796875" customWidth="1"/>
  </cols>
  <sheetData>
    <row r="1" spans="1:28" s="1" customFormat="1">
      <c r="A1" s="1" t="s">
        <v>0</v>
      </c>
      <c r="B1" s="1" t="s">
        <v>36</v>
      </c>
      <c r="C1" s="1" t="s">
        <v>13</v>
      </c>
      <c r="D1" s="1" t="s">
        <v>14</v>
      </c>
      <c r="R1"/>
      <c r="S1"/>
      <c r="T1">
        <f>LOG10(1+1/T2)*100</f>
        <v>30.102999566398118</v>
      </c>
      <c r="U1">
        <f t="shared" ref="U1:AB1" si="0">LOG10(1+1/U2)*100</f>
        <v>17.609125905568124</v>
      </c>
      <c r="V1">
        <f t="shared" si="0"/>
        <v>12.493873660829994</v>
      </c>
      <c r="W1">
        <f t="shared" si="0"/>
        <v>9.6910013008056417</v>
      </c>
      <c r="X1">
        <f t="shared" si="0"/>
        <v>7.9181246047624816</v>
      </c>
      <c r="Y1">
        <f t="shared" si="0"/>
        <v>6.6946789630613219</v>
      </c>
      <c r="Z1">
        <f t="shared" si="0"/>
        <v>5.799194697768673</v>
      </c>
      <c r="AA1">
        <f t="shared" si="0"/>
        <v>5.1152522447381292</v>
      </c>
      <c r="AB1">
        <f t="shared" si="0"/>
        <v>4.5757490560675143</v>
      </c>
    </row>
    <row r="2" spans="1:28">
      <c r="T2">
        <v>1</v>
      </c>
      <c r="U2">
        <v>2</v>
      </c>
      <c r="V2">
        <v>3</v>
      </c>
      <c r="W2">
        <v>4</v>
      </c>
      <c r="X2">
        <v>5</v>
      </c>
      <c r="Y2">
        <v>6</v>
      </c>
      <c r="Z2">
        <v>7</v>
      </c>
      <c r="AA2">
        <v>8</v>
      </c>
      <c r="AB2">
        <v>9</v>
      </c>
    </row>
    <row r="3" spans="1:28">
      <c r="A3" s="2">
        <v>43885.75</v>
      </c>
      <c r="B3">
        <f>Positivi!B3+Deceduti!B3+Guariti!B3</f>
        <v>229</v>
      </c>
    </row>
    <row r="4" spans="1:28">
      <c r="A4" s="2">
        <v>43886</v>
      </c>
      <c r="B4">
        <f>Positivi!B4+Deceduti!B4+Guariti!B4</f>
        <v>322</v>
      </c>
      <c r="C4">
        <f>B4-B3</f>
        <v>93</v>
      </c>
      <c r="R4">
        <f>INT(C4/10)</f>
        <v>9</v>
      </c>
      <c r="T4">
        <f t="shared" ref="T4:AB13" si="1">IF($R4=T$2,1,0)</f>
        <v>0</v>
      </c>
      <c r="U4">
        <f t="shared" si="1"/>
        <v>0</v>
      </c>
      <c r="V4">
        <f t="shared" si="1"/>
        <v>0</v>
      </c>
      <c r="W4">
        <f t="shared" si="1"/>
        <v>0</v>
      </c>
      <c r="X4">
        <f t="shared" si="1"/>
        <v>0</v>
      </c>
      <c r="Y4">
        <f t="shared" si="1"/>
        <v>0</v>
      </c>
      <c r="Z4">
        <f t="shared" si="1"/>
        <v>0</v>
      </c>
      <c r="AA4">
        <f t="shared" si="1"/>
        <v>0</v>
      </c>
      <c r="AB4">
        <f t="shared" si="1"/>
        <v>1</v>
      </c>
    </row>
    <row r="5" spans="1:28">
      <c r="A5" s="2">
        <v>43887</v>
      </c>
      <c r="B5">
        <f>Positivi!B5+Deceduti!B5+Guariti!B5</f>
        <v>400</v>
      </c>
      <c r="C5">
        <f t="shared" ref="C5:D51" si="2">B5-B4</f>
        <v>78</v>
      </c>
      <c r="D5">
        <f>C5-C4</f>
        <v>-15</v>
      </c>
      <c r="R5">
        <f t="shared" ref="R5" si="3">INT(C5/10)</f>
        <v>7</v>
      </c>
      <c r="T5">
        <f t="shared" si="1"/>
        <v>0</v>
      </c>
      <c r="U5">
        <f t="shared" si="1"/>
        <v>0</v>
      </c>
      <c r="V5">
        <f t="shared" si="1"/>
        <v>0</v>
      </c>
      <c r="W5">
        <f t="shared" si="1"/>
        <v>0</v>
      </c>
      <c r="X5">
        <f t="shared" si="1"/>
        <v>0</v>
      </c>
      <c r="Y5">
        <f t="shared" si="1"/>
        <v>0</v>
      </c>
      <c r="Z5">
        <f t="shared" si="1"/>
        <v>1</v>
      </c>
      <c r="AA5">
        <f t="shared" si="1"/>
        <v>0</v>
      </c>
      <c r="AB5">
        <f t="shared" si="1"/>
        <v>0</v>
      </c>
    </row>
    <row r="6" spans="1:28">
      <c r="A6" s="2">
        <v>43888</v>
      </c>
      <c r="B6">
        <f>Positivi!B6+Deceduti!B6+Guariti!B6</f>
        <v>650</v>
      </c>
      <c r="C6">
        <f t="shared" si="2"/>
        <v>250</v>
      </c>
      <c r="D6">
        <f t="shared" si="2"/>
        <v>172</v>
      </c>
      <c r="R6">
        <f>INT(C6/100)</f>
        <v>2</v>
      </c>
      <c r="T6">
        <f t="shared" si="1"/>
        <v>0</v>
      </c>
      <c r="U6">
        <f t="shared" si="1"/>
        <v>1</v>
      </c>
      <c r="V6">
        <f t="shared" si="1"/>
        <v>0</v>
      </c>
      <c r="W6">
        <f t="shared" si="1"/>
        <v>0</v>
      </c>
      <c r="X6">
        <f t="shared" si="1"/>
        <v>0</v>
      </c>
      <c r="Y6">
        <f t="shared" si="1"/>
        <v>0</v>
      </c>
      <c r="Z6">
        <f t="shared" si="1"/>
        <v>0</v>
      </c>
      <c r="AA6">
        <f t="shared" si="1"/>
        <v>0</v>
      </c>
      <c r="AB6">
        <f t="shared" si="1"/>
        <v>0</v>
      </c>
    </row>
    <row r="7" spans="1:28">
      <c r="A7" s="2">
        <v>43889</v>
      </c>
      <c r="B7">
        <f>Positivi!B7+Deceduti!B7+Guariti!B7</f>
        <v>888</v>
      </c>
      <c r="C7">
        <f t="shared" si="2"/>
        <v>238</v>
      </c>
      <c r="D7">
        <f t="shared" si="2"/>
        <v>-12</v>
      </c>
      <c r="R7">
        <f t="shared" ref="R7:R18" si="4">INT(C7/100)</f>
        <v>2</v>
      </c>
      <c r="T7">
        <f t="shared" si="1"/>
        <v>0</v>
      </c>
      <c r="U7">
        <f t="shared" si="1"/>
        <v>1</v>
      </c>
      <c r="V7">
        <f t="shared" si="1"/>
        <v>0</v>
      </c>
      <c r="W7">
        <f t="shared" si="1"/>
        <v>0</v>
      </c>
      <c r="X7">
        <f t="shared" si="1"/>
        <v>0</v>
      </c>
      <c r="Y7">
        <f t="shared" si="1"/>
        <v>0</v>
      </c>
      <c r="Z7">
        <f t="shared" si="1"/>
        <v>0</v>
      </c>
      <c r="AA7">
        <f t="shared" si="1"/>
        <v>0</v>
      </c>
      <c r="AB7">
        <f t="shared" si="1"/>
        <v>0</v>
      </c>
    </row>
    <row r="8" spans="1:28">
      <c r="A8" s="2">
        <v>43890</v>
      </c>
      <c r="B8">
        <f>Positivi!B8+Deceduti!B8+Guariti!B8</f>
        <v>1128</v>
      </c>
      <c r="C8">
        <f t="shared" si="2"/>
        <v>240</v>
      </c>
      <c r="D8">
        <f t="shared" si="2"/>
        <v>2</v>
      </c>
      <c r="R8">
        <f t="shared" si="4"/>
        <v>2</v>
      </c>
      <c r="T8">
        <f t="shared" si="1"/>
        <v>0</v>
      </c>
      <c r="U8">
        <f t="shared" si="1"/>
        <v>1</v>
      </c>
      <c r="V8">
        <f t="shared" si="1"/>
        <v>0</v>
      </c>
      <c r="W8">
        <f t="shared" si="1"/>
        <v>0</v>
      </c>
      <c r="X8">
        <f t="shared" si="1"/>
        <v>0</v>
      </c>
      <c r="Y8">
        <f t="shared" si="1"/>
        <v>0</v>
      </c>
      <c r="Z8">
        <f t="shared" si="1"/>
        <v>0</v>
      </c>
      <c r="AA8">
        <f t="shared" si="1"/>
        <v>0</v>
      </c>
      <c r="AB8">
        <f t="shared" si="1"/>
        <v>0</v>
      </c>
    </row>
    <row r="9" spans="1:28">
      <c r="A9" s="2">
        <v>43891</v>
      </c>
      <c r="B9">
        <f>Positivi!B9+Deceduti!B9+Guariti!B9</f>
        <v>1694</v>
      </c>
      <c r="C9">
        <f t="shared" si="2"/>
        <v>566</v>
      </c>
      <c r="D9">
        <f t="shared" si="2"/>
        <v>326</v>
      </c>
      <c r="R9">
        <f t="shared" si="4"/>
        <v>5</v>
      </c>
      <c r="T9">
        <f t="shared" si="1"/>
        <v>0</v>
      </c>
      <c r="U9">
        <f t="shared" si="1"/>
        <v>0</v>
      </c>
      <c r="V9">
        <f t="shared" si="1"/>
        <v>0</v>
      </c>
      <c r="W9">
        <f t="shared" si="1"/>
        <v>0</v>
      </c>
      <c r="X9">
        <f t="shared" si="1"/>
        <v>1</v>
      </c>
      <c r="Y9">
        <f t="shared" si="1"/>
        <v>0</v>
      </c>
      <c r="Z9">
        <f t="shared" si="1"/>
        <v>0</v>
      </c>
      <c r="AA9">
        <f t="shared" si="1"/>
        <v>0</v>
      </c>
      <c r="AB9">
        <f t="shared" si="1"/>
        <v>0</v>
      </c>
    </row>
    <row r="10" spans="1:28">
      <c r="A10" s="2">
        <v>43892</v>
      </c>
      <c r="B10">
        <f>Positivi!B10+Deceduti!B10+Guariti!B10</f>
        <v>2036</v>
      </c>
      <c r="C10">
        <f t="shared" si="2"/>
        <v>342</v>
      </c>
      <c r="D10">
        <f t="shared" si="2"/>
        <v>-224</v>
      </c>
      <c r="R10">
        <f t="shared" si="4"/>
        <v>3</v>
      </c>
      <c r="T10">
        <f t="shared" si="1"/>
        <v>0</v>
      </c>
      <c r="U10">
        <f t="shared" si="1"/>
        <v>0</v>
      </c>
      <c r="V10">
        <f t="shared" si="1"/>
        <v>1</v>
      </c>
      <c r="W10">
        <f t="shared" si="1"/>
        <v>0</v>
      </c>
      <c r="X10">
        <f t="shared" si="1"/>
        <v>0</v>
      </c>
      <c r="Y10">
        <f t="shared" si="1"/>
        <v>0</v>
      </c>
      <c r="Z10">
        <f t="shared" si="1"/>
        <v>0</v>
      </c>
      <c r="AA10">
        <f t="shared" si="1"/>
        <v>0</v>
      </c>
      <c r="AB10">
        <f t="shared" si="1"/>
        <v>0</v>
      </c>
    </row>
    <row r="11" spans="1:28">
      <c r="A11" s="2">
        <v>43893</v>
      </c>
      <c r="B11">
        <f>Positivi!B11+Deceduti!B11+Guariti!B11</f>
        <v>2502</v>
      </c>
      <c r="C11">
        <f t="shared" si="2"/>
        <v>466</v>
      </c>
      <c r="D11">
        <f t="shared" si="2"/>
        <v>124</v>
      </c>
      <c r="R11">
        <f t="shared" si="4"/>
        <v>4</v>
      </c>
      <c r="T11">
        <f t="shared" si="1"/>
        <v>0</v>
      </c>
      <c r="U11">
        <f t="shared" si="1"/>
        <v>0</v>
      </c>
      <c r="V11">
        <f t="shared" si="1"/>
        <v>0</v>
      </c>
      <c r="W11">
        <f t="shared" si="1"/>
        <v>1</v>
      </c>
      <c r="X11">
        <f t="shared" si="1"/>
        <v>0</v>
      </c>
      <c r="Y11">
        <f t="shared" si="1"/>
        <v>0</v>
      </c>
      <c r="Z11">
        <f t="shared" si="1"/>
        <v>0</v>
      </c>
      <c r="AA11">
        <f t="shared" si="1"/>
        <v>0</v>
      </c>
      <c r="AB11">
        <f t="shared" si="1"/>
        <v>0</v>
      </c>
    </row>
    <row r="12" spans="1:28">
      <c r="A12" s="2">
        <v>43894</v>
      </c>
      <c r="B12">
        <f>Positivi!B12+Deceduti!B12+Guariti!B12</f>
        <v>3089</v>
      </c>
      <c r="C12">
        <f t="shared" si="2"/>
        <v>587</v>
      </c>
      <c r="D12">
        <f t="shared" si="2"/>
        <v>121</v>
      </c>
      <c r="R12">
        <f t="shared" si="4"/>
        <v>5</v>
      </c>
      <c r="T12">
        <f t="shared" si="1"/>
        <v>0</v>
      </c>
      <c r="U12">
        <f t="shared" si="1"/>
        <v>0</v>
      </c>
      <c r="V12">
        <f t="shared" si="1"/>
        <v>0</v>
      </c>
      <c r="W12">
        <f t="shared" si="1"/>
        <v>0</v>
      </c>
      <c r="X12">
        <f t="shared" si="1"/>
        <v>1</v>
      </c>
      <c r="Y12">
        <f t="shared" si="1"/>
        <v>0</v>
      </c>
      <c r="Z12">
        <f t="shared" si="1"/>
        <v>0</v>
      </c>
      <c r="AA12">
        <f t="shared" si="1"/>
        <v>0</v>
      </c>
      <c r="AB12">
        <f t="shared" si="1"/>
        <v>0</v>
      </c>
    </row>
    <row r="13" spans="1:28">
      <c r="A13" s="2">
        <v>43895</v>
      </c>
      <c r="B13">
        <f>Positivi!B13+Deceduti!B13+Guariti!B13</f>
        <v>3858</v>
      </c>
      <c r="C13">
        <f t="shared" si="2"/>
        <v>769</v>
      </c>
      <c r="D13">
        <f t="shared" si="2"/>
        <v>182</v>
      </c>
      <c r="R13">
        <f t="shared" si="4"/>
        <v>7</v>
      </c>
      <c r="T13">
        <f t="shared" si="1"/>
        <v>0</v>
      </c>
      <c r="U13">
        <f t="shared" si="1"/>
        <v>0</v>
      </c>
      <c r="V13">
        <f t="shared" si="1"/>
        <v>0</v>
      </c>
      <c r="W13">
        <f t="shared" si="1"/>
        <v>0</v>
      </c>
      <c r="X13">
        <f t="shared" si="1"/>
        <v>0</v>
      </c>
      <c r="Y13">
        <f t="shared" si="1"/>
        <v>0</v>
      </c>
      <c r="Z13">
        <f t="shared" si="1"/>
        <v>1</v>
      </c>
      <c r="AA13">
        <f t="shared" si="1"/>
        <v>0</v>
      </c>
      <c r="AB13">
        <f t="shared" si="1"/>
        <v>0</v>
      </c>
    </row>
    <row r="14" spans="1:28">
      <c r="A14" s="2">
        <v>43896</v>
      </c>
      <c r="B14">
        <f>Positivi!B14+Deceduti!B14+Guariti!B14</f>
        <v>4636</v>
      </c>
      <c r="C14">
        <f t="shared" si="2"/>
        <v>778</v>
      </c>
      <c r="D14">
        <f t="shared" si="2"/>
        <v>9</v>
      </c>
      <c r="R14">
        <f t="shared" si="4"/>
        <v>7</v>
      </c>
      <c r="T14">
        <f t="shared" ref="T14:AB23" si="5">IF($R14=T$2,1,0)</f>
        <v>0</v>
      </c>
      <c r="U14">
        <f t="shared" si="5"/>
        <v>0</v>
      </c>
      <c r="V14">
        <f t="shared" si="5"/>
        <v>0</v>
      </c>
      <c r="W14">
        <f t="shared" si="5"/>
        <v>0</v>
      </c>
      <c r="X14">
        <f t="shared" si="5"/>
        <v>0</v>
      </c>
      <c r="Y14">
        <f t="shared" si="5"/>
        <v>0</v>
      </c>
      <c r="Z14">
        <f t="shared" si="5"/>
        <v>1</v>
      </c>
      <c r="AA14">
        <f t="shared" si="5"/>
        <v>0</v>
      </c>
      <c r="AB14">
        <f t="shared" si="5"/>
        <v>0</v>
      </c>
    </row>
    <row r="15" spans="1:28">
      <c r="A15" s="2">
        <v>43897</v>
      </c>
      <c r="B15">
        <f>Positivi!B15+Deceduti!B15+Guariti!B15</f>
        <v>5883</v>
      </c>
      <c r="C15">
        <f t="shared" si="2"/>
        <v>1247</v>
      </c>
      <c r="D15">
        <f t="shared" si="2"/>
        <v>469</v>
      </c>
      <c r="R15">
        <f>INT(C15/1000)</f>
        <v>1</v>
      </c>
      <c r="T15">
        <f t="shared" si="5"/>
        <v>1</v>
      </c>
      <c r="U15">
        <f t="shared" si="5"/>
        <v>0</v>
      </c>
      <c r="V15">
        <f t="shared" si="5"/>
        <v>0</v>
      </c>
      <c r="W15">
        <f t="shared" si="5"/>
        <v>0</v>
      </c>
      <c r="X15">
        <f t="shared" si="5"/>
        <v>0</v>
      </c>
      <c r="Y15">
        <f t="shared" si="5"/>
        <v>0</v>
      </c>
      <c r="Z15">
        <f t="shared" si="5"/>
        <v>0</v>
      </c>
      <c r="AA15">
        <f t="shared" si="5"/>
        <v>0</v>
      </c>
      <c r="AB15">
        <f t="shared" si="5"/>
        <v>0</v>
      </c>
    </row>
    <row r="16" spans="1:28">
      <c r="A16" s="2">
        <v>43898</v>
      </c>
      <c r="B16">
        <f>Positivi!B16+Deceduti!B16+Guariti!B16</f>
        <v>7375</v>
      </c>
      <c r="C16">
        <f t="shared" si="2"/>
        <v>1492</v>
      </c>
      <c r="D16">
        <f t="shared" si="2"/>
        <v>245</v>
      </c>
      <c r="R16">
        <f t="shared" ref="R16:R17" si="6">INT(C16/1000)</f>
        <v>1</v>
      </c>
      <c r="T16">
        <f t="shared" si="5"/>
        <v>1</v>
      </c>
      <c r="U16">
        <f t="shared" si="5"/>
        <v>0</v>
      </c>
      <c r="V16">
        <f t="shared" si="5"/>
        <v>0</v>
      </c>
      <c r="W16">
        <f t="shared" si="5"/>
        <v>0</v>
      </c>
      <c r="X16">
        <f t="shared" si="5"/>
        <v>0</v>
      </c>
      <c r="Y16">
        <f t="shared" si="5"/>
        <v>0</v>
      </c>
      <c r="Z16">
        <f t="shared" si="5"/>
        <v>0</v>
      </c>
      <c r="AA16">
        <f t="shared" si="5"/>
        <v>0</v>
      </c>
      <c r="AB16">
        <f t="shared" si="5"/>
        <v>0</v>
      </c>
    </row>
    <row r="17" spans="1:28">
      <c r="A17" s="2">
        <v>43899</v>
      </c>
      <c r="B17">
        <f>Positivi!B17+Deceduti!B17+Guariti!B17</f>
        <v>9172</v>
      </c>
      <c r="C17">
        <f t="shared" si="2"/>
        <v>1797</v>
      </c>
      <c r="D17">
        <f t="shared" si="2"/>
        <v>305</v>
      </c>
      <c r="R17">
        <f t="shared" si="6"/>
        <v>1</v>
      </c>
      <c r="T17">
        <f t="shared" si="5"/>
        <v>1</v>
      </c>
      <c r="U17">
        <f t="shared" si="5"/>
        <v>0</v>
      </c>
      <c r="V17">
        <f t="shared" si="5"/>
        <v>0</v>
      </c>
      <c r="W17">
        <f t="shared" si="5"/>
        <v>0</v>
      </c>
      <c r="X17">
        <f t="shared" si="5"/>
        <v>0</v>
      </c>
      <c r="Y17">
        <f t="shared" si="5"/>
        <v>0</v>
      </c>
      <c r="Z17">
        <f t="shared" si="5"/>
        <v>0</v>
      </c>
      <c r="AA17">
        <f t="shared" si="5"/>
        <v>0</v>
      </c>
      <c r="AB17">
        <f t="shared" si="5"/>
        <v>0</v>
      </c>
    </row>
    <row r="18" spans="1:28">
      <c r="A18" s="2">
        <v>43900</v>
      </c>
      <c r="B18">
        <f>Positivi!B18+Deceduti!B18+Guariti!B18</f>
        <v>10149</v>
      </c>
      <c r="C18">
        <f t="shared" si="2"/>
        <v>977</v>
      </c>
      <c r="D18">
        <f t="shared" si="2"/>
        <v>-820</v>
      </c>
      <c r="R18">
        <f t="shared" si="4"/>
        <v>9</v>
      </c>
      <c r="T18">
        <f t="shared" si="5"/>
        <v>0</v>
      </c>
      <c r="U18">
        <f t="shared" si="5"/>
        <v>0</v>
      </c>
      <c r="V18">
        <f t="shared" si="5"/>
        <v>0</v>
      </c>
      <c r="W18">
        <f t="shared" si="5"/>
        <v>0</v>
      </c>
      <c r="X18">
        <f t="shared" si="5"/>
        <v>0</v>
      </c>
      <c r="Y18">
        <f t="shared" si="5"/>
        <v>0</v>
      </c>
      <c r="Z18">
        <f t="shared" si="5"/>
        <v>0</v>
      </c>
      <c r="AA18">
        <f t="shared" si="5"/>
        <v>0</v>
      </c>
      <c r="AB18">
        <f t="shared" si="5"/>
        <v>1</v>
      </c>
    </row>
    <row r="19" spans="1:28">
      <c r="A19" s="2">
        <v>43901</v>
      </c>
      <c r="B19">
        <f>Positivi!B19+Deceduti!B19+Guariti!B19</f>
        <v>12462</v>
      </c>
      <c r="C19">
        <f t="shared" si="2"/>
        <v>2313</v>
      </c>
      <c r="D19">
        <f t="shared" si="2"/>
        <v>1336</v>
      </c>
      <c r="R19">
        <f>INT(C19/1000)</f>
        <v>2</v>
      </c>
      <c r="T19">
        <f t="shared" si="5"/>
        <v>0</v>
      </c>
      <c r="U19">
        <f t="shared" si="5"/>
        <v>1</v>
      </c>
      <c r="V19">
        <f t="shared" si="5"/>
        <v>0</v>
      </c>
      <c r="W19">
        <f t="shared" si="5"/>
        <v>0</v>
      </c>
      <c r="X19">
        <f t="shared" si="5"/>
        <v>0</v>
      </c>
      <c r="Y19">
        <f t="shared" si="5"/>
        <v>0</v>
      </c>
      <c r="Z19">
        <f t="shared" si="5"/>
        <v>0</v>
      </c>
      <c r="AA19">
        <f t="shared" si="5"/>
        <v>0</v>
      </c>
      <c r="AB19">
        <f t="shared" si="5"/>
        <v>0</v>
      </c>
    </row>
    <row r="20" spans="1:28">
      <c r="A20" s="2">
        <v>43902</v>
      </c>
      <c r="B20">
        <f>Positivi!B20+Deceduti!B20+Guariti!B20</f>
        <v>15113</v>
      </c>
      <c r="C20">
        <f t="shared" si="2"/>
        <v>2651</v>
      </c>
      <c r="D20">
        <f t="shared" si="2"/>
        <v>338</v>
      </c>
      <c r="R20">
        <f t="shared" ref="R20:R66" si="7">INT(C20/1000)</f>
        <v>2</v>
      </c>
      <c r="T20">
        <f t="shared" si="5"/>
        <v>0</v>
      </c>
      <c r="U20">
        <f t="shared" si="5"/>
        <v>1</v>
      </c>
      <c r="V20">
        <f t="shared" si="5"/>
        <v>0</v>
      </c>
      <c r="W20">
        <f t="shared" si="5"/>
        <v>0</v>
      </c>
      <c r="X20">
        <f t="shared" si="5"/>
        <v>0</v>
      </c>
      <c r="Y20">
        <f t="shared" si="5"/>
        <v>0</v>
      </c>
      <c r="Z20">
        <f t="shared" si="5"/>
        <v>0</v>
      </c>
      <c r="AA20">
        <f t="shared" si="5"/>
        <v>0</v>
      </c>
      <c r="AB20">
        <f t="shared" si="5"/>
        <v>0</v>
      </c>
    </row>
    <row r="21" spans="1:28">
      <c r="A21" s="2">
        <v>43903</v>
      </c>
      <c r="B21">
        <f>Positivi!B21+Deceduti!B21+Guariti!B21</f>
        <v>17660</v>
      </c>
      <c r="C21">
        <f t="shared" si="2"/>
        <v>2547</v>
      </c>
      <c r="D21">
        <f t="shared" si="2"/>
        <v>-104</v>
      </c>
      <c r="R21">
        <f t="shared" si="7"/>
        <v>2</v>
      </c>
      <c r="T21">
        <f t="shared" si="5"/>
        <v>0</v>
      </c>
      <c r="U21">
        <f t="shared" si="5"/>
        <v>1</v>
      </c>
      <c r="V21">
        <f t="shared" si="5"/>
        <v>0</v>
      </c>
      <c r="W21">
        <f t="shared" si="5"/>
        <v>0</v>
      </c>
      <c r="X21">
        <f t="shared" si="5"/>
        <v>0</v>
      </c>
      <c r="Y21">
        <f t="shared" si="5"/>
        <v>0</v>
      </c>
      <c r="Z21">
        <f t="shared" si="5"/>
        <v>0</v>
      </c>
      <c r="AA21">
        <f t="shared" si="5"/>
        <v>0</v>
      </c>
      <c r="AB21">
        <f t="shared" si="5"/>
        <v>0</v>
      </c>
    </row>
    <row r="22" spans="1:28">
      <c r="A22" s="2">
        <v>43904</v>
      </c>
      <c r="B22">
        <f>Positivi!B22+Deceduti!B22+Guariti!B22</f>
        <v>21157</v>
      </c>
      <c r="C22">
        <f t="shared" si="2"/>
        <v>3497</v>
      </c>
      <c r="D22">
        <f t="shared" si="2"/>
        <v>950</v>
      </c>
      <c r="R22">
        <f t="shared" si="7"/>
        <v>3</v>
      </c>
      <c r="T22">
        <f t="shared" si="5"/>
        <v>0</v>
      </c>
      <c r="U22">
        <f t="shared" si="5"/>
        <v>0</v>
      </c>
      <c r="V22">
        <f t="shared" si="5"/>
        <v>1</v>
      </c>
      <c r="W22">
        <f t="shared" si="5"/>
        <v>0</v>
      </c>
      <c r="X22">
        <f t="shared" si="5"/>
        <v>0</v>
      </c>
      <c r="Y22">
        <f t="shared" si="5"/>
        <v>0</v>
      </c>
      <c r="Z22">
        <f t="shared" si="5"/>
        <v>0</v>
      </c>
      <c r="AA22">
        <f t="shared" si="5"/>
        <v>0</v>
      </c>
      <c r="AB22">
        <f t="shared" si="5"/>
        <v>0</v>
      </c>
    </row>
    <row r="23" spans="1:28">
      <c r="A23" s="2">
        <v>43905</v>
      </c>
      <c r="B23">
        <f>Positivi!B23+Deceduti!B23+Guariti!B23</f>
        <v>24747</v>
      </c>
      <c r="C23">
        <f t="shared" si="2"/>
        <v>3590</v>
      </c>
      <c r="D23">
        <f t="shared" si="2"/>
        <v>93</v>
      </c>
      <c r="R23">
        <f t="shared" si="7"/>
        <v>3</v>
      </c>
      <c r="T23">
        <f t="shared" si="5"/>
        <v>0</v>
      </c>
      <c r="U23">
        <f t="shared" si="5"/>
        <v>0</v>
      </c>
      <c r="V23">
        <f t="shared" si="5"/>
        <v>1</v>
      </c>
      <c r="W23">
        <f t="shared" si="5"/>
        <v>0</v>
      </c>
      <c r="X23">
        <f t="shared" si="5"/>
        <v>0</v>
      </c>
      <c r="Y23">
        <f t="shared" si="5"/>
        <v>0</v>
      </c>
      <c r="Z23">
        <f t="shared" si="5"/>
        <v>0</v>
      </c>
      <c r="AA23">
        <f t="shared" si="5"/>
        <v>0</v>
      </c>
      <c r="AB23">
        <f t="shared" si="5"/>
        <v>0</v>
      </c>
    </row>
    <row r="24" spans="1:28">
      <c r="A24" s="2">
        <v>43906</v>
      </c>
      <c r="B24">
        <f>Positivi!B24+Deceduti!B24+Guariti!B24</f>
        <v>27980</v>
      </c>
      <c r="C24">
        <f t="shared" si="2"/>
        <v>3233</v>
      </c>
      <c r="D24">
        <f t="shared" si="2"/>
        <v>-357</v>
      </c>
      <c r="R24">
        <f t="shared" si="7"/>
        <v>3</v>
      </c>
      <c r="T24">
        <f t="shared" ref="T24:AB33" si="8">IF($R24=T$2,1,0)</f>
        <v>0</v>
      </c>
      <c r="U24">
        <f t="shared" si="8"/>
        <v>0</v>
      </c>
      <c r="V24">
        <f t="shared" si="8"/>
        <v>1</v>
      </c>
      <c r="W24">
        <f t="shared" si="8"/>
        <v>0</v>
      </c>
      <c r="X24">
        <f t="shared" si="8"/>
        <v>0</v>
      </c>
      <c r="Y24">
        <f t="shared" si="8"/>
        <v>0</v>
      </c>
      <c r="Z24">
        <f t="shared" si="8"/>
        <v>0</v>
      </c>
      <c r="AA24">
        <f t="shared" si="8"/>
        <v>0</v>
      </c>
      <c r="AB24">
        <f t="shared" si="8"/>
        <v>0</v>
      </c>
    </row>
    <row r="25" spans="1:28">
      <c r="A25" s="2">
        <v>43907</v>
      </c>
      <c r="B25">
        <f>Positivi!B25+Deceduti!B25+Guariti!B25</f>
        <v>31506</v>
      </c>
      <c r="C25">
        <f t="shared" si="2"/>
        <v>3526</v>
      </c>
      <c r="D25">
        <f t="shared" si="2"/>
        <v>293</v>
      </c>
      <c r="R25">
        <f t="shared" si="7"/>
        <v>3</v>
      </c>
      <c r="T25">
        <f t="shared" si="8"/>
        <v>0</v>
      </c>
      <c r="U25">
        <f t="shared" si="8"/>
        <v>0</v>
      </c>
      <c r="V25">
        <f t="shared" si="8"/>
        <v>1</v>
      </c>
      <c r="W25">
        <f t="shared" si="8"/>
        <v>0</v>
      </c>
      <c r="X25">
        <f t="shared" si="8"/>
        <v>0</v>
      </c>
      <c r="Y25">
        <f t="shared" si="8"/>
        <v>0</v>
      </c>
      <c r="Z25">
        <f t="shared" si="8"/>
        <v>0</v>
      </c>
      <c r="AA25">
        <f t="shared" si="8"/>
        <v>0</v>
      </c>
      <c r="AB25">
        <f t="shared" si="8"/>
        <v>0</v>
      </c>
    </row>
    <row r="26" spans="1:28">
      <c r="A26" s="2">
        <v>43908</v>
      </c>
      <c r="B26">
        <f>Positivi!B26+Deceduti!B26+Guariti!B26</f>
        <v>35713</v>
      </c>
      <c r="C26">
        <f t="shared" si="2"/>
        <v>4207</v>
      </c>
      <c r="D26">
        <f t="shared" si="2"/>
        <v>681</v>
      </c>
      <c r="R26">
        <f t="shared" si="7"/>
        <v>4</v>
      </c>
      <c r="T26">
        <f t="shared" si="8"/>
        <v>0</v>
      </c>
      <c r="U26">
        <f t="shared" si="8"/>
        <v>0</v>
      </c>
      <c r="V26">
        <f t="shared" si="8"/>
        <v>0</v>
      </c>
      <c r="W26">
        <f t="shared" si="8"/>
        <v>1</v>
      </c>
      <c r="X26">
        <f t="shared" si="8"/>
        <v>0</v>
      </c>
      <c r="Y26">
        <f t="shared" si="8"/>
        <v>0</v>
      </c>
      <c r="Z26">
        <f t="shared" si="8"/>
        <v>0</v>
      </c>
      <c r="AA26">
        <f t="shared" si="8"/>
        <v>0</v>
      </c>
      <c r="AB26">
        <f t="shared" si="8"/>
        <v>0</v>
      </c>
    </row>
    <row r="27" spans="1:28">
      <c r="A27" s="2">
        <v>43909</v>
      </c>
      <c r="B27">
        <f>Positivi!B27+Deceduti!B27+Guariti!B27</f>
        <v>41035</v>
      </c>
      <c r="C27">
        <f t="shared" si="2"/>
        <v>5322</v>
      </c>
      <c r="D27">
        <f t="shared" si="2"/>
        <v>1115</v>
      </c>
      <c r="R27">
        <f t="shared" si="7"/>
        <v>5</v>
      </c>
      <c r="T27">
        <f t="shared" si="8"/>
        <v>0</v>
      </c>
      <c r="U27">
        <f t="shared" si="8"/>
        <v>0</v>
      </c>
      <c r="V27">
        <f t="shared" si="8"/>
        <v>0</v>
      </c>
      <c r="W27">
        <f t="shared" si="8"/>
        <v>0</v>
      </c>
      <c r="X27">
        <f t="shared" si="8"/>
        <v>1</v>
      </c>
      <c r="Y27">
        <f t="shared" si="8"/>
        <v>0</v>
      </c>
      <c r="Z27">
        <f t="shared" si="8"/>
        <v>0</v>
      </c>
      <c r="AA27">
        <f t="shared" si="8"/>
        <v>0</v>
      </c>
      <c r="AB27">
        <f t="shared" si="8"/>
        <v>0</v>
      </c>
    </row>
    <row r="28" spans="1:28">
      <c r="A28" s="2">
        <v>43910</v>
      </c>
      <c r="B28">
        <f>Positivi!B28+Deceduti!B28+Guariti!B28</f>
        <v>47021</v>
      </c>
      <c r="C28">
        <f t="shared" si="2"/>
        <v>5986</v>
      </c>
      <c r="D28">
        <f t="shared" si="2"/>
        <v>664</v>
      </c>
      <c r="R28">
        <f t="shared" si="7"/>
        <v>5</v>
      </c>
      <c r="T28">
        <f t="shared" si="8"/>
        <v>0</v>
      </c>
      <c r="U28">
        <f t="shared" si="8"/>
        <v>0</v>
      </c>
      <c r="V28">
        <f t="shared" si="8"/>
        <v>0</v>
      </c>
      <c r="W28">
        <f t="shared" si="8"/>
        <v>0</v>
      </c>
      <c r="X28">
        <f t="shared" si="8"/>
        <v>1</v>
      </c>
      <c r="Y28">
        <f t="shared" si="8"/>
        <v>0</v>
      </c>
      <c r="Z28">
        <f t="shared" si="8"/>
        <v>0</v>
      </c>
      <c r="AA28">
        <f t="shared" si="8"/>
        <v>0</v>
      </c>
      <c r="AB28">
        <f t="shared" si="8"/>
        <v>0</v>
      </c>
    </row>
    <row r="29" spans="1:28">
      <c r="A29" s="2">
        <v>43911</v>
      </c>
      <c r="B29">
        <f>Positivi!B29+Deceduti!B29+Guariti!B29</f>
        <v>53578</v>
      </c>
      <c r="C29">
        <f t="shared" si="2"/>
        <v>6557</v>
      </c>
      <c r="D29">
        <f t="shared" si="2"/>
        <v>571</v>
      </c>
      <c r="R29">
        <f t="shared" si="7"/>
        <v>6</v>
      </c>
      <c r="T29">
        <f t="shared" si="8"/>
        <v>0</v>
      </c>
      <c r="U29">
        <f t="shared" si="8"/>
        <v>0</v>
      </c>
      <c r="V29">
        <f t="shared" si="8"/>
        <v>0</v>
      </c>
      <c r="W29">
        <f t="shared" si="8"/>
        <v>0</v>
      </c>
      <c r="X29">
        <f t="shared" si="8"/>
        <v>0</v>
      </c>
      <c r="Y29">
        <f t="shared" si="8"/>
        <v>1</v>
      </c>
      <c r="Z29">
        <f t="shared" si="8"/>
        <v>0</v>
      </c>
      <c r="AA29">
        <f t="shared" si="8"/>
        <v>0</v>
      </c>
      <c r="AB29">
        <f t="shared" si="8"/>
        <v>0</v>
      </c>
    </row>
    <row r="30" spans="1:28">
      <c r="A30" s="2">
        <v>43912</v>
      </c>
      <c r="B30">
        <f>Positivi!B30+Deceduti!B30+Guariti!B30</f>
        <v>59138</v>
      </c>
      <c r="C30">
        <f t="shared" si="2"/>
        <v>5560</v>
      </c>
      <c r="D30">
        <f t="shared" si="2"/>
        <v>-997</v>
      </c>
      <c r="R30">
        <f t="shared" si="7"/>
        <v>5</v>
      </c>
      <c r="T30">
        <f t="shared" si="8"/>
        <v>0</v>
      </c>
      <c r="U30">
        <f t="shared" si="8"/>
        <v>0</v>
      </c>
      <c r="V30">
        <f t="shared" si="8"/>
        <v>0</v>
      </c>
      <c r="W30">
        <f t="shared" si="8"/>
        <v>0</v>
      </c>
      <c r="X30">
        <f t="shared" si="8"/>
        <v>1</v>
      </c>
      <c r="Y30">
        <f t="shared" si="8"/>
        <v>0</v>
      </c>
      <c r="Z30">
        <f t="shared" si="8"/>
        <v>0</v>
      </c>
      <c r="AA30">
        <f t="shared" si="8"/>
        <v>0</v>
      </c>
      <c r="AB30">
        <f t="shared" si="8"/>
        <v>0</v>
      </c>
    </row>
    <row r="31" spans="1:28">
      <c r="A31" s="2">
        <v>43913</v>
      </c>
      <c r="B31">
        <f>Positivi!B31+Deceduti!B31+Guariti!B31</f>
        <v>63927</v>
      </c>
      <c r="C31">
        <f t="shared" si="2"/>
        <v>4789</v>
      </c>
      <c r="D31">
        <f t="shared" si="2"/>
        <v>-771</v>
      </c>
      <c r="R31">
        <f t="shared" si="7"/>
        <v>4</v>
      </c>
      <c r="T31">
        <f t="shared" si="8"/>
        <v>0</v>
      </c>
      <c r="U31">
        <f t="shared" si="8"/>
        <v>0</v>
      </c>
      <c r="V31">
        <f t="shared" si="8"/>
        <v>0</v>
      </c>
      <c r="W31">
        <f t="shared" si="8"/>
        <v>1</v>
      </c>
      <c r="X31">
        <f t="shared" si="8"/>
        <v>0</v>
      </c>
      <c r="Y31">
        <f t="shared" si="8"/>
        <v>0</v>
      </c>
      <c r="Z31">
        <f t="shared" si="8"/>
        <v>0</v>
      </c>
      <c r="AA31">
        <f t="shared" si="8"/>
        <v>0</v>
      </c>
      <c r="AB31">
        <f t="shared" si="8"/>
        <v>0</v>
      </c>
    </row>
    <row r="32" spans="1:28">
      <c r="A32" s="2">
        <v>43914</v>
      </c>
      <c r="B32">
        <f>Positivi!B32+Deceduti!B32+Guariti!B32</f>
        <v>69176</v>
      </c>
      <c r="C32">
        <f t="shared" si="2"/>
        <v>5249</v>
      </c>
      <c r="D32">
        <f t="shared" si="2"/>
        <v>460</v>
      </c>
      <c r="R32">
        <f t="shared" si="7"/>
        <v>5</v>
      </c>
      <c r="T32">
        <f t="shared" si="8"/>
        <v>0</v>
      </c>
      <c r="U32">
        <f t="shared" si="8"/>
        <v>0</v>
      </c>
      <c r="V32">
        <f t="shared" si="8"/>
        <v>0</v>
      </c>
      <c r="W32">
        <f t="shared" si="8"/>
        <v>0</v>
      </c>
      <c r="X32">
        <f t="shared" si="8"/>
        <v>1</v>
      </c>
      <c r="Y32">
        <f t="shared" si="8"/>
        <v>0</v>
      </c>
      <c r="Z32">
        <f t="shared" si="8"/>
        <v>0</v>
      </c>
      <c r="AA32">
        <f t="shared" si="8"/>
        <v>0</v>
      </c>
      <c r="AB32">
        <f t="shared" si="8"/>
        <v>0</v>
      </c>
    </row>
    <row r="33" spans="1:28">
      <c r="A33" s="2">
        <v>43915</v>
      </c>
      <c r="B33">
        <f>Positivi!B33+Deceduti!B33+Guariti!B33</f>
        <v>74386</v>
      </c>
      <c r="C33">
        <f t="shared" si="2"/>
        <v>5210</v>
      </c>
      <c r="D33">
        <f t="shared" si="2"/>
        <v>-39</v>
      </c>
      <c r="R33">
        <f t="shared" si="7"/>
        <v>5</v>
      </c>
      <c r="T33">
        <f t="shared" si="8"/>
        <v>0</v>
      </c>
      <c r="U33">
        <f t="shared" si="8"/>
        <v>0</v>
      </c>
      <c r="V33">
        <f t="shared" si="8"/>
        <v>0</v>
      </c>
      <c r="W33">
        <f t="shared" si="8"/>
        <v>0</v>
      </c>
      <c r="X33">
        <f t="shared" si="8"/>
        <v>1</v>
      </c>
      <c r="Y33">
        <f t="shared" si="8"/>
        <v>0</v>
      </c>
      <c r="Z33">
        <f t="shared" si="8"/>
        <v>0</v>
      </c>
      <c r="AA33">
        <f t="shared" si="8"/>
        <v>0</v>
      </c>
      <c r="AB33">
        <f t="shared" si="8"/>
        <v>0</v>
      </c>
    </row>
    <row r="34" spans="1:28">
      <c r="A34" s="2">
        <v>43916</v>
      </c>
      <c r="B34">
        <f>Positivi!B34+Deceduti!B34+Guariti!B34</f>
        <v>80539</v>
      </c>
      <c r="C34">
        <f t="shared" si="2"/>
        <v>6153</v>
      </c>
      <c r="D34">
        <f t="shared" si="2"/>
        <v>943</v>
      </c>
      <c r="R34">
        <f t="shared" si="7"/>
        <v>6</v>
      </c>
      <c r="T34">
        <f t="shared" ref="T34:AB43" si="9">IF($R34=T$2,1,0)</f>
        <v>0</v>
      </c>
      <c r="U34">
        <f t="shared" si="9"/>
        <v>0</v>
      </c>
      <c r="V34">
        <f t="shared" si="9"/>
        <v>0</v>
      </c>
      <c r="W34">
        <f t="shared" si="9"/>
        <v>0</v>
      </c>
      <c r="X34">
        <f t="shared" si="9"/>
        <v>0</v>
      </c>
      <c r="Y34">
        <f t="shared" si="9"/>
        <v>1</v>
      </c>
      <c r="Z34">
        <f t="shared" si="9"/>
        <v>0</v>
      </c>
      <c r="AA34">
        <f t="shared" si="9"/>
        <v>0</v>
      </c>
      <c r="AB34">
        <f t="shared" si="9"/>
        <v>0</v>
      </c>
    </row>
    <row r="35" spans="1:28">
      <c r="A35" s="2">
        <v>43917</v>
      </c>
      <c r="B35">
        <f>Positivi!B35+Deceduti!B35+Guariti!B35</f>
        <v>86498</v>
      </c>
      <c r="C35">
        <f t="shared" si="2"/>
        <v>5959</v>
      </c>
      <c r="D35">
        <f t="shared" si="2"/>
        <v>-194</v>
      </c>
      <c r="R35">
        <f t="shared" si="7"/>
        <v>5</v>
      </c>
      <c r="T35">
        <f t="shared" si="9"/>
        <v>0</v>
      </c>
      <c r="U35">
        <f t="shared" si="9"/>
        <v>0</v>
      </c>
      <c r="V35">
        <f t="shared" si="9"/>
        <v>0</v>
      </c>
      <c r="W35">
        <f t="shared" si="9"/>
        <v>0</v>
      </c>
      <c r="X35">
        <f t="shared" si="9"/>
        <v>1</v>
      </c>
      <c r="Y35">
        <f t="shared" si="9"/>
        <v>0</v>
      </c>
      <c r="Z35">
        <f t="shared" si="9"/>
        <v>0</v>
      </c>
      <c r="AA35">
        <f t="shared" si="9"/>
        <v>0</v>
      </c>
      <c r="AB35">
        <f t="shared" si="9"/>
        <v>0</v>
      </c>
    </row>
    <row r="36" spans="1:28">
      <c r="A36" s="2">
        <v>43918</v>
      </c>
      <c r="B36">
        <f>Positivi!B36+Deceduti!B36+Guariti!B36</f>
        <v>92472</v>
      </c>
      <c r="C36">
        <f t="shared" si="2"/>
        <v>5974</v>
      </c>
      <c r="D36">
        <f t="shared" si="2"/>
        <v>15</v>
      </c>
      <c r="R36">
        <f t="shared" si="7"/>
        <v>5</v>
      </c>
      <c r="T36">
        <f t="shared" si="9"/>
        <v>0</v>
      </c>
      <c r="U36">
        <f t="shared" si="9"/>
        <v>0</v>
      </c>
      <c r="V36">
        <f t="shared" si="9"/>
        <v>0</v>
      </c>
      <c r="W36">
        <f t="shared" si="9"/>
        <v>0</v>
      </c>
      <c r="X36">
        <f t="shared" si="9"/>
        <v>1</v>
      </c>
      <c r="Y36">
        <f t="shared" si="9"/>
        <v>0</v>
      </c>
      <c r="Z36">
        <f t="shared" si="9"/>
        <v>0</v>
      </c>
      <c r="AA36">
        <f t="shared" si="9"/>
        <v>0</v>
      </c>
      <c r="AB36">
        <f t="shared" si="9"/>
        <v>0</v>
      </c>
    </row>
    <row r="37" spans="1:28">
      <c r="A37" s="2">
        <v>43919</v>
      </c>
      <c r="B37">
        <f>Positivi!B37+Deceduti!B37+Guariti!B37</f>
        <v>97689</v>
      </c>
      <c r="C37">
        <f t="shared" si="2"/>
        <v>5217</v>
      </c>
      <c r="D37">
        <f t="shared" si="2"/>
        <v>-757</v>
      </c>
      <c r="R37">
        <f t="shared" si="7"/>
        <v>5</v>
      </c>
      <c r="T37">
        <f t="shared" si="9"/>
        <v>0</v>
      </c>
      <c r="U37">
        <f t="shared" si="9"/>
        <v>0</v>
      </c>
      <c r="V37">
        <f t="shared" si="9"/>
        <v>0</v>
      </c>
      <c r="W37">
        <f t="shared" si="9"/>
        <v>0</v>
      </c>
      <c r="X37">
        <f t="shared" si="9"/>
        <v>1</v>
      </c>
      <c r="Y37">
        <f t="shared" si="9"/>
        <v>0</v>
      </c>
      <c r="Z37">
        <f t="shared" si="9"/>
        <v>0</v>
      </c>
      <c r="AA37">
        <f t="shared" si="9"/>
        <v>0</v>
      </c>
      <c r="AB37">
        <f t="shared" si="9"/>
        <v>0</v>
      </c>
    </row>
    <row r="38" spans="1:28">
      <c r="A38" s="2">
        <v>43920</v>
      </c>
      <c r="B38">
        <f>Positivi!B38+Deceduti!B38+Guariti!B38</f>
        <v>101739</v>
      </c>
      <c r="C38">
        <f t="shared" si="2"/>
        <v>4050</v>
      </c>
      <c r="D38">
        <f t="shared" si="2"/>
        <v>-1167</v>
      </c>
      <c r="R38">
        <f t="shared" si="7"/>
        <v>4</v>
      </c>
      <c r="T38">
        <f t="shared" si="9"/>
        <v>0</v>
      </c>
      <c r="U38">
        <f t="shared" si="9"/>
        <v>0</v>
      </c>
      <c r="V38">
        <f t="shared" si="9"/>
        <v>0</v>
      </c>
      <c r="W38">
        <f t="shared" si="9"/>
        <v>1</v>
      </c>
      <c r="X38">
        <f t="shared" si="9"/>
        <v>0</v>
      </c>
      <c r="Y38">
        <f t="shared" si="9"/>
        <v>0</v>
      </c>
      <c r="Z38">
        <f t="shared" si="9"/>
        <v>0</v>
      </c>
      <c r="AA38">
        <f t="shared" si="9"/>
        <v>0</v>
      </c>
      <c r="AB38">
        <f t="shared" si="9"/>
        <v>0</v>
      </c>
    </row>
    <row r="39" spans="1:28">
      <c r="A39" s="2">
        <v>43921</v>
      </c>
      <c r="B39">
        <f>Positivi!B39+Deceduti!B39+Guariti!B39</f>
        <v>105792</v>
      </c>
      <c r="C39">
        <f t="shared" si="2"/>
        <v>4053</v>
      </c>
      <c r="D39">
        <f t="shared" si="2"/>
        <v>3</v>
      </c>
      <c r="R39">
        <f t="shared" si="7"/>
        <v>4</v>
      </c>
      <c r="T39">
        <f t="shared" si="9"/>
        <v>0</v>
      </c>
      <c r="U39">
        <f t="shared" si="9"/>
        <v>0</v>
      </c>
      <c r="V39">
        <f t="shared" si="9"/>
        <v>0</v>
      </c>
      <c r="W39">
        <f t="shared" si="9"/>
        <v>1</v>
      </c>
      <c r="X39">
        <f t="shared" si="9"/>
        <v>0</v>
      </c>
      <c r="Y39">
        <f t="shared" si="9"/>
        <v>0</v>
      </c>
      <c r="Z39">
        <f t="shared" si="9"/>
        <v>0</v>
      </c>
      <c r="AA39">
        <f t="shared" si="9"/>
        <v>0</v>
      </c>
      <c r="AB39">
        <f t="shared" si="9"/>
        <v>0</v>
      </c>
    </row>
    <row r="40" spans="1:28">
      <c r="A40" s="2">
        <v>43922</v>
      </c>
      <c r="B40">
        <f>Positivi!B40+Deceduti!B40+Guariti!B40</f>
        <v>110574</v>
      </c>
      <c r="C40">
        <f t="shared" si="2"/>
        <v>4782</v>
      </c>
      <c r="D40">
        <f t="shared" si="2"/>
        <v>729</v>
      </c>
      <c r="R40">
        <f t="shared" si="7"/>
        <v>4</v>
      </c>
      <c r="T40">
        <f t="shared" si="9"/>
        <v>0</v>
      </c>
      <c r="U40">
        <f t="shared" si="9"/>
        <v>0</v>
      </c>
      <c r="V40">
        <f t="shared" si="9"/>
        <v>0</v>
      </c>
      <c r="W40">
        <f t="shared" si="9"/>
        <v>1</v>
      </c>
      <c r="X40">
        <f t="shared" si="9"/>
        <v>0</v>
      </c>
      <c r="Y40">
        <f t="shared" si="9"/>
        <v>0</v>
      </c>
      <c r="Z40">
        <f t="shared" si="9"/>
        <v>0</v>
      </c>
      <c r="AA40">
        <f t="shared" si="9"/>
        <v>0</v>
      </c>
      <c r="AB40">
        <f t="shared" si="9"/>
        <v>0</v>
      </c>
    </row>
    <row r="41" spans="1:28">
      <c r="A41" s="2">
        <v>43923</v>
      </c>
      <c r="B41">
        <f>Positivi!B41+Deceduti!B41+Guariti!B41</f>
        <v>115242</v>
      </c>
      <c r="C41">
        <f t="shared" si="2"/>
        <v>4668</v>
      </c>
      <c r="D41">
        <f t="shared" si="2"/>
        <v>-114</v>
      </c>
      <c r="R41">
        <f t="shared" si="7"/>
        <v>4</v>
      </c>
      <c r="T41">
        <f t="shared" si="9"/>
        <v>0</v>
      </c>
      <c r="U41">
        <f t="shared" si="9"/>
        <v>0</v>
      </c>
      <c r="V41">
        <f t="shared" si="9"/>
        <v>0</v>
      </c>
      <c r="W41">
        <f t="shared" si="9"/>
        <v>1</v>
      </c>
      <c r="X41">
        <f t="shared" si="9"/>
        <v>0</v>
      </c>
      <c r="Y41">
        <f t="shared" si="9"/>
        <v>0</v>
      </c>
      <c r="Z41">
        <f t="shared" si="9"/>
        <v>0</v>
      </c>
      <c r="AA41">
        <f t="shared" si="9"/>
        <v>0</v>
      </c>
      <c r="AB41">
        <f t="shared" si="9"/>
        <v>0</v>
      </c>
    </row>
    <row r="42" spans="1:28">
      <c r="A42" s="2">
        <v>43924</v>
      </c>
      <c r="B42">
        <f>Positivi!B42+Deceduti!B42+Guariti!B42</f>
        <v>119827</v>
      </c>
      <c r="C42">
        <f t="shared" si="2"/>
        <v>4585</v>
      </c>
      <c r="D42">
        <f t="shared" si="2"/>
        <v>-83</v>
      </c>
      <c r="R42">
        <f t="shared" si="7"/>
        <v>4</v>
      </c>
      <c r="T42">
        <f t="shared" si="9"/>
        <v>0</v>
      </c>
      <c r="U42">
        <f t="shared" si="9"/>
        <v>0</v>
      </c>
      <c r="V42">
        <f t="shared" si="9"/>
        <v>0</v>
      </c>
      <c r="W42">
        <f t="shared" si="9"/>
        <v>1</v>
      </c>
      <c r="X42">
        <f t="shared" si="9"/>
        <v>0</v>
      </c>
      <c r="Y42">
        <f t="shared" si="9"/>
        <v>0</v>
      </c>
      <c r="Z42">
        <f t="shared" si="9"/>
        <v>0</v>
      </c>
      <c r="AA42">
        <f t="shared" si="9"/>
        <v>0</v>
      </c>
      <c r="AB42">
        <f t="shared" si="9"/>
        <v>0</v>
      </c>
    </row>
    <row r="43" spans="1:28">
      <c r="A43" s="2">
        <v>43925</v>
      </c>
      <c r="B43">
        <f>Positivi!B43+Deceduti!B43+Guariti!B43</f>
        <v>124632</v>
      </c>
      <c r="C43">
        <f t="shared" si="2"/>
        <v>4805</v>
      </c>
      <c r="D43">
        <f t="shared" si="2"/>
        <v>220</v>
      </c>
      <c r="R43">
        <f t="shared" si="7"/>
        <v>4</v>
      </c>
      <c r="T43">
        <f t="shared" si="9"/>
        <v>0</v>
      </c>
      <c r="U43">
        <f t="shared" si="9"/>
        <v>0</v>
      </c>
      <c r="V43">
        <f t="shared" si="9"/>
        <v>0</v>
      </c>
      <c r="W43">
        <f t="shared" si="9"/>
        <v>1</v>
      </c>
      <c r="X43">
        <f t="shared" si="9"/>
        <v>0</v>
      </c>
      <c r="Y43">
        <f t="shared" si="9"/>
        <v>0</v>
      </c>
      <c r="Z43">
        <f t="shared" si="9"/>
        <v>0</v>
      </c>
      <c r="AA43">
        <f t="shared" si="9"/>
        <v>0</v>
      </c>
      <c r="AB43">
        <f t="shared" si="9"/>
        <v>0</v>
      </c>
    </row>
    <row r="44" spans="1:28">
      <c r="A44" s="2">
        <v>43926</v>
      </c>
      <c r="B44">
        <f>Positivi!B44+Deceduti!B44+Guariti!B44</f>
        <v>128948</v>
      </c>
      <c r="C44">
        <f t="shared" si="2"/>
        <v>4316</v>
      </c>
      <c r="D44">
        <f t="shared" si="2"/>
        <v>-489</v>
      </c>
      <c r="R44">
        <f t="shared" si="7"/>
        <v>4</v>
      </c>
      <c r="T44">
        <f t="shared" ref="T44:AB53" si="10">IF($R44=T$2,1,0)</f>
        <v>0</v>
      </c>
      <c r="U44">
        <f t="shared" si="10"/>
        <v>0</v>
      </c>
      <c r="V44">
        <f t="shared" si="10"/>
        <v>0</v>
      </c>
      <c r="W44">
        <f t="shared" si="10"/>
        <v>1</v>
      </c>
      <c r="X44">
        <f t="shared" si="10"/>
        <v>0</v>
      </c>
      <c r="Y44">
        <f t="shared" si="10"/>
        <v>0</v>
      </c>
      <c r="Z44">
        <f t="shared" si="10"/>
        <v>0</v>
      </c>
      <c r="AA44">
        <f t="shared" si="10"/>
        <v>0</v>
      </c>
      <c r="AB44">
        <f t="shared" si="10"/>
        <v>0</v>
      </c>
    </row>
    <row r="45" spans="1:28">
      <c r="A45" s="2">
        <v>43927</v>
      </c>
      <c r="B45">
        <f>Positivi!B45+Deceduti!B45+Guariti!B45</f>
        <v>132547</v>
      </c>
      <c r="C45">
        <f t="shared" si="2"/>
        <v>3599</v>
      </c>
      <c r="D45">
        <f t="shared" si="2"/>
        <v>-717</v>
      </c>
      <c r="R45">
        <f t="shared" si="7"/>
        <v>3</v>
      </c>
      <c r="T45">
        <f t="shared" si="10"/>
        <v>0</v>
      </c>
      <c r="U45">
        <f t="shared" si="10"/>
        <v>0</v>
      </c>
      <c r="V45">
        <f t="shared" si="10"/>
        <v>1</v>
      </c>
      <c r="W45">
        <f t="shared" si="10"/>
        <v>0</v>
      </c>
      <c r="X45">
        <f t="shared" si="10"/>
        <v>0</v>
      </c>
      <c r="Y45">
        <f t="shared" si="10"/>
        <v>0</v>
      </c>
      <c r="Z45">
        <f t="shared" si="10"/>
        <v>0</v>
      </c>
      <c r="AA45">
        <f t="shared" si="10"/>
        <v>0</v>
      </c>
      <c r="AB45">
        <f t="shared" si="10"/>
        <v>0</v>
      </c>
    </row>
    <row r="46" spans="1:28">
      <c r="A46" s="2">
        <v>43928</v>
      </c>
      <c r="B46">
        <f>Positivi!B46+Deceduti!B46+Guariti!B46</f>
        <v>135586</v>
      </c>
      <c r="C46">
        <f t="shared" si="2"/>
        <v>3039</v>
      </c>
      <c r="D46">
        <f t="shared" si="2"/>
        <v>-560</v>
      </c>
      <c r="R46">
        <f>INT(C46/1000)</f>
        <v>3</v>
      </c>
      <c r="T46">
        <f t="shared" si="10"/>
        <v>0</v>
      </c>
      <c r="U46">
        <f t="shared" si="10"/>
        <v>0</v>
      </c>
      <c r="V46">
        <f t="shared" si="10"/>
        <v>1</v>
      </c>
      <c r="W46">
        <f t="shared" si="10"/>
        <v>0</v>
      </c>
      <c r="X46">
        <f t="shared" si="10"/>
        <v>0</v>
      </c>
      <c r="Y46">
        <f t="shared" si="10"/>
        <v>0</v>
      </c>
      <c r="Z46">
        <f t="shared" si="10"/>
        <v>0</v>
      </c>
      <c r="AA46">
        <f t="shared" si="10"/>
        <v>0</v>
      </c>
      <c r="AB46">
        <f t="shared" si="10"/>
        <v>0</v>
      </c>
    </row>
    <row r="47" spans="1:28">
      <c r="A47" s="2">
        <v>43929</v>
      </c>
      <c r="B47">
        <f>Positivi!B47+Deceduti!B47+Guariti!B47</f>
        <v>139422</v>
      </c>
      <c r="C47">
        <f t="shared" si="2"/>
        <v>3836</v>
      </c>
      <c r="D47">
        <f t="shared" si="2"/>
        <v>797</v>
      </c>
      <c r="R47">
        <f t="shared" si="7"/>
        <v>3</v>
      </c>
      <c r="T47">
        <f t="shared" si="10"/>
        <v>0</v>
      </c>
      <c r="U47">
        <f t="shared" si="10"/>
        <v>0</v>
      </c>
      <c r="V47">
        <f t="shared" si="10"/>
        <v>1</v>
      </c>
      <c r="W47">
        <f t="shared" si="10"/>
        <v>0</v>
      </c>
      <c r="X47">
        <f t="shared" si="10"/>
        <v>0</v>
      </c>
      <c r="Y47">
        <f t="shared" si="10"/>
        <v>0</v>
      </c>
      <c r="Z47">
        <f t="shared" si="10"/>
        <v>0</v>
      </c>
      <c r="AA47">
        <f t="shared" si="10"/>
        <v>0</v>
      </c>
      <c r="AB47">
        <f t="shared" si="10"/>
        <v>0</v>
      </c>
    </row>
    <row r="48" spans="1:28">
      <c r="A48" s="2">
        <v>43930</v>
      </c>
      <c r="B48">
        <f>Positivi!B48+Deceduti!B48+Guariti!B48</f>
        <v>143626</v>
      </c>
      <c r="C48">
        <f t="shared" si="2"/>
        <v>4204</v>
      </c>
      <c r="D48">
        <f t="shared" si="2"/>
        <v>368</v>
      </c>
      <c r="R48">
        <f t="shared" si="7"/>
        <v>4</v>
      </c>
      <c r="T48">
        <f t="shared" si="10"/>
        <v>0</v>
      </c>
      <c r="U48">
        <f t="shared" si="10"/>
        <v>0</v>
      </c>
      <c r="V48">
        <f t="shared" si="10"/>
        <v>0</v>
      </c>
      <c r="W48">
        <f t="shared" si="10"/>
        <v>1</v>
      </c>
      <c r="X48">
        <f t="shared" si="10"/>
        <v>0</v>
      </c>
      <c r="Y48">
        <f t="shared" si="10"/>
        <v>0</v>
      </c>
      <c r="Z48">
        <f t="shared" si="10"/>
        <v>0</v>
      </c>
      <c r="AA48">
        <f t="shared" si="10"/>
        <v>0</v>
      </c>
      <c r="AB48">
        <f t="shared" si="10"/>
        <v>0</v>
      </c>
    </row>
    <row r="49" spans="1:28">
      <c r="A49" s="2">
        <v>43931</v>
      </c>
      <c r="B49">
        <f>Positivi!B49+Deceduti!B49+Guariti!B49</f>
        <v>147577</v>
      </c>
      <c r="C49">
        <f t="shared" si="2"/>
        <v>3951</v>
      </c>
      <c r="D49">
        <f t="shared" si="2"/>
        <v>-253</v>
      </c>
      <c r="R49">
        <f t="shared" si="7"/>
        <v>3</v>
      </c>
      <c r="T49">
        <f t="shared" si="10"/>
        <v>0</v>
      </c>
      <c r="U49">
        <f t="shared" si="10"/>
        <v>0</v>
      </c>
      <c r="V49">
        <f t="shared" si="10"/>
        <v>1</v>
      </c>
      <c r="W49">
        <f t="shared" si="10"/>
        <v>0</v>
      </c>
      <c r="X49">
        <f t="shared" si="10"/>
        <v>0</v>
      </c>
      <c r="Y49">
        <f t="shared" si="10"/>
        <v>0</v>
      </c>
      <c r="Z49">
        <f t="shared" si="10"/>
        <v>0</v>
      </c>
      <c r="AA49">
        <f t="shared" si="10"/>
        <v>0</v>
      </c>
      <c r="AB49">
        <f t="shared" si="10"/>
        <v>0</v>
      </c>
    </row>
    <row r="50" spans="1:28">
      <c r="A50" s="2">
        <v>43932</v>
      </c>
      <c r="B50">
        <f>Positivi!B50+Deceduti!B50+Guariti!B50</f>
        <v>152271</v>
      </c>
      <c r="C50">
        <f t="shared" si="2"/>
        <v>4694</v>
      </c>
      <c r="D50">
        <f t="shared" si="2"/>
        <v>743</v>
      </c>
      <c r="R50">
        <f t="shared" si="7"/>
        <v>4</v>
      </c>
      <c r="T50">
        <f t="shared" si="10"/>
        <v>0</v>
      </c>
      <c r="U50">
        <f t="shared" si="10"/>
        <v>0</v>
      </c>
      <c r="V50">
        <f t="shared" si="10"/>
        <v>0</v>
      </c>
      <c r="W50">
        <f t="shared" si="10"/>
        <v>1</v>
      </c>
      <c r="X50">
        <f t="shared" si="10"/>
        <v>0</v>
      </c>
      <c r="Y50">
        <f t="shared" si="10"/>
        <v>0</v>
      </c>
      <c r="Z50">
        <f t="shared" si="10"/>
        <v>0</v>
      </c>
      <c r="AA50">
        <f t="shared" si="10"/>
        <v>0</v>
      </c>
      <c r="AB50">
        <f t="shared" si="10"/>
        <v>0</v>
      </c>
    </row>
    <row r="51" spans="1:28">
      <c r="A51" s="2">
        <v>43933</v>
      </c>
      <c r="B51">
        <f>Positivi!B51+Deceduti!B51+Guariti!B51</f>
        <v>156363</v>
      </c>
      <c r="C51">
        <f t="shared" si="2"/>
        <v>4092</v>
      </c>
      <c r="D51">
        <f t="shared" si="2"/>
        <v>-602</v>
      </c>
      <c r="R51">
        <f t="shared" si="7"/>
        <v>4</v>
      </c>
      <c r="T51">
        <f t="shared" si="10"/>
        <v>0</v>
      </c>
      <c r="U51">
        <f t="shared" si="10"/>
        <v>0</v>
      </c>
      <c r="V51">
        <f t="shared" si="10"/>
        <v>0</v>
      </c>
      <c r="W51">
        <f t="shared" si="10"/>
        <v>1</v>
      </c>
      <c r="X51">
        <f t="shared" si="10"/>
        <v>0</v>
      </c>
      <c r="Y51">
        <f t="shared" si="10"/>
        <v>0</v>
      </c>
      <c r="Z51">
        <f t="shared" si="10"/>
        <v>0</v>
      </c>
      <c r="AA51">
        <f t="shared" si="10"/>
        <v>0</v>
      </c>
      <c r="AB51">
        <f t="shared" si="10"/>
        <v>0</v>
      </c>
    </row>
    <row r="52" spans="1:28">
      <c r="A52" s="2">
        <v>43934</v>
      </c>
      <c r="B52">
        <f>Positivi!B52+Deceduti!B52+Guariti!B52</f>
        <v>159516</v>
      </c>
      <c r="C52">
        <f t="shared" ref="C52" si="11">B52-B51</f>
        <v>3153</v>
      </c>
      <c r="D52">
        <f t="shared" ref="D52" si="12">C52-C51</f>
        <v>-939</v>
      </c>
      <c r="R52">
        <f t="shared" si="7"/>
        <v>3</v>
      </c>
      <c r="T52">
        <f t="shared" si="10"/>
        <v>0</v>
      </c>
      <c r="U52">
        <f t="shared" si="10"/>
        <v>0</v>
      </c>
      <c r="V52">
        <f t="shared" si="10"/>
        <v>1</v>
      </c>
      <c r="W52">
        <f t="shared" si="10"/>
        <v>0</v>
      </c>
      <c r="X52">
        <f t="shared" si="10"/>
        <v>0</v>
      </c>
      <c r="Y52">
        <f t="shared" si="10"/>
        <v>0</v>
      </c>
      <c r="Z52">
        <f t="shared" si="10"/>
        <v>0</v>
      </c>
      <c r="AA52">
        <f t="shared" si="10"/>
        <v>0</v>
      </c>
      <c r="AB52">
        <f t="shared" si="10"/>
        <v>0</v>
      </c>
    </row>
    <row r="53" spans="1:28">
      <c r="A53" s="2">
        <v>43935</v>
      </c>
      <c r="B53">
        <f>Positivi!B53+Deceduti!B53+Guariti!B53</f>
        <v>162488</v>
      </c>
      <c r="C53">
        <f t="shared" ref="C53" si="13">B53-B52</f>
        <v>2972</v>
      </c>
      <c r="D53">
        <f t="shared" ref="D53" si="14">C53-C52</f>
        <v>-181</v>
      </c>
      <c r="R53">
        <f>INT(C53/1000)</f>
        <v>2</v>
      </c>
      <c r="T53">
        <f t="shared" si="10"/>
        <v>0</v>
      </c>
      <c r="U53">
        <f t="shared" si="10"/>
        <v>1</v>
      </c>
      <c r="V53">
        <f t="shared" si="10"/>
        <v>0</v>
      </c>
      <c r="W53">
        <f t="shared" si="10"/>
        <v>0</v>
      </c>
      <c r="X53">
        <f t="shared" si="10"/>
        <v>0</v>
      </c>
      <c r="Y53">
        <f t="shared" si="10"/>
        <v>0</v>
      </c>
      <c r="Z53">
        <f t="shared" si="10"/>
        <v>0</v>
      </c>
      <c r="AA53">
        <f t="shared" si="10"/>
        <v>0</v>
      </c>
      <c r="AB53">
        <f t="shared" si="10"/>
        <v>0</v>
      </c>
    </row>
    <row r="54" spans="1:28">
      <c r="A54" s="2">
        <v>43936</v>
      </c>
      <c r="B54">
        <f>Positivi!B54+Deceduti!B54+Guariti!B54</f>
        <v>165155</v>
      </c>
      <c r="C54">
        <f t="shared" ref="C54" si="15">B54-B53</f>
        <v>2667</v>
      </c>
      <c r="D54">
        <f t="shared" ref="D54" si="16">C54-C53</f>
        <v>-305</v>
      </c>
      <c r="R54">
        <f t="shared" si="7"/>
        <v>2</v>
      </c>
      <c r="T54">
        <f t="shared" ref="T54:AB72" si="17">IF($R54=T$2,1,0)</f>
        <v>0</v>
      </c>
      <c r="U54">
        <f t="shared" si="17"/>
        <v>1</v>
      </c>
      <c r="V54">
        <f t="shared" si="17"/>
        <v>0</v>
      </c>
      <c r="W54">
        <f t="shared" si="17"/>
        <v>0</v>
      </c>
      <c r="X54">
        <f t="shared" si="17"/>
        <v>0</v>
      </c>
      <c r="Y54">
        <f t="shared" si="17"/>
        <v>0</v>
      </c>
      <c r="Z54">
        <f t="shared" si="17"/>
        <v>0</v>
      </c>
      <c r="AA54">
        <f t="shared" si="17"/>
        <v>0</v>
      </c>
      <c r="AB54">
        <f t="shared" si="17"/>
        <v>0</v>
      </c>
    </row>
    <row r="55" spans="1:28">
      <c r="A55" s="2">
        <v>43937</v>
      </c>
      <c r="B55">
        <f>Positivi!B55+Deceduti!B55+Guariti!B55</f>
        <v>168941</v>
      </c>
      <c r="C55">
        <f t="shared" ref="C55" si="18">B55-B54</f>
        <v>3786</v>
      </c>
      <c r="D55">
        <f t="shared" ref="D55" si="19">C55-C54</f>
        <v>1119</v>
      </c>
      <c r="R55">
        <f t="shared" si="7"/>
        <v>3</v>
      </c>
      <c r="T55">
        <f t="shared" si="17"/>
        <v>0</v>
      </c>
      <c r="U55">
        <f t="shared" si="17"/>
        <v>0</v>
      </c>
      <c r="V55">
        <f t="shared" si="17"/>
        <v>1</v>
      </c>
      <c r="W55">
        <f t="shared" si="17"/>
        <v>0</v>
      </c>
      <c r="X55">
        <f t="shared" si="17"/>
        <v>0</v>
      </c>
      <c r="Y55">
        <f t="shared" si="17"/>
        <v>0</v>
      </c>
      <c r="Z55">
        <f t="shared" si="17"/>
        <v>0</v>
      </c>
      <c r="AA55">
        <f t="shared" si="17"/>
        <v>0</v>
      </c>
      <c r="AB55">
        <f t="shared" si="17"/>
        <v>0</v>
      </c>
    </row>
    <row r="56" spans="1:28">
      <c r="A56" s="2">
        <v>43938</v>
      </c>
      <c r="B56">
        <f>Positivi!B56+Deceduti!B56+Guariti!B56</f>
        <v>172434</v>
      </c>
      <c r="C56">
        <f t="shared" ref="C56" si="20">B56-B55</f>
        <v>3493</v>
      </c>
      <c r="D56">
        <f t="shared" ref="D56" si="21">C56-C55</f>
        <v>-293</v>
      </c>
      <c r="R56">
        <f>INT(C56/1000)</f>
        <v>3</v>
      </c>
      <c r="T56">
        <f t="shared" si="17"/>
        <v>0</v>
      </c>
      <c r="U56">
        <f t="shared" si="17"/>
        <v>0</v>
      </c>
      <c r="V56">
        <f t="shared" si="17"/>
        <v>1</v>
      </c>
      <c r="W56">
        <f t="shared" si="17"/>
        <v>0</v>
      </c>
      <c r="X56">
        <f t="shared" si="17"/>
        <v>0</v>
      </c>
      <c r="Y56">
        <f t="shared" si="17"/>
        <v>0</v>
      </c>
      <c r="Z56">
        <f t="shared" si="17"/>
        <v>0</v>
      </c>
      <c r="AA56">
        <f t="shared" si="17"/>
        <v>0</v>
      </c>
      <c r="AB56">
        <f t="shared" si="17"/>
        <v>0</v>
      </c>
    </row>
    <row r="57" spans="1:28">
      <c r="A57" s="2">
        <v>43939</v>
      </c>
      <c r="B57">
        <f>Positivi!B57+Deceduti!B57+Guariti!B57</f>
        <v>175925</v>
      </c>
      <c r="C57">
        <f t="shared" ref="C57" si="22">B57-B56</f>
        <v>3491</v>
      </c>
      <c r="D57">
        <f t="shared" ref="D57" si="23">C57-C56</f>
        <v>-2</v>
      </c>
      <c r="R57">
        <f t="shared" ref="R57:R58" si="24">INT(C57/1000)</f>
        <v>3</v>
      </c>
      <c r="T57">
        <f t="shared" si="17"/>
        <v>0</v>
      </c>
      <c r="U57">
        <f t="shared" si="17"/>
        <v>0</v>
      </c>
      <c r="V57">
        <f t="shared" si="17"/>
        <v>1</v>
      </c>
      <c r="W57">
        <f t="shared" si="17"/>
        <v>0</v>
      </c>
      <c r="X57">
        <f t="shared" si="17"/>
        <v>0</v>
      </c>
      <c r="Y57">
        <f t="shared" si="17"/>
        <v>0</v>
      </c>
      <c r="Z57">
        <f t="shared" si="17"/>
        <v>0</v>
      </c>
      <c r="AA57">
        <f t="shared" si="17"/>
        <v>0</v>
      </c>
      <c r="AB57">
        <f t="shared" si="17"/>
        <v>0</v>
      </c>
    </row>
    <row r="58" spans="1:28">
      <c r="A58" s="2">
        <v>43940</v>
      </c>
      <c r="B58">
        <f>Positivi!B58+Deceduti!B58+Guariti!B58</f>
        <v>178972</v>
      </c>
      <c r="C58">
        <f t="shared" ref="C58" si="25">B58-B57</f>
        <v>3047</v>
      </c>
      <c r="D58">
        <f t="shared" ref="D58" si="26">C58-C57</f>
        <v>-444</v>
      </c>
      <c r="R58">
        <f t="shared" si="24"/>
        <v>3</v>
      </c>
      <c r="T58">
        <f t="shared" si="17"/>
        <v>0</v>
      </c>
      <c r="U58">
        <f t="shared" si="17"/>
        <v>0</v>
      </c>
      <c r="V58">
        <f t="shared" si="17"/>
        <v>1</v>
      </c>
      <c r="W58">
        <f t="shared" si="17"/>
        <v>0</v>
      </c>
      <c r="X58">
        <f t="shared" si="17"/>
        <v>0</v>
      </c>
      <c r="Y58">
        <f t="shared" si="17"/>
        <v>0</v>
      </c>
      <c r="Z58">
        <f t="shared" si="17"/>
        <v>0</v>
      </c>
      <c r="AA58">
        <f t="shared" si="17"/>
        <v>0</v>
      </c>
      <c r="AB58">
        <f t="shared" si="17"/>
        <v>0</v>
      </c>
    </row>
    <row r="59" spans="1:28">
      <c r="A59" s="2">
        <v>43941</v>
      </c>
      <c r="B59">
        <f>Positivi!B59+Deceduti!B59+Guariti!B59</f>
        <v>181228</v>
      </c>
      <c r="C59">
        <f t="shared" ref="C59" si="27">B59-B58</f>
        <v>2256</v>
      </c>
      <c r="D59">
        <f t="shared" ref="D59" si="28">C59-C58</f>
        <v>-791</v>
      </c>
      <c r="R59">
        <f t="shared" si="7"/>
        <v>2</v>
      </c>
      <c r="T59">
        <f t="shared" si="17"/>
        <v>0</v>
      </c>
      <c r="U59">
        <f t="shared" si="17"/>
        <v>1</v>
      </c>
      <c r="V59">
        <f t="shared" si="17"/>
        <v>0</v>
      </c>
      <c r="W59">
        <f t="shared" si="17"/>
        <v>0</v>
      </c>
      <c r="X59">
        <f t="shared" si="17"/>
        <v>0</v>
      </c>
      <c r="Y59">
        <f t="shared" si="17"/>
        <v>0</v>
      </c>
      <c r="Z59">
        <f t="shared" si="17"/>
        <v>0</v>
      </c>
      <c r="AA59">
        <f t="shared" si="17"/>
        <v>0</v>
      </c>
      <c r="AB59">
        <f t="shared" si="17"/>
        <v>0</v>
      </c>
    </row>
    <row r="60" spans="1:28">
      <c r="A60" s="2">
        <v>43942</v>
      </c>
      <c r="B60">
        <f>Positivi!B60+Deceduti!B60+Guariti!B60</f>
        <v>183957</v>
      </c>
      <c r="C60">
        <f t="shared" ref="C60" si="29">B60-B59</f>
        <v>2729</v>
      </c>
      <c r="D60">
        <f t="shared" ref="D60" si="30">C60-C59</f>
        <v>473</v>
      </c>
      <c r="R60">
        <f t="shared" si="7"/>
        <v>2</v>
      </c>
      <c r="T60">
        <f t="shared" si="17"/>
        <v>0</v>
      </c>
      <c r="U60">
        <f t="shared" si="17"/>
        <v>1</v>
      </c>
      <c r="V60">
        <f t="shared" si="17"/>
        <v>0</v>
      </c>
      <c r="W60">
        <f t="shared" si="17"/>
        <v>0</v>
      </c>
      <c r="X60">
        <f t="shared" si="17"/>
        <v>0</v>
      </c>
      <c r="Y60">
        <f t="shared" si="17"/>
        <v>0</v>
      </c>
      <c r="Z60">
        <f t="shared" si="17"/>
        <v>0</v>
      </c>
      <c r="AA60">
        <f t="shared" si="17"/>
        <v>0</v>
      </c>
      <c r="AB60">
        <f t="shared" si="17"/>
        <v>0</v>
      </c>
    </row>
    <row r="61" spans="1:28">
      <c r="A61" s="2">
        <v>43943</v>
      </c>
      <c r="B61">
        <f>Positivi!B61+Deceduti!B61+Guariti!B61</f>
        <v>187327</v>
      </c>
      <c r="C61">
        <f t="shared" ref="C61" si="31">B61-B60</f>
        <v>3370</v>
      </c>
      <c r="D61">
        <f t="shared" ref="D61" si="32">C61-C60</f>
        <v>641</v>
      </c>
      <c r="R61">
        <f t="shared" si="7"/>
        <v>3</v>
      </c>
      <c r="T61">
        <f t="shared" si="17"/>
        <v>0</v>
      </c>
      <c r="U61">
        <f t="shared" si="17"/>
        <v>0</v>
      </c>
      <c r="V61">
        <f t="shared" si="17"/>
        <v>1</v>
      </c>
      <c r="W61">
        <f t="shared" si="17"/>
        <v>0</v>
      </c>
      <c r="X61">
        <f t="shared" si="17"/>
        <v>0</v>
      </c>
      <c r="Y61">
        <f t="shared" si="17"/>
        <v>0</v>
      </c>
      <c r="Z61">
        <f t="shared" si="17"/>
        <v>0</v>
      </c>
      <c r="AA61">
        <f t="shared" si="17"/>
        <v>0</v>
      </c>
      <c r="AB61">
        <f t="shared" si="17"/>
        <v>0</v>
      </c>
    </row>
    <row r="62" spans="1:28">
      <c r="A62" s="2">
        <v>43944</v>
      </c>
      <c r="B62">
        <f>Positivi!B62+Deceduti!B62+Guariti!B62</f>
        <v>189973</v>
      </c>
      <c r="C62">
        <f t="shared" ref="C62" si="33">B62-B61</f>
        <v>2646</v>
      </c>
      <c r="D62">
        <f t="shared" ref="D62" si="34">C62-C61</f>
        <v>-724</v>
      </c>
      <c r="R62">
        <f t="shared" si="7"/>
        <v>2</v>
      </c>
      <c r="T62">
        <f t="shared" si="17"/>
        <v>0</v>
      </c>
      <c r="U62">
        <f t="shared" si="17"/>
        <v>1</v>
      </c>
      <c r="V62">
        <f t="shared" si="17"/>
        <v>0</v>
      </c>
      <c r="W62">
        <f t="shared" si="17"/>
        <v>0</v>
      </c>
      <c r="X62">
        <f t="shared" si="17"/>
        <v>0</v>
      </c>
      <c r="Y62">
        <f t="shared" si="17"/>
        <v>0</v>
      </c>
      <c r="Z62">
        <f t="shared" si="17"/>
        <v>0</v>
      </c>
      <c r="AA62">
        <f t="shared" si="17"/>
        <v>0</v>
      </c>
      <c r="AB62">
        <f t="shared" si="17"/>
        <v>0</v>
      </c>
    </row>
    <row r="63" spans="1:28">
      <c r="A63" s="2">
        <v>43945</v>
      </c>
      <c r="B63">
        <f>Positivi!B63+Deceduti!B63+Guariti!B63</f>
        <v>192994</v>
      </c>
      <c r="C63">
        <f t="shared" ref="C63" si="35">B63-B62</f>
        <v>3021</v>
      </c>
      <c r="D63">
        <f t="shared" ref="D63" si="36">C63-C62</f>
        <v>375</v>
      </c>
      <c r="R63">
        <f t="shared" si="7"/>
        <v>3</v>
      </c>
      <c r="T63">
        <f t="shared" si="17"/>
        <v>0</v>
      </c>
      <c r="U63">
        <f t="shared" si="17"/>
        <v>0</v>
      </c>
      <c r="V63">
        <f t="shared" si="17"/>
        <v>1</v>
      </c>
      <c r="W63">
        <f t="shared" si="17"/>
        <v>0</v>
      </c>
      <c r="X63">
        <f t="shared" si="17"/>
        <v>0</v>
      </c>
      <c r="Y63">
        <f t="shared" si="17"/>
        <v>0</v>
      </c>
      <c r="Z63">
        <f t="shared" si="17"/>
        <v>0</v>
      </c>
      <c r="AA63">
        <f t="shared" si="17"/>
        <v>0</v>
      </c>
      <c r="AB63">
        <f t="shared" si="17"/>
        <v>0</v>
      </c>
    </row>
    <row r="64" spans="1:28">
      <c r="A64" s="2">
        <v>43946</v>
      </c>
      <c r="B64">
        <f>Positivi!B64+Deceduti!B64+Guariti!B64</f>
        <v>195351</v>
      </c>
      <c r="C64">
        <f t="shared" ref="C64" si="37">B64-B63</f>
        <v>2357</v>
      </c>
      <c r="D64">
        <f t="shared" ref="D64" si="38">C64-C63</f>
        <v>-664</v>
      </c>
      <c r="R64">
        <f t="shared" si="7"/>
        <v>2</v>
      </c>
      <c r="T64">
        <f t="shared" si="17"/>
        <v>0</v>
      </c>
      <c r="U64">
        <f t="shared" si="17"/>
        <v>1</v>
      </c>
      <c r="V64">
        <f t="shared" si="17"/>
        <v>0</v>
      </c>
      <c r="W64">
        <f t="shared" si="17"/>
        <v>0</v>
      </c>
      <c r="X64">
        <f t="shared" si="17"/>
        <v>0</v>
      </c>
      <c r="Y64">
        <f t="shared" si="17"/>
        <v>0</v>
      </c>
      <c r="Z64">
        <f t="shared" si="17"/>
        <v>0</v>
      </c>
      <c r="AA64">
        <f t="shared" si="17"/>
        <v>0</v>
      </c>
      <c r="AB64">
        <f t="shared" si="17"/>
        <v>0</v>
      </c>
    </row>
    <row r="65" spans="1:28">
      <c r="A65" s="2">
        <v>43947</v>
      </c>
      <c r="B65">
        <f>Positivi!B65+Deceduti!B65+Guariti!B65</f>
        <v>197675</v>
      </c>
      <c r="C65">
        <f t="shared" ref="C65" si="39">B65-B64</f>
        <v>2324</v>
      </c>
      <c r="D65">
        <f t="shared" ref="D65" si="40">C65-C64</f>
        <v>-33</v>
      </c>
      <c r="R65">
        <f>INT(C65/1000)</f>
        <v>2</v>
      </c>
      <c r="T65">
        <f t="shared" si="17"/>
        <v>0</v>
      </c>
      <c r="U65">
        <f t="shared" si="17"/>
        <v>1</v>
      </c>
      <c r="V65">
        <f t="shared" si="17"/>
        <v>0</v>
      </c>
      <c r="W65">
        <f t="shared" si="17"/>
        <v>0</v>
      </c>
      <c r="X65">
        <f t="shared" si="17"/>
        <v>0</v>
      </c>
      <c r="Y65">
        <f t="shared" si="17"/>
        <v>0</v>
      </c>
      <c r="Z65">
        <f t="shared" si="17"/>
        <v>0</v>
      </c>
      <c r="AA65">
        <f t="shared" si="17"/>
        <v>0</v>
      </c>
      <c r="AB65">
        <f t="shared" si="17"/>
        <v>0</v>
      </c>
    </row>
    <row r="66" spans="1:28">
      <c r="A66" s="2">
        <v>43948</v>
      </c>
      <c r="B66">
        <f>Positivi!B66+Deceduti!B66+Guariti!B66</f>
        <v>199414</v>
      </c>
      <c r="C66">
        <f t="shared" ref="C66" si="41">B66-B65</f>
        <v>1739</v>
      </c>
      <c r="D66">
        <f t="shared" ref="D66" si="42">C66-C65</f>
        <v>-585</v>
      </c>
      <c r="R66">
        <f t="shared" si="7"/>
        <v>1</v>
      </c>
      <c r="T66">
        <f t="shared" si="17"/>
        <v>1</v>
      </c>
      <c r="U66">
        <f t="shared" si="17"/>
        <v>0</v>
      </c>
      <c r="V66">
        <f t="shared" si="17"/>
        <v>0</v>
      </c>
      <c r="W66">
        <f t="shared" si="17"/>
        <v>0</v>
      </c>
      <c r="X66">
        <f t="shared" si="17"/>
        <v>0</v>
      </c>
      <c r="Y66">
        <f t="shared" si="17"/>
        <v>0</v>
      </c>
      <c r="Z66">
        <f t="shared" si="17"/>
        <v>0</v>
      </c>
      <c r="AA66">
        <f t="shared" si="17"/>
        <v>0</v>
      </c>
      <c r="AB66">
        <f t="shared" si="17"/>
        <v>0</v>
      </c>
    </row>
    <row r="67" spans="1:28">
      <c r="A67" s="2">
        <v>43949</v>
      </c>
      <c r="B67">
        <f>Positivi!B67+Deceduti!B67+Guariti!B67</f>
        <v>201505</v>
      </c>
      <c r="C67">
        <f t="shared" ref="C67" si="43">B67-B66</f>
        <v>2091</v>
      </c>
      <c r="D67">
        <f t="shared" ref="D67" si="44">C67-C66</f>
        <v>352</v>
      </c>
      <c r="R67">
        <f t="shared" ref="R67" si="45">INT(C67/1000)</f>
        <v>2</v>
      </c>
      <c r="T67">
        <f t="shared" si="17"/>
        <v>0</v>
      </c>
      <c r="U67">
        <f t="shared" si="17"/>
        <v>1</v>
      </c>
      <c r="V67">
        <f t="shared" si="17"/>
        <v>0</v>
      </c>
      <c r="W67">
        <f t="shared" si="17"/>
        <v>0</v>
      </c>
      <c r="X67">
        <f t="shared" si="17"/>
        <v>0</v>
      </c>
      <c r="Y67">
        <f t="shared" si="17"/>
        <v>0</v>
      </c>
      <c r="Z67">
        <f t="shared" si="17"/>
        <v>0</v>
      </c>
      <c r="AA67">
        <f t="shared" si="17"/>
        <v>0</v>
      </c>
      <c r="AB67">
        <f t="shared" si="17"/>
        <v>0</v>
      </c>
    </row>
    <row r="68" spans="1:28">
      <c r="A68" s="2">
        <v>43950</v>
      </c>
      <c r="B68">
        <f>Positivi!B68+Deceduti!B68+Guariti!B68</f>
        <v>203591</v>
      </c>
      <c r="C68">
        <f t="shared" ref="C68" si="46">B68-B67</f>
        <v>2086</v>
      </c>
      <c r="D68">
        <f t="shared" ref="D68" si="47">C68-C67</f>
        <v>-5</v>
      </c>
      <c r="R68">
        <f t="shared" ref="R68" si="48">INT(C68/1000)</f>
        <v>2</v>
      </c>
      <c r="T68">
        <f t="shared" si="17"/>
        <v>0</v>
      </c>
      <c r="U68">
        <f t="shared" si="17"/>
        <v>1</v>
      </c>
      <c r="V68">
        <f t="shared" si="17"/>
        <v>0</v>
      </c>
      <c r="W68">
        <f t="shared" si="17"/>
        <v>0</v>
      </c>
      <c r="X68">
        <f t="shared" si="17"/>
        <v>0</v>
      </c>
      <c r="Y68">
        <f t="shared" si="17"/>
        <v>0</v>
      </c>
      <c r="Z68">
        <f t="shared" si="17"/>
        <v>0</v>
      </c>
      <c r="AA68">
        <f t="shared" si="17"/>
        <v>0</v>
      </c>
      <c r="AB68">
        <f t="shared" si="17"/>
        <v>0</v>
      </c>
    </row>
    <row r="69" spans="1:28">
      <c r="A69" s="2">
        <v>43951</v>
      </c>
      <c r="B69">
        <f>Positivi!B69+Deceduti!B69+Guariti!B69</f>
        <v>205463</v>
      </c>
      <c r="C69">
        <f t="shared" ref="C69" si="49">B69-B68</f>
        <v>1872</v>
      </c>
      <c r="D69">
        <f t="shared" ref="D69" si="50">C69-C68</f>
        <v>-214</v>
      </c>
      <c r="R69">
        <f t="shared" ref="R69" si="51">INT(C69/1000)</f>
        <v>1</v>
      </c>
      <c r="T69">
        <f t="shared" si="17"/>
        <v>1</v>
      </c>
      <c r="U69">
        <f t="shared" si="17"/>
        <v>0</v>
      </c>
      <c r="V69">
        <f t="shared" si="17"/>
        <v>0</v>
      </c>
      <c r="W69">
        <f t="shared" si="17"/>
        <v>0</v>
      </c>
      <c r="X69">
        <f t="shared" si="17"/>
        <v>0</v>
      </c>
      <c r="Y69">
        <f t="shared" si="17"/>
        <v>0</v>
      </c>
      <c r="Z69">
        <f t="shared" si="17"/>
        <v>0</v>
      </c>
      <c r="AA69">
        <f t="shared" si="17"/>
        <v>0</v>
      </c>
      <c r="AB69">
        <f t="shared" si="17"/>
        <v>0</v>
      </c>
    </row>
    <row r="70" spans="1:28">
      <c r="A70" s="2">
        <v>43952</v>
      </c>
      <c r="B70">
        <f>Positivi!B70+Deceduti!B70+Guariti!B70</f>
        <v>207428</v>
      </c>
      <c r="C70">
        <f t="shared" ref="C70" si="52">B70-B69</f>
        <v>1965</v>
      </c>
      <c r="D70">
        <f t="shared" ref="D70" si="53">C70-C69</f>
        <v>93</v>
      </c>
      <c r="R70">
        <f t="shared" ref="R70" si="54">INT(C70/1000)</f>
        <v>1</v>
      </c>
      <c r="T70">
        <f t="shared" si="17"/>
        <v>1</v>
      </c>
      <c r="U70">
        <f t="shared" si="17"/>
        <v>0</v>
      </c>
      <c r="V70">
        <f t="shared" si="17"/>
        <v>0</v>
      </c>
      <c r="W70">
        <f t="shared" si="17"/>
        <v>0</v>
      </c>
      <c r="X70">
        <f t="shared" si="17"/>
        <v>0</v>
      </c>
      <c r="Y70">
        <f t="shared" si="17"/>
        <v>0</v>
      </c>
      <c r="Z70">
        <f t="shared" si="17"/>
        <v>0</v>
      </c>
      <c r="AA70">
        <f t="shared" si="17"/>
        <v>0</v>
      </c>
      <c r="AB70">
        <f t="shared" si="17"/>
        <v>0</v>
      </c>
    </row>
    <row r="71" spans="1:28">
      <c r="A71" s="2">
        <v>43953</v>
      </c>
      <c r="B71">
        <f>Positivi!B71+Deceduti!B71+Guariti!B71</f>
        <v>209328</v>
      </c>
      <c r="C71">
        <f t="shared" ref="C71" si="55">B71-B70</f>
        <v>1900</v>
      </c>
      <c r="D71">
        <f t="shared" ref="D71" si="56">C71-C70</f>
        <v>-65</v>
      </c>
      <c r="R71">
        <f t="shared" ref="R71" si="57">INT(C71/1000)</f>
        <v>1</v>
      </c>
      <c r="T71">
        <f t="shared" si="17"/>
        <v>1</v>
      </c>
      <c r="U71">
        <f t="shared" si="17"/>
        <v>0</v>
      </c>
      <c r="V71">
        <f t="shared" si="17"/>
        <v>0</v>
      </c>
      <c r="W71">
        <f t="shared" si="17"/>
        <v>0</v>
      </c>
      <c r="X71">
        <f t="shared" si="17"/>
        <v>0</v>
      </c>
      <c r="Y71">
        <f t="shared" si="17"/>
        <v>0</v>
      </c>
      <c r="Z71">
        <f t="shared" si="17"/>
        <v>0</v>
      </c>
      <c r="AA71">
        <f t="shared" si="17"/>
        <v>0</v>
      </c>
      <c r="AB71">
        <f t="shared" si="17"/>
        <v>0</v>
      </c>
    </row>
    <row r="72" spans="1:28">
      <c r="A72" s="2">
        <v>43954</v>
      </c>
      <c r="B72">
        <f>Positivi!B72+Deceduti!B72+Guariti!B72</f>
        <v>210717</v>
      </c>
      <c r="C72">
        <f t="shared" ref="C72" si="58">B72-B71</f>
        <v>1389</v>
      </c>
      <c r="D72">
        <f t="shared" ref="D72" si="59">C72-C71</f>
        <v>-511</v>
      </c>
      <c r="R72">
        <f t="shared" ref="R72" si="60">INT(C72/1000)</f>
        <v>1</v>
      </c>
      <c r="T72">
        <f t="shared" si="17"/>
        <v>1</v>
      </c>
      <c r="U72">
        <f t="shared" si="17"/>
        <v>0</v>
      </c>
      <c r="V72">
        <f t="shared" si="17"/>
        <v>0</v>
      </c>
      <c r="W72">
        <f t="shared" si="17"/>
        <v>0</v>
      </c>
      <c r="X72">
        <f t="shared" si="17"/>
        <v>0</v>
      </c>
      <c r="Y72">
        <f t="shared" si="17"/>
        <v>0</v>
      </c>
      <c r="Z72">
        <f t="shared" si="17"/>
        <v>0</v>
      </c>
      <c r="AA72">
        <f t="shared" si="17"/>
        <v>0</v>
      </c>
      <c r="AB72">
        <f t="shared" si="17"/>
        <v>0</v>
      </c>
    </row>
    <row r="76" spans="1:28">
      <c r="T76">
        <f>SUM(T4:T74)</f>
        <v>8</v>
      </c>
      <c r="U76">
        <f t="shared" ref="U76:AB76" si="61">SUM(U4:U74)</f>
        <v>15</v>
      </c>
      <c r="V76">
        <f t="shared" si="61"/>
        <v>16</v>
      </c>
      <c r="W76">
        <f t="shared" si="61"/>
        <v>13</v>
      </c>
      <c r="X76">
        <f t="shared" si="61"/>
        <v>10</v>
      </c>
      <c r="Y76">
        <f t="shared" si="61"/>
        <v>2</v>
      </c>
      <c r="Z76">
        <f t="shared" si="61"/>
        <v>3</v>
      </c>
      <c r="AA76">
        <f t="shared" si="61"/>
        <v>0</v>
      </c>
      <c r="AB76">
        <f t="shared" si="61"/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86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15</vt:i4>
      </vt:variant>
    </vt:vector>
  </HeadingPairs>
  <TitlesOfParts>
    <vt:vector size="15" baseType="lpstr">
      <vt:lpstr>Dati</vt:lpstr>
      <vt:lpstr>Casi_totali</vt:lpstr>
      <vt:lpstr>Terapia_inten</vt:lpstr>
      <vt:lpstr>Guariti</vt:lpstr>
      <vt:lpstr>Deceduti</vt:lpstr>
      <vt:lpstr>Ospedalizzati</vt:lpstr>
      <vt:lpstr>Positivi</vt:lpstr>
      <vt:lpstr>Quarantena</vt:lpstr>
      <vt:lpstr>Nuovi positivi</vt:lpstr>
      <vt:lpstr>Tamponi</vt:lpstr>
      <vt:lpstr>Analisi-nuovi-pos (2)</vt:lpstr>
      <vt:lpstr>Analisi-dead (2)</vt:lpstr>
      <vt:lpstr>Bilog</vt:lpstr>
      <vt:lpstr>R0</vt:lpstr>
      <vt:lpstr>Coeff stime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Carpaneto</cp:lastModifiedBy>
  <cp:revision>14</cp:revision>
  <dcterms:created xsi:type="dcterms:W3CDTF">2020-03-08T10:50:30Z</dcterms:created>
  <dcterms:modified xsi:type="dcterms:W3CDTF">2020-05-03T20:27:13Z</dcterms:modified>
</cp:coreProperties>
</file>