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0D28D8B-1D36-43A3-A807-FEB1BA97B9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3" i="18" l="1"/>
  <c r="Z93" i="18"/>
  <c r="AA93" i="18"/>
  <c r="AB93" i="18"/>
  <c r="AC93" i="18" s="1"/>
  <c r="AD93" i="18"/>
  <c r="AF93" i="18"/>
  <c r="AG93" i="18"/>
  <c r="Y94" i="18"/>
  <c r="Z94" i="18"/>
  <c r="AA94" i="18"/>
  <c r="AD94" i="18"/>
  <c r="AF94" i="18"/>
  <c r="AG94" i="18"/>
  <c r="Y95" i="18"/>
  <c r="Z95" i="18"/>
  <c r="AA95" i="18"/>
  <c r="AD95" i="18"/>
  <c r="AF95" i="18"/>
  <c r="AG95" i="18"/>
  <c r="K100" i="18"/>
  <c r="L100" i="18"/>
  <c r="H100" i="18"/>
  <c r="I100" i="18" s="1"/>
  <c r="C98" i="18"/>
  <c r="D98" i="18"/>
  <c r="E98" i="18"/>
  <c r="F98" i="18"/>
  <c r="G98" i="18" s="1"/>
  <c r="I98" i="18" s="1"/>
  <c r="H98" i="18"/>
  <c r="J98" i="18"/>
  <c r="L98" i="18" s="1"/>
  <c r="K98" i="18"/>
  <c r="C99" i="18"/>
  <c r="D99" i="18"/>
  <c r="E99" i="18"/>
  <c r="G99" i="18" s="1"/>
  <c r="I99" i="18" s="1"/>
  <c r="F99" i="18"/>
  <c r="H99" i="18"/>
  <c r="K99" i="18"/>
  <c r="C94" i="18"/>
  <c r="D94" i="18"/>
  <c r="E94" i="18"/>
  <c r="F94" i="18"/>
  <c r="G94" i="18" s="1"/>
  <c r="I94" i="18" s="1"/>
  <c r="H94" i="18"/>
  <c r="J94" i="18"/>
  <c r="L94" i="18" s="1"/>
  <c r="K94" i="18"/>
  <c r="C95" i="18"/>
  <c r="D95" i="18"/>
  <c r="E95" i="18"/>
  <c r="G95" i="18" s="1"/>
  <c r="I95" i="18" s="1"/>
  <c r="F95" i="18"/>
  <c r="H95" i="18"/>
  <c r="K95" i="18"/>
  <c r="C96" i="18"/>
  <c r="D96" i="18"/>
  <c r="E96" i="18"/>
  <c r="F96" i="18"/>
  <c r="G96" i="18" s="1"/>
  <c r="I96" i="18" s="1"/>
  <c r="H96" i="18"/>
  <c r="J96" i="18"/>
  <c r="L96" i="18" s="1"/>
  <c r="K96" i="18"/>
  <c r="C97" i="18"/>
  <c r="D97" i="18"/>
  <c r="E97" i="18"/>
  <c r="G97" i="18" s="1"/>
  <c r="I97" i="18" s="1"/>
  <c r="F97" i="18"/>
  <c r="H97" i="18"/>
  <c r="K97" i="18"/>
  <c r="B96" i="17"/>
  <c r="C96" i="17" s="1"/>
  <c r="B97" i="17"/>
  <c r="C97" i="17" s="1"/>
  <c r="B98" i="17"/>
  <c r="C98" i="17" s="1"/>
  <c r="B99" i="17"/>
  <c r="C99" i="17" s="1"/>
  <c r="C100" i="15"/>
  <c r="D100" i="15" s="1"/>
  <c r="J100" i="15" s="1"/>
  <c r="F100" i="15"/>
  <c r="G100" i="15" s="1"/>
  <c r="H100" i="15"/>
  <c r="C101" i="15"/>
  <c r="E101" i="15" s="1"/>
  <c r="D101" i="15"/>
  <c r="F101" i="15"/>
  <c r="G101" i="15" s="1"/>
  <c r="H101" i="15"/>
  <c r="J101" i="15"/>
  <c r="C102" i="15"/>
  <c r="E102" i="15" s="1"/>
  <c r="D102" i="15"/>
  <c r="F102" i="15"/>
  <c r="G102" i="15" s="1"/>
  <c r="H102" i="15"/>
  <c r="J102" i="15"/>
  <c r="C103" i="15"/>
  <c r="E103" i="15" s="1"/>
  <c r="D103" i="15"/>
  <c r="H103" i="15"/>
  <c r="F103" i="15" s="1"/>
  <c r="G103" i="15" s="1"/>
  <c r="C96" i="16"/>
  <c r="D96" i="16" s="1"/>
  <c r="G96" i="16"/>
  <c r="E96" i="16" s="1"/>
  <c r="C97" i="16"/>
  <c r="D97" i="16" s="1"/>
  <c r="G97" i="16"/>
  <c r="C98" i="16"/>
  <c r="G98" i="16"/>
  <c r="C99" i="16"/>
  <c r="D99" i="16"/>
  <c r="G99" i="16"/>
  <c r="C96" i="9"/>
  <c r="D96" i="9" s="1"/>
  <c r="G96" i="9"/>
  <c r="I96" i="9" s="1"/>
  <c r="H96" i="9"/>
  <c r="J96" i="9" s="1"/>
  <c r="C97" i="9"/>
  <c r="D97" i="9" s="1"/>
  <c r="G97" i="9"/>
  <c r="I97" i="9" s="1"/>
  <c r="H97" i="9"/>
  <c r="J97" i="9" s="1"/>
  <c r="C98" i="9"/>
  <c r="D98" i="9" s="1"/>
  <c r="G98" i="9"/>
  <c r="I98" i="9" s="1"/>
  <c r="H98" i="9"/>
  <c r="J98" i="9" s="1"/>
  <c r="C99" i="9"/>
  <c r="D99" i="9" s="1"/>
  <c r="G99" i="9"/>
  <c r="I99" i="9" s="1"/>
  <c r="H99" i="9"/>
  <c r="J99" i="9" s="1"/>
  <c r="R96" i="13"/>
  <c r="T96" i="13" s="1"/>
  <c r="V96" i="13"/>
  <c r="W96" i="13"/>
  <c r="Z96" i="13"/>
  <c r="AA96" i="13"/>
  <c r="R97" i="13"/>
  <c r="V97" i="13" s="1"/>
  <c r="T97" i="13"/>
  <c r="U97" i="13"/>
  <c r="W97" i="13"/>
  <c r="X97" i="13"/>
  <c r="Y97" i="13"/>
  <c r="AA97" i="13"/>
  <c r="AB97" i="13"/>
  <c r="R98" i="13"/>
  <c r="T98" i="13" s="1"/>
  <c r="V98" i="13"/>
  <c r="W98" i="13"/>
  <c r="Z98" i="13"/>
  <c r="AA98" i="13"/>
  <c r="R99" i="13"/>
  <c r="V99" i="13" s="1"/>
  <c r="T99" i="13"/>
  <c r="U99" i="13"/>
  <c r="W99" i="13"/>
  <c r="X99" i="13"/>
  <c r="Y99" i="13"/>
  <c r="AA99" i="13"/>
  <c r="AB99" i="13"/>
  <c r="W104" i="13"/>
  <c r="AA104" i="13"/>
  <c r="B96" i="13"/>
  <c r="C96" i="13" s="1"/>
  <c r="D96" i="13" s="1"/>
  <c r="B97" i="13"/>
  <c r="C97" i="13" s="1"/>
  <c r="D97" i="13" s="1"/>
  <c r="B98" i="13"/>
  <c r="B99" i="13"/>
  <c r="C99" i="13" s="1"/>
  <c r="B96" i="7"/>
  <c r="C96" i="7"/>
  <c r="D96" i="7" s="1"/>
  <c r="E96" i="7" s="1"/>
  <c r="B97" i="7"/>
  <c r="C97" i="7"/>
  <c r="D97" i="7" s="1"/>
  <c r="E97" i="7" s="1"/>
  <c r="B98" i="7"/>
  <c r="C98" i="7"/>
  <c r="D98" i="7" s="1"/>
  <c r="B99" i="7"/>
  <c r="C99" i="7"/>
  <c r="D99" i="7" s="1"/>
  <c r="E99" i="7" s="1"/>
  <c r="B96" i="8"/>
  <c r="C96" i="8" s="1"/>
  <c r="D96" i="8" s="1"/>
  <c r="E96" i="8" s="1"/>
  <c r="B97" i="8"/>
  <c r="C97" i="8" s="1"/>
  <c r="D97" i="8" s="1"/>
  <c r="E97" i="8" s="1"/>
  <c r="B98" i="8"/>
  <c r="C98" i="8" s="1"/>
  <c r="B99" i="8"/>
  <c r="C99" i="8" s="1"/>
  <c r="D99" i="8" s="1"/>
  <c r="B96" i="6"/>
  <c r="C96" i="6" s="1"/>
  <c r="D96" i="6" s="1"/>
  <c r="E96" i="6" s="1"/>
  <c r="B97" i="6"/>
  <c r="C97" i="6" s="1"/>
  <c r="D97" i="6" s="1"/>
  <c r="E97" i="6" s="1"/>
  <c r="B98" i="6"/>
  <c r="C98" i="6" s="1"/>
  <c r="D98" i="6" s="1"/>
  <c r="E98" i="6" s="1"/>
  <c r="B99" i="6"/>
  <c r="C99" i="6" s="1"/>
  <c r="D99" i="6" s="1"/>
  <c r="E99" i="6" s="1"/>
  <c r="R99" i="5"/>
  <c r="X99" i="5" s="1"/>
  <c r="R96" i="5"/>
  <c r="T96" i="5" s="1"/>
  <c r="R97" i="5"/>
  <c r="V97" i="5" s="1"/>
  <c r="T97" i="5"/>
  <c r="U97" i="5"/>
  <c r="X97" i="5"/>
  <c r="Y97" i="5"/>
  <c r="AA97" i="5"/>
  <c r="AB97" i="5"/>
  <c r="R98" i="5"/>
  <c r="T98" i="5" s="1"/>
  <c r="V98" i="5"/>
  <c r="W98" i="5"/>
  <c r="Z98" i="5"/>
  <c r="AA98" i="5"/>
  <c r="B99" i="5"/>
  <c r="C99" i="5" s="1"/>
  <c r="D99" i="5" s="1"/>
  <c r="E99" i="5" s="1"/>
  <c r="B96" i="5"/>
  <c r="C96" i="5"/>
  <c r="D96" i="5" s="1"/>
  <c r="E96" i="5" s="1"/>
  <c r="B97" i="5"/>
  <c r="C97" i="5"/>
  <c r="D97" i="5" s="1"/>
  <c r="B98" i="5"/>
  <c r="C98" i="5"/>
  <c r="D98" i="5" s="1"/>
  <c r="E98" i="5" s="1"/>
  <c r="R96" i="4"/>
  <c r="T96" i="4" s="1"/>
  <c r="R97" i="4"/>
  <c r="V97" i="4" s="1"/>
  <c r="R98" i="4"/>
  <c r="T98" i="4" s="1"/>
  <c r="W98" i="4"/>
  <c r="AA98" i="4"/>
  <c r="R99" i="4"/>
  <c r="V99" i="4" s="1"/>
  <c r="U99" i="4"/>
  <c r="W99" i="4"/>
  <c r="Y99" i="4"/>
  <c r="AA99" i="4"/>
  <c r="B96" i="4"/>
  <c r="C96" i="4" s="1"/>
  <c r="D96" i="4" s="1"/>
  <c r="E96" i="4" s="1"/>
  <c r="B97" i="4"/>
  <c r="C97" i="4" s="1"/>
  <c r="D97" i="4" s="1"/>
  <c r="E97" i="4" s="1"/>
  <c r="B98" i="4"/>
  <c r="C98" i="4" s="1"/>
  <c r="D98" i="4" s="1"/>
  <c r="E98" i="4" s="1"/>
  <c r="B99" i="4"/>
  <c r="C99" i="4" s="1"/>
  <c r="D99" i="4" s="1"/>
  <c r="E99" i="4" s="1"/>
  <c r="B96" i="3"/>
  <c r="C96" i="3"/>
  <c r="D96" i="3" s="1"/>
  <c r="E96" i="3" s="1"/>
  <c r="B97" i="3"/>
  <c r="C97" i="3"/>
  <c r="D97" i="3" s="1"/>
  <c r="E97" i="3" s="1"/>
  <c r="B98" i="3"/>
  <c r="C98" i="3"/>
  <c r="D98" i="3" s="1"/>
  <c r="B99" i="3"/>
  <c r="C99" i="3"/>
  <c r="D99" i="3" s="1"/>
  <c r="E99" i="3" s="1"/>
  <c r="B96" i="2"/>
  <c r="C96" i="2" s="1"/>
  <c r="D96" i="2" s="1"/>
  <c r="E96" i="2" s="1"/>
  <c r="B97" i="2"/>
  <c r="C97" i="2" s="1"/>
  <c r="B98" i="2"/>
  <c r="C98" i="2" s="1"/>
  <c r="D98" i="2" s="1"/>
  <c r="B99" i="2"/>
  <c r="C99" i="2" s="1"/>
  <c r="AB94" i="18" l="1"/>
  <c r="J99" i="18"/>
  <c r="L99" i="18" s="1"/>
  <c r="J97" i="18"/>
  <c r="L97" i="18" s="1"/>
  <c r="J95" i="18"/>
  <c r="L95" i="18" s="1"/>
  <c r="E97" i="17"/>
  <c r="E96" i="17"/>
  <c r="D96" i="17"/>
  <c r="D97" i="17"/>
  <c r="D98" i="17"/>
  <c r="D99" i="17"/>
  <c r="E98" i="17"/>
  <c r="E99" i="17"/>
  <c r="J103" i="15"/>
  <c r="I103" i="15"/>
  <c r="I102" i="15"/>
  <c r="I101" i="15"/>
  <c r="I100" i="15"/>
  <c r="E100" i="15"/>
  <c r="E97" i="16"/>
  <c r="F96" i="16"/>
  <c r="D98" i="16"/>
  <c r="H96" i="16"/>
  <c r="I96" i="16" s="1"/>
  <c r="H97" i="16"/>
  <c r="E98" i="9"/>
  <c r="K98" i="9"/>
  <c r="K99" i="9"/>
  <c r="E99" i="9"/>
  <c r="E97" i="9"/>
  <c r="K97" i="9"/>
  <c r="K96" i="9"/>
  <c r="E96" i="9"/>
  <c r="V104" i="13"/>
  <c r="T104" i="13"/>
  <c r="Y98" i="13"/>
  <c r="U98" i="13"/>
  <c r="Y96" i="13"/>
  <c r="U96" i="13"/>
  <c r="U104" i="13" s="1"/>
  <c r="Z99" i="13"/>
  <c r="AB98" i="13"/>
  <c r="X98" i="13"/>
  <c r="Z97" i="13"/>
  <c r="Z104" i="13" s="1"/>
  <c r="AB96" i="13"/>
  <c r="AB104" i="13" s="1"/>
  <c r="X96" i="13"/>
  <c r="C98" i="13"/>
  <c r="D98" i="13" s="1"/>
  <c r="E98" i="7"/>
  <c r="D98" i="8"/>
  <c r="E98" i="8" s="1"/>
  <c r="AB99" i="5"/>
  <c r="T99" i="5"/>
  <c r="U99" i="5"/>
  <c r="Y99" i="5"/>
  <c r="V99" i="5"/>
  <c r="W96" i="5"/>
  <c r="Z96" i="5"/>
  <c r="V96" i="5"/>
  <c r="AA96" i="5"/>
  <c r="AA99" i="5"/>
  <c r="W99" i="5"/>
  <c r="Y96" i="5"/>
  <c r="U96" i="5"/>
  <c r="Y98" i="5"/>
  <c r="U98" i="5"/>
  <c r="W97" i="5"/>
  <c r="Z99" i="5"/>
  <c r="AB98" i="5"/>
  <c r="X98" i="5"/>
  <c r="Z97" i="5"/>
  <c r="AB96" i="5"/>
  <c r="X96" i="5"/>
  <c r="E97" i="5"/>
  <c r="Y97" i="4"/>
  <c r="U97" i="4"/>
  <c r="AA96" i="4"/>
  <c r="W96" i="4"/>
  <c r="AB99" i="4"/>
  <c r="X99" i="4"/>
  <c r="T99" i="4"/>
  <c r="Z98" i="4"/>
  <c r="V98" i="4"/>
  <c r="AB97" i="4"/>
  <c r="X97" i="4"/>
  <c r="T97" i="4"/>
  <c r="Z96" i="4"/>
  <c r="V96" i="4"/>
  <c r="Y96" i="4"/>
  <c r="U96" i="4"/>
  <c r="Y98" i="4"/>
  <c r="U98" i="4"/>
  <c r="AA97" i="4"/>
  <c r="W97" i="4"/>
  <c r="Z99" i="4"/>
  <c r="AB98" i="4"/>
  <c r="X98" i="4"/>
  <c r="Z97" i="4"/>
  <c r="AB96" i="4"/>
  <c r="X96" i="4"/>
  <c r="E98" i="3"/>
  <c r="D99" i="2"/>
  <c r="E99" i="2" s="1"/>
  <c r="D97" i="2"/>
  <c r="E97" i="2" s="1"/>
  <c r="AC94" i="18" l="1"/>
  <c r="AB95" i="18"/>
  <c r="AC95" i="18" s="1"/>
  <c r="I97" i="16"/>
  <c r="E98" i="16"/>
  <c r="F97" i="16"/>
  <c r="Y104" i="13"/>
  <c r="X104" i="13"/>
  <c r="D99" i="13"/>
  <c r="E99" i="8"/>
  <c r="E98" i="2"/>
  <c r="E99" i="16" l="1"/>
  <c r="F98" i="16"/>
  <c r="H98" i="16"/>
  <c r="I98" i="16" s="1"/>
  <c r="F99" i="16" l="1"/>
  <c r="H99" i="16"/>
  <c r="I99" i="16" s="1"/>
  <c r="C93" i="18" l="1"/>
  <c r="D93" i="18"/>
  <c r="E93" i="18"/>
  <c r="G93" i="18" s="1"/>
  <c r="I93" i="18" s="1"/>
  <c r="F93" i="18"/>
  <c r="H93" i="18"/>
  <c r="J93" i="18"/>
  <c r="L93" i="18" s="1"/>
  <c r="K93" i="18"/>
  <c r="B95" i="17"/>
  <c r="C95" i="17" s="1"/>
  <c r="C99" i="15"/>
  <c r="D99" i="15" s="1"/>
  <c r="J99" i="15" s="1"/>
  <c r="E99" i="15"/>
  <c r="F99" i="15"/>
  <c r="G99" i="15" s="1"/>
  <c r="H99" i="15"/>
  <c r="C95" i="16"/>
  <c r="G95" i="16"/>
  <c r="E95" i="16" s="1"/>
  <c r="F95" i="16" s="1"/>
  <c r="C95" i="9"/>
  <c r="D95" i="9" s="1"/>
  <c r="G95" i="9"/>
  <c r="I95" i="9" s="1"/>
  <c r="H95" i="9"/>
  <c r="J95" i="9"/>
  <c r="R95" i="13"/>
  <c r="T95" i="13" s="1"/>
  <c r="B95" i="13"/>
  <c r="C95" i="13" s="1"/>
  <c r="D95" i="13" s="1"/>
  <c r="B95" i="7"/>
  <c r="C95" i="7" s="1"/>
  <c r="D95" i="7" s="1"/>
  <c r="E95" i="7" s="1"/>
  <c r="B95" i="8"/>
  <c r="C95" i="8" s="1"/>
  <c r="D95" i="8" s="1"/>
  <c r="E95" i="8" s="1"/>
  <c r="B95" i="6"/>
  <c r="C95" i="6" s="1"/>
  <c r="D95" i="6" s="1"/>
  <c r="E95" i="6" s="1"/>
  <c r="R95" i="5"/>
  <c r="T95" i="5" s="1"/>
  <c r="W95" i="5"/>
  <c r="AA95" i="5"/>
  <c r="B95" i="5"/>
  <c r="C95" i="5"/>
  <c r="D95" i="5"/>
  <c r="E95" i="5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I99" i="15"/>
  <c r="H95" i="16"/>
  <c r="E95" i="9"/>
  <c r="K95" i="9"/>
  <c r="V95" i="13"/>
  <c r="AA95" i="13"/>
  <c r="Z95" i="13"/>
  <c r="Y95" i="13"/>
  <c r="U95" i="13"/>
  <c r="W95" i="13"/>
  <c r="AB95" i="13"/>
  <c r="X95" i="13"/>
  <c r="U95" i="5"/>
  <c r="Z95" i="5"/>
  <c r="V95" i="5"/>
  <c r="Y95" i="5"/>
  <c r="AB95" i="5"/>
  <c r="X95" i="5"/>
  <c r="W95" i="4"/>
  <c r="U95" i="4"/>
  <c r="AA95" i="4"/>
  <c r="Z95" i="4"/>
  <c r="V95" i="4"/>
  <c r="Y95" i="4"/>
  <c r="AB95" i="4"/>
  <c r="X95" i="4"/>
  <c r="C91" i="18"/>
  <c r="D91" i="18"/>
  <c r="E91" i="18"/>
  <c r="G91" i="18" s="1"/>
  <c r="I91" i="18" s="1"/>
  <c r="F91" i="18"/>
  <c r="H91" i="18"/>
  <c r="K91" i="18"/>
  <c r="C92" i="18"/>
  <c r="D92" i="18"/>
  <c r="E92" i="18"/>
  <c r="F92" i="18"/>
  <c r="H92" i="18"/>
  <c r="K92" i="18"/>
  <c r="B93" i="17"/>
  <c r="B94" i="17"/>
  <c r="C94" i="17" s="1"/>
  <c r="C97" i="15"/>
  <c r="H97" i="15"/>
  <c r="F97" i="15" s="1"/>
  <c r="C98" i="15"/>
  <c r="D98" i="15"/>
  <c r="H98" i="15"/>
  <c r="G93" i="16"/>
  <c r="E93" i="16" s="1"/>
  <c r="G94" i="16"/>
  <c r="C93" i="9"/>
  <c r="C94" i="9"/>
  <c r="B93" i="7"/>
  <c r="B94" i="7"/>
  <c r="C94" i="7" s="1"/>
  <c r="B93" i="8"/>
  <c r="B94" i="8"/>
  <c r="H94" i="9" s="1"/>
  <c r="J94" i="9" s="1"/>
  <c r="B93" i="6"/>
  <c r="B94" i="6"/>
  <c r="C94" i="6" s="1"/>
  <c r="B93" i="5"/>
  <c r="B94" i="5"/>
  <c r="B93" i="4"/>
  <c r="B94" i="4"/>
  <c r="B93" i="3"/>
  <c r="C94" i="3" s="1"/>
  <c r="B94" i="3"/>
  <c r="B93" i="2"/>
  <c r="C94" i="2" s="1"/>
  <c r="B94" i="2"/>
  <c r="C94" i="5" l="1"/>
  <c r="R94" i="5" s="1"/>
  <c r="V94" i="5" s="1"/>
  <c r="E98" i="15"/>
  <c r="AA92" i="18"/>
  <c r="C94" i="4"/>
  <c r="R94" i="4" s="1"/>
  <c r="J92" i="18"/>
  <c r="L92" i="18" s="1"/>
  <c r="B93" i="13"/>
  <c r="D94" i="9"/>
  <c r="H93" i="9"/>
  <c r="J93" i="9" s="1"/>
  <c r="G92" i="18"/>
  <c r="I92" i="18" s="1"/>
  <c r="C94" i="8"/>
  <c r="B94" i="13"/>
  <c r="G93" i="9"/>
  <c r="I93" i="9" s="1"/>
  <c r="J98" i="15"/>
  <c r="AF92" i="18"/>
  <c r="Z92" i="18"/>
  <c r="G97" i="15"/>
  <c r="I97" i="15"/>
  <c r="F98" i="15"/>
  <c r="G98" i="15" s="1"/>
  <c r="I98" i="15"/>
  <c r="F93" i="16"/>
  <c r="E94" i="16"/>
  <c r="G94" i="9"/>
  <c r="I94" i="9" s="1"/>
  <c r="Y94" i="5"/>
  <c r="U94" i="5"/>
  <c r="AB94" i="5"/>
  <c r="X94" i="5"/>
  <c r="T94" i="5"/>
  <c r="AA94" i="5"/>
  <c r="W94" i="5"/>
  <c r="Z94" i="5"/>
  <c r="V94" i="4" l="1"/>
  <c r="U94" i="4"/>
  <c r="AA94" i="4"/>
  <c r="T94" i="4"/>
  <c r="AB94" i="4"/>
  <c r="W94" i="4"/>
  <c r="X94" i="4"/>
  <c r="Z94" i="4"/>
  <c r="Y94" i="4"/>
  <c r="C93" i="16"/>
  <c r="C94" i="13"/>
  <c r="C94" i="16"/>
  <c r="F94" i="16"/>
  <c r="H94" i="16" l="1"/>
  <c r="I95" i="16" s="1"/>
  <c r="D95" i="16"/>
  <c r="H93" i="16"/>
  <c r="R94" i="13"/>
  <c r="K94" i="9"/>
  <c r="D94" i="16"/>
  <c r="I94" i="16" l="1"/>
  <c r="V94" i="13"/>
  <c r="X94" i="13"/>
  <c r="Y94" i="13"/>
  <c r="T94" i="13"/>
  <c r="AB94" i="13"/>
  <c r="U94" i="13"/>
  <c r="AA94" i="13"/>
  <c r="W94" i="13"/>
  <c r="Z94" i="13"/>
  <c r="B91" i="17" l="1"/>
  <c r="B92" i="17"/>
  <c r="H104" i="15"/>
  <c r="H105" i="15"/>
  <c r="C95" i="15"/>
  <c r="H95" i="15"/>
  <c r="F95" i="15" s="1"/>
  <c r="C96" i="15"/>
  <c r="H96" i="15"/>
  <c r="G91" i="16"/>
  <c r="E91" i="16" s="1"/>
  <c r="G92" i="16"/>
  <c r="C91" i="9"/>
  <c r="D92" i="9" s="1"/>
  <c r="C92" i="9"/>
  <c r="D93" i="9" s="1"/>
  <c r="B91" i="7"/>
  <c r="B92" i="7"/>
  <c r="B91" i="8"/>
  <c r="B92" i="8"/>
  <c r="C93" i="8" s="1"/>
  <c r="B91" i="6"/>
  <c r="B92" i="6"/>
  <c r="B91" i="5"/>
  <c r="B92" i="5"/>
  <c r="C93" i="5" s="1"/>
  <c r="B91" i="4"/>
  <c r="B92" i="4"/>
  <c r="B91" i="3"/>
  <c r="B92" i="3"/>
  <c r="B91" i="2"/>
  <c r="B92" i="2"/>
  <c r="G92" i="9" s="1"/>
  <c r="I92" i="9" s="1"/>
  <c r="D94" i="8" l="1"/>
  <c r="B91" i="13"/>
  <c r="H91" i="9"/>
  <c r="J91" i="9" s="1"/>
  <c r="E96" i="15"/>
  <c r="E97" i="15"/>
  <c r="D97" i="15"/>
  <c r="J97" i="15" s="1"/>
  <c r="C92" i="3"/>
  <c r="C93" i="3"/>
  <c r="C92" i="5"/>
  <c r="C92" i="7"/>
  <c r="Y92" i="18"/>
  <c r="C93" i="7"/>
  <c r="H92" i="9"/>
  <c r="J92" i="9" s="1"/>
  <c r="E93" i="9"/>
  <c r="E94" i="9"/>
  <c r="G91" i="9"/>
  <c r="I91" i="9" s="1"/>
  <c r="Y91" i="18"/>
  <c r="C92" i="17"/>
  <c r="C93" i="17"/>
  <c r="D93" i="5"/>
  <c r="R93" i="5"/>
  <c r="D94" i="5"/>
  <c r="C92" i="2"/>
  <c r="C93" i="2"/>
  <c r="C92" i="4"/>
  <c r="C93" i="4"/>
  <c r="C92" i="6"/>
  <c r="C93" i="6"/>
  <c r="C92" i="8"/>
  <c r="D93" i="8" s="1"/>
  <c r="B92" i="13"/>
  <c r="D96" i="15"/>
  <c r="J96" i="15" s="1"/>
  <c r="G95" i="15"/>
  <c r="F96" i="15"/>
  <c r="G96" i="15" s="1"/>
  <c r="I96" i="15"/>
  <c r="I95" i="15"/>
  <c r="E92" i="16"/>
  <c r="F91" i="16"/>
  <c r="D93" i="6" l="1"/>
  <c r="D94" i="6"/>
  <c r="E94" i="6" s="1"/>
  <c r="C91" i="16"/>
  <c r="R92" i="5"/>
  <c r="E94" i="8"/>
  <c r="D93" i="4"/>
  <c r="R93" i="4"/>
  <c r="D94" i="4"/>
  <c r="E94" i="5"/>
  <c r="D93" i="7"/>
  <c r="D94" i="7"/>
  <c r="D94" i="3"/>
  <c r="D93" i="3"/>
  <c r="D93" i="2"/>
  <c r="D94" i="2"/>
  <c r="C92" i="13"/>
  <c r="C93" i="13"/>
  <c r="C92" i="16"/>
  <c r="H92" i="16" s="1"/>
  <c r="R92" i="4"/>
  <c r="T93" i="5"/>
  <c r="X93" i="5"/>
  <c r="V93" i="5"/>
  <c r="Y93" i="5"/>
  <c r="AA93" i="5"/>
  <c r="U93" i="5"/>
  <c r="W93" i="5"/>
  <c r="Z93" i="5"/>
  <c r="AB93" i="5"/>
  <c r="F92" i="16"/>
  <c r="AG92" i="18" l="1"/>
  <c r="K92" i="9"/>
  <c r="R92" i="13"/>
  <c r="V92" i="4"/>
  <c r="Z92" i="4"/>
  <c r="Y92" i="4"/>
  <c r="AB92" i="4"/>
  <c r="T92" i="4"/>
  <c r="U92" i="4"/>
  <c r="X92" i="4"/>
  <c r="AA92" i="4"/>
  <c r="W92" i="4"/>
  <c r="E94" i="3"/>
  <c r="E94" i="4"/>
  <c r="H91" i="16"/>
  <c r="I92" i="16" s="1"/>
  <c r="I93" i="16"/>
  <c r="D93" i="13"/>
  <c r="R93" i="13"/>
  <c r="K93" i="9"/>
  <c r="D94" i="13"/>
  <c r="D93" i="16"/>
  <c r="D92" i="16"/>
  <c r="E94" i="2"/>
  <c r="E94" i="7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F104" i="15" l="1"/>
  <c r="F105" i="15" l="1"/>
  <c r="G105" i="15" s="1"/>
  <c r="G104" i="15"/>
  <c r="C90" i="18" l="1"/>
  <c r="D90" i="18"/>
  <c r="E90" i="18"/>
  <c r="F90" i="18"/>
  <c r="H90" i="18"/>
  <c r="K90" i="18"/>
  <c r="B90" i="17"/>
  <c r="C94" i="15"/>
  <c r="F94" i="15"/>
  <c r="G94" i="15" s="1"/>
  <c r="H94" i="15"/>
  <c r="G90" i="16"/>
  <c r="E90" i="16" s="1"/>
  <c r="F90" i="16" s="1"/>
  <c r="C90" i="9"/>
  <c r="G90" i="9" s="1"/>
  <c r="I90" i="9" s="1"/>
  <c r="B90" i="7"/>
  <c r="B90" i="8"/>
  <c r="B90" i="6"/>
  <c r="B90" i="5"/>
  <c r="B90" i="4"/>
  <c r="B90" i="3"/>
  <c r="C91" i="3" s="1"/>
  <c r="B90" i="2"/>
  <c r="H90" i="9" l="1"/>
  <c r="J90" i="9" s="1"/>
  <c r="C91" i="6"/>
  <c r="C91" i="17"/>
  <c r="E94" i="17" s="1"/>
  <c r="G90" i="18"/>
  <c r="I90" i="18" s="1"/>
  <c r="AA91" i="18"/>
  <c r="AF91" i="18" s="1"/>
  <c r="C91" i="2"/>
  <c r="C91" i="8"/>
  <c r="B90" i="13"/>
  <c r="D91" i="9"/>
  <c r="Z91" i="18"/>
  <c r="C91" i="4"/>
  <c r="C91" i="5"/>
  <c r="Y90" i="18"/>
  <c r="C91" i="7"/>
  <c r="D92" i="3"/>
  <c r="E95" i="15"/>
  <c r="D95" i="15"/>
  <c r="J95" i="15" s="1"/>
  <c r="J91" i="18"/>
  <c r="L91" i="18" s="1"/>
  <c r="I94" i="15"/>
  <c r="C88" i="18"/>
  <c r="D88" i="18"/>
  <c r="E88" i="18"/>
  <c r="F88" i="18"/>
  <c r="H88" i="18"/>
  <c r="K88" i="18"/>
  <c r="C89" i="18"/>
  <c r="D89" i="18"/>
  <c r="E89" i="18"/>
  <c r="F89" i="18"/>
  <c r="H89" i="18"/>
  <c r="K89" i="18"/>
  <c r="B88" i="17"/>
  <c r="B89" i="17"/>
  <c r="C90" i="17" s="1"/>
  <c r="E93" i="17" s="1"/>
  <c r="C92" i="15"/>
  <c r="C93" i="15"/>
  <c r="E94" i="15" s="1"/>
  <c r="L10" i="12"/>
  <c r="L4" i="16"/>
  <c r="G88" i="16"/>
  <c r="G89" i="16"/>
  <c r="C88" i="9"/>
  <c r="H88" i="9"/>
  <c r="J88" i="9" s="1"/>
  <c r="C89" i="9"/>
  <c r="D90" i="9" s="1"/>
  <c r="B88" i="7"/>
  <c r="Y88" i="18" s="1"/>
  <c r="B89" i="7"/>
  <c r="Y89" i="18" s="1"/>
  <c r="B88" i="8"/>
  <c r="B89" i="8"/>
  <c r="C89" i="8" s="1"/>
  <c r="B88" i="6"/>
  <c r="B89" i="6"/>
  <c r="B88" i="5"/>
  <c r="B89" i="5"/>
  <c r="C89" i="5" s="1"/>
  <c r="B88" i="4"/>
  <c r="B89" i="4"/>
  <c r="C90" i="4" s="1"/>
  <c r="B88" i="3"/>
  <c r="B89" i="3"/>
  <c r="B88" i="2"/>
  <c r="B89" i="2"/>
  <c r="G89" i="9" s="1"/>
  <c r="I89" i="9" s="1"/>
  <c r="G88" i="9" l="1"/>
  <c r="I88" i="9" s="1"/>
  <c r="G89" i="18"/>
  <c r="I89" i="18" s="1"/>
  <c r="B88" i="13"/>
  <c r="C88" i="16" s="1"/>
  <c r="AA89" i="18"/>
  <c r="AF89" i="18" s="1"/>
  <c r="G88" i="18"/>
  <c r="I88" i="18" s="1"/>
  <c r="C90" i="7"/>
  <c r="C89" i="6"/>
  <c r="C89" i="7"/>
  <c r="B89" i="13"/>
  <c r="C90" i="13" s="1"/>
  <c r="Z89" i="18"/>
  <c r="D90" i="7"/>
  <c r="R90" i="4"/>
  <c r="D92" i="8"/>
  <c r="C89" i="3"/>
  <c r="C90" i="3"/>
  <c r="H89" i="9"/>
  <c r="J89" i="9" s="1"/>
  <c r="AA90" i="18"/>
  <c r="AF90" i="18" s="1"/>
  <c r="R91" i="5"/>
  <c r="D92" i="5"/>
  <c r="E91" i="9"/>
  <c r="E92" i="9"/>
  <c r="C90" i="8"/>
  <c r="D90" i="8" s="1"/>
  <c r="D94" i="15"/>
  <c r="J94" i="15" s="1"/>
  <c r="D91" i="7"/>
  <c r="D92" i="7"/>
  <c r="C90" i="5"/>
  <c r="D92" i="2"/>
  <c r="D92" i="6"/>
  <c r="E93" i="15"/>
  <c r="J90" i="18"/>
  <c r="L90" i="18" s="1"/>
  <c r="C89" i="2"/>
  <c r="C89" i="4"/>
  <c r="D90" i="4" s="1"/>
  <c r="R89" i="5"/>
  <c r="D89" i="9"/>
  <c r="E90" i="9" s="1"/>
  <c r="D93" i="15"/>
  <c r="C89" i="17"/>
  <c r="E92" i="17" s="1"/>
  <c r="E93" i="3"/>
  <c r="D91" i="4"/>
  <c r="R91" i="4"/>
  <c r="D92" i="4"/>
  <c r="Z90" i="18"/>
  <c r="C91" i="13"/>
  <c r="C90" i="16"/>
  <c r="C90" i="2"/>
  <c r="D90" i="2" s="1"/>
  <c r="C90" i="6"/>
  <c r="D90" i="6" s="1"/>
  <c r="J89" i="18"/>
  <c r="L89" i="18" s="1"/>
  <c r="Z89" i="5"/>
  <c r="D91" i="6" l="1"/>
  <c r="E91" i="6" s="1"/>
  <c r="E91" i="7"/>
  <c r="AG90" i="18"/>
  <c r="R90" i="13"/>
  <c r="K90" i="9"/>
  <c r="D91" i="2"/>
  <c r="E91" i="2" s="1"/>
  <c r="E92" i="5"/>
  <c r="E93" i="5"/>
  <c r="D90" i="3"/>
  <c r="D91" i="3"/>
  <c r="E92" i="4"/>
  <c r="E93" i="4"/>
  <c r="E92" i="6"/>
  <c r="E93" i="6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E92" i="8"/>
  <c r="E93" i="8"/>
  <c r="C89" i="13"/>
  <c r="C89" i="16"/>
  <c r="D89" i="16" s="1"/>
  <c r="D91" i="16"/>
  <c r="H90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E92" i="7"/>
  <c r="E93" i="7"/>
  <c r="D91" i="13"/>
  <c r="AG91" i="18"/>
  <c r="K91" i="9"/>
  <c r="R91" i="13"/>
  <c r="D92" i="13"/>
  <c r="E91" i="4"/>
  <c r="R89" i="4"/>
  <c r="E92" i="2"/>
  <c r="E93" i="2"/>
  <c r="D91" i="8"/>
  <c r="E91" i="8" s="1"/>
  <c r="D90" i="16" l="1"/>
  <c r="AG89" i="18"/>
  <c r="R89" i="13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I91" i="16"/>
  <c r="E91" i="5"/>
  <c r="E91" i="3"/>
  <c r="E92" i="3"/>
  <c r="D90" i="13"/>
  <c r="U89" i="13" l="1"/>
  <c r="X89" i="13"/>
  <c r="AB89" i="13"/>
  <c r="T89" i="13"/>
  <c r="Y89" i="13"/>
  <c r="Z89" i="13"/>
  <c r="AA89" i="13"/>
  <c r="V89" i="13"/>
  <c r="W89" i="13"/>
  <c r="C86" i="18" l="1"/>
  <c r="D86" i="18"/>
  <c r="E86" i="18"/>
  <c r="F86" i="18"/>
  <c r="G86" i="18" s="1"/>
  <c r="I86" i="18" s="1"/>
  <c r="H86" i="18"/>
  <c r="K86" i="18"/>
  <c r="C87" i="18"/>
  <c r="J88" i="18" s="1"/>
  <c r="L88" i="18" s="1"/>
  <c r="D87" i="18"/>
  <c r="E87" i="18"/>
  <c r="F87" i="18"/>
  <c r="AA88" i="18" s="1"/>
  <c r="H87" i="18"/>
  <c r="K87" i="18"/>
  <c r="B86" i="17"/>
  <c r="B87" i="17"/>
  <c r="C88" i="17" s="1"/>
  <c r="C87" i="17"/>
  <c r="C90" i="15"/>
  <c r="D91" i="15" s="1"/>
  <c r="C91" i="15"/>
  <c r="G86" i="16"/>
  <c r="G87" i="16"/>
  <c r="C86" i="9"/>
  <c r="C87" i="9"/>
  <c r="B86" i="7"/>
  <c r="B87" i="7"/>
  <c r="B86" i="8"/>
  <c r="B87" i="8"/>
  <c r="C88" i="8" s="1"/>
  <c r="B86" i="6"/>
  <c r="B87" i="6"/>
  <c r="B86" i="5"/>
  <c r="B87" i="5"/>
  <c r="B86" i="4"/>
  <c r="B87" i="4"/>
  <c r="B86" i="3"/>
  <c r="B87" i="3"/>
  <c r="B86" i="2"/>
  <c r="G86" i="9" s="1"/>
  <c r="I86" i="9" s="1"/>
  <c r="B87" i="2"/>
  <c r="H87" i="9" l="1"/>
  <c r="J87" i="9" s="1"/>
  <c r="B86" i="13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C88" i="5"/>
  <c r="C87" i="6"/>
  <c r="C88" i="6"/>
  <c r="Y86" i="18"/>
  <c r="C87" i="3"/>
  <c r="C88" i="3"/>
  <c r="B87" i="13"/>
  <c r="D87" i="9"/>
  <c r="D88" i="9"/>
  <c r="D94" i="17"/>
  <c r="E91" i="17"/>
  <c r="G87" i="18"/>
  <c r="I87" i="18" s="1"/>
  <c r="Z87" i="18"/>
  <c r="Z88" i="18"/>
  <c r="AF88" i="18"/>
  <c r="C87" i="4"/>
  <c r="C88" i="4"/>
  <c r="C87" i="7"/>
  <c r="Y87" i="18"/>
  <c r="C88" i="7"/>
  <c r="H86" i="9"/>
  <c r="J86" i="9" s="1"/>
  <c r="AA87" i="18"/>
  <c r="AF87" i="18" s="1"/>
  <c r="C87" i="16"/>
  <c r="D88" i="16" s="1"/>
  <c r="C86" i="16"/>
  <c r="J87" i="18"/>
  <c r="L87" i="18" s="1"/>
  <c r="D88" i="4" l="1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8"/>
  <c r="E90" i="8"/>
  <c r="E89" i="9"/>
  <c r="E88" i="9"/>
  <c r="R87" i="5"/>
  <c r="D88" i="5"/>
  <c r="R88" i="5"/>
  <c r="D89" i="5"/>
  <c r="D87" i="16"/>
  <c r="X87" i="5" l="1"/>
  <c r="AB87" i="5"/>
  <c r="V87" i="5"/>
  <c r="W87" i="5"/>
  <c r="T87" i="5"/>
  <c r="Z87" i="5"/>
  <c r="Y87" i="5"/>
  <c r="U87" i="5"/>
  <c r="AA87" i="5"/>
  <c r="E89" i="5"/>
  <c r="E90" i="5"/>
  <c r="D88" i="13"/>
  <c r="AG88" i="18"/>
  <c r="R88" i="13"/>
  <c r="K88" i="9"/>
  <c r="D89" i="13"/>
  <c r="E89" i="7"/>
  <c r="E90" i="7"/>
  <c r="E89" i="6"/>
  <c r="E90" i="6"/>
  <c r="E89" i="4"/>
  <c r="E90" i="4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AG87" i="18"/>
  <c r="K87" i="9"/>
  <c r="R87" i="13"/>
  <c r="V87" i="4"/>
  <c r="Y87" i="4"/>
  <c r="T87" i="4"/>
  <c r="AB87" i="4"/>
  <c r="U87" i="4"/>
  <c r="X87" i="4"/>
  <c r="AA87" i="4"/>
  <c r="Z87" i="4"/>
  <c r="W87" i="4"/>
  <c r="E89" i="2"/>
  <c r="E90" i="2"/>
  <c r="E89" i="3"/>
  <c r="E90" i="3"/>
  <c r="C85" i="18"/>
  <c r="D85" i="18"/>
  <c r="E85" i="18"/>
  <c r="F85" i="18"/>
  <c r="AA86" i="18" s="1"/>
  <c r="H85" i="18"/>
  <c r="K85" i="18"/>
  <c r="B85" i="17"/>
  <c r="C86" i="17" s="1"/>
  <c r="C89" i="15"/>
  <c r="G85" i="16"/>
  <c r="C85" i="9"/>
  <c r="D86" i="9" s="1"/>
  <c r="B85" i="7"/>
  <c r="B85" i="8"/>
  <c r="B85" i="6"/>
  <c r="C86" i="6" s="1"/>
  <c r="B85" i="5"/>
  <c r="C86" i="5" s="1"/>
  <c r="B85" i="4"/>
  <c r="C86" i="4" s="1"/>
  <c r="B85" i="3"/>
  <c r="C86" i="3" s="1"/>
  <c r="B85" i="2"/>
  <c r="C86" i="2" s="1"/>
  <c r="T88" i="13" l="1"/>
  <c r="U88" i="13"/>
  <c r="Z88" i="13"/>
  <c r="V88" i="13"/>
  <c r="AA88" i="13"/>
  <c r="Y88" i="13"/>
  <c r="W88" i="13"/>
  <c r="AB88" i="13"/>
  <c r="X88" i="13"/>
  <c r="D87" i="3"/>
  <c r="B85" i="13"/>
  <c r="C86" i="13" s="1"/>
  <c r="AG86" i="18" s="1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Y85" i="18"/>
  <c r="C86" i="7"/>
  <c r="D90" i="15"/>
  <c r="E90" i="15"/>
  <c r="R86" i="5"/>
  <c r="D87" i="5"/>
  <c r="G85" i="9"/>
  <c r="I85" i="9" s="1"/>
  <c r="D92" i="17"/>
  <c r="E89" i="17"/>
  <c r="Z86" i="18"/>
  <c r="AF86" i="18"/>
  <c r="R86" i="13"/>
  <c r="D87" i="13"/>
  <c r="K86" i="9"/>
  <c r="C85" i="16"/>
  <c r="D86" i="16" s="1"/>
  <c r="G85" i="18"/>
  <c r="I85" i="18" s="1"/>
  <c r="H85" i="9"/>
  <c r="J85" i="9" s="1"/>
  <c r="E88" i="5" l="1"/>
  <c r="E88" i="3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E88" i="2"/>
  <c r="E88" i="4"/>
  <c r="E88" i="6"/>
  <c r="T86" i="13"/>
  <c r="AA86" i="13"/>
  <c r="V86" i="13"/>
  <c r="W86" i="13"/>
  <c r="Z86" i="13"/>
  <c r="Y86" i="13"/>
  <c r="X86" i="13"/>
  <c r="U86" i="13"/>
  <c r="AB86" i="13"/>
  <c r="C83" i="18"/>
  <c r="D83" i="18"/>
  <c r="E83" i="18"/>
  <c r="F83" i="18"/>
  <c r="H83" i="18"/>
  <c r="K83" i="18"/>
  <c r="C84" i="18"/>
  <c r="D84" i="18"/>
  <c r="E84" i="18"/>
  <c r="F84" i="18"/>
  <c r="H84" i="18"/>
  <c r="K84" i="18"/>
  <c r="B83" i="17"/>
  <c r="B84" i="17"/>
  <c r="C85" i="17" s="1"/>
  <c r="C87" i="15"/>
  <c r="C88" i="15"/>
  <c r="D88" i="15" s="1"/>
  <c r="G83" i="16"/>
  <c r="G84" i="16"/>
  <c r="C83" i="9"/>
  <c r="C84" i="9"/>
  <c r="B83" i="7"/>
  <c r="Y83" i="18" s="1"/>
  <c r="B84" i="7"/>
  <c r="B83" i="8"/>
  <c r="B84" i="8"/>
  <c r="B83" i="6"/>
  <c r="B84" i="6"/>
  <c r="B83" i="5"/>
  <c r="B84" i="5"/>
  <c r="B83" i="4"/>
  <c r="B84" i="4"/>
  <c r="B83" i="3"/>
  <c r="B84" i="3"/>
  <c r="B83" i="2"/>
  <c r="B84" i="2"/>
  <c r="C84" i="17" l="1"/>
  <c r="C85" i="7"/>
  <c r="D86" i="7" s="1"/>
  <c r="Y84" i="18"/>
  <c r="AA84" i="18"/>
  <c r="AF84" i="18" s="1"/>
  <c r="G83" i="18"/>
  <c r="I83" i="18" s="1"/>
  <c r="D90" i="17"/>
  <c r="E87" i="17"/>
  <c r="H83" i="9"/>
  <c r="J83" i="9" s="1"/>
  <c r="D91" i="17"/>
  <c r="E88" i="17"/>
  <c r="AA85" i="18"/>
  <c r="AF85" i="18" s="1"/>
  <c r="E87" i="7"/>
  <c r="E88" i="7"/>
  <c r="C84" i="7"/>
  <c r="D85" i="7" s="1"/>
  <c r="G84" i="18"/>
  <c r="I84" i="18" s="1"/>
  <c r="Z84" i="18"/>
  <c r="Z85" i="18"/>
  <c r="E88" i="8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H84" i="9"/>
  <c r="J84" i="9" s="1"/>
  <c r="E88" i="15"/>
  <c r="J84" i="18"/>
  <c r="L84" i="18" s="1"/>
  <c r="G84" i="9"/>
  <c r="I84" i="9" s="1"/>
  <c r="C82" i="18"/>
  <c r="D82" i="18"/>
  <c r="E82" i="18"/>
  <c r="F82" i="18"/>
  <c r="H82" i="18"/>
  <c r="K82" i="18"/>
  <c r="B82" i="17"/>
  <c r="C86" i="15"/>
  <c r="E87" i="15" s="1"/>
  <c r="G82" i="16"/>
  <c r="C82" i="9"/>
  <c r="B82" i="7"/>
  <c r="B82" i="8"/>
  <c r="B82" i="6"/>
  <c r="C83" i="6" s="1"/>
  <c r="B82" i="5"/>
  <c r="B82" i="4"/>
  <c r="C83" i="4" s="1"/>
  <c r="B82" i="3"/>
  <c r="C83" i="3" s="1"/>
  <c r="B82" i="2"/>
  <c r="E85" i="9" l="1"/>
  <c r="E86" i="9"/>
  <c r="D85" i="2"/>
  <c r="D86" i="2"/>
  <c r="Z83" i="18"/>
  <c r="E87" i="5"/>
  <c r="C83" i="7"/>
  <c r="D84" i="7" s="1"/>
  <c r="E85" i="7" s="1"/>
  <c r="Y82" i="18"/>
  <c r="G82" i="18"/>
  <c r="I82" i="18" s="1"/>
  <c r="D85" i="3"/>
  <c r="D86" i="3"/>
  <c r="E87" i="4"/>
  <c r="E87" i="6"/>
  <c r="E87" i="8"/>
  <c r="AA83" i="18"/>
  <c r="AF83" i="18" s="1"/>
  <c r="E86" i="7"/>
  <c r="R83" i="4"/>
  <c r="D85" i="5"/>
  <c r="E86" i="5" s="1"/>
  <c r="R85" i="5"/>
  <c r="D84" i="6"/>
  <c r="H82" i="9"/>
  <c r="J82" i="9" s="1"/>
  <c r="J83" i="18"/>
  <c r="L83" i="18" s="1"/>
  <c r="C84" i="13"/>
  <c r="AG84" i="18" s="1"/>
  <c r="C85" i="13"/>
  <c r="C84" i="16"/>
  <c r="E85" i="3"/>
  <c r="D85" i="4"/>
  <c r="E86" i="4" s="1"/>
  <c r="R85" i="4"/>
  <c r="C83" i="16"/>
  <c r="D84" i="5"/>
  <c r="R84" i="5"/>
  <c r="C83" i="2"/>
  <c r="D83" i="9"/>
  <c r="C83" i="5"/>
  <c r="B82" i="13"/>
  <c r="G82" i="9"/>
  <c r="I82" i="9" s="1"/>
  <c r="C83" i="8"/>
  <c r="D84" i="3"/>
  <c r="D84" i="4"/>
  <c r="R84" i="4"/>
  <c r="D85" i="8"/>
  <c r="E86" i="8" s="1"/>
  <c r="D87" i="15"/>
  <c r="D85" i="6"/>
  <c r="E85" i="6" s="1"/>
  <c r="C83" i="17"/>
  <c r="E86" i="6" l="1"/>
  <c r="D89" i="17"/>
  <c r="E86" i="17"/>
  <c r="E85" i="5"/>
  <c r="D86" i="13"/>
  <c r="AG85" i="18"/>
  <c r="E86" i="2"/>
  <c r="E87" i="2"/>
  <c r="E86" i="3"/>
  <c r="E87" i="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AG83" i="18" s="1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D81" i="18"/>
  <c r="E81" i="18"/>
  <c r="F81" i="18"/>
  <c r="H81" i="18"/>
  <c r="K81" i="18"/>
  <c r="B81" i="17"/>
  <c r="C85" i="15"/>
  <c r="G81" i="16"/>
  <c r="C81" i="9"/>
  <c r="G81" i="9" s="1"/>
  <c r="I81" i="9" s="1"/>
  <c r="B81" i="7"/>
  <c r="Y81" i="18" s="1"/>
  <c r="B81" i="8"/>
  <c r="B81" i="6"/>
  <c r="B81" i="5"/>
  <c r="B81" i="4"/>
  <c r="B81" i="3"/>
  <c r="B81" i="2"/>
  <c r="J82" i="18" l="1"/>
  <c r="L82" i="18" s="1"/>
  <c r="Z82" i="18"/>
  <c r="AA82" i="18"/>
  <c r="AF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E85" i="17" l="1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AG82" i="18" s="1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Y80" i="18" s="1"/>
  <c r="B80" i="8"/>
  <c r="B80" i="13" s="1"/>
  <c r="B80" i="6"/>
  <c r="B80" i="5"/>
  <c r="B80" i="4"/>
  <c r="B80" i="3"/>
  <c r="B80" i="2"/>
  <c r="AA81" i="18" l="1"/>
  <c r="AF81" i="18" s="1"/>
  <c r="Z81" i="18"/>
  <c r="C81" i="6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E84" i="5"/>
  <c r="D82" i="16"/>
  <c r="E84" i="2"/>
  <c r="E84" i="7"/>
  <c r="E84" i="6"/>
  <c r="C81" i="13"/>
  <c r="C80" i="16"/>
  <c r="D82" i="13" l="1"/>
  <c r="AG81" i="18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D79" i="18"/>
  <c r="E79" i="18"/>
  <c r="F79" i="18"/>
  <c r="H79" i="18"/>
  <c r="K79" i="18"/>
  <c r="B79" i="17"/>
  <c r="C83" i="15"/>
  <c r="G79" i="16"/>
  <c r="C79" i="9"/>
  <c r="H79" i="9"/>
  <c r="J79" i="9" s="1"/>
  <c r="B79" i="7"/>
  <c r="B79" i="8"/>
  <c r="B79" i="6"/>
  <c r="B79" i="5"/>
  <c r="C80" i="5" s="1"/>
  <c r="B79" i="4"/>
  <c r="B79" i="3"/>
  <c r="B79" i="2"/>
  <c r="Z80" i="18" l="1"/>
  <c r="G79" i="9"/>
  <c r="I79" i="9" s="1"/>
  <c r="B79" i="13"/>
  <c r="C79" i="16" s="1"/>
  <c r="J80" i="18"/>
  <c r="L80" i="18" s="1"/>
  <c r="AA80" i="18"/>
  <c r="AF80" i="18" s="1"/>
  <c r="C80" i="6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W81" i="13"/>
  <c r="U81" i="13"/>
  <c r="T81" i="13"/>
  <c r="Z81" i="13"/>
  <c r="AA81" i="13"/>
  <c r="AB81" i="13"/>
  <c r="Y81" i="13"/>
  <c r="V81" i="13"/>
  <c r="X81" i="13"/>
  <c r="C77" i="18"/>
  <c r="D77" i="18"/>
  <c r="E77" i="18"/>
  <c r="F77" i="18"/>
  <c r="H77" i="18"/>
  <c r="K77" i="18"/>
  <c r="C78" i="18"/>
  <c r="J79" i="18" s="1"/>
  <c r="L79" i="18" s="1"/>
  <c r="D78" i="18"/>
  <c r="E78" i="18"/>
  <c r="F78" i="18"/>
  <c r="H78" i="18"/>
  <c r="K78" i="18"/>
  <c r="B77" i="17"/>
  <c r="B78" i="17"/>
  <c r="C79" i="17" s="1"/>
  <c r="C81" i="15"/>
  <c r="C82" i="15"/>
  <c r="G77" i="16"/>
  <c r="G78" i="16"/>
  <c r="C77" i="9"/>
  <c r="G77" i="9" s="1"/>
  <c r="I77" i="9" s="1"/>
  <c r="C78" i="9"/>
  <c r="D79" i="9" s="1"/>
  <c r="B77" i="7"/>
  <c r="B78" i="7"/>
  <c r="B77" i="8"/>
  <c r="B78" i="8"/>
  <c r="B77" i="6"/>
  <c r="B78" i="6"/>
  <c r="B77" i="5"/>
  <c r="B78" i="5"/>
  <c r="B77" i="4"/>
  <c r="B78" i="4"/>
  <c r="B77" i="3"/>
  <c r="B78" i="3"/>
  <c r="B77" i="2"/>
  <c r="B78" i="2"/>
  <c r="C80" i="13" l="1"/>
  <c r="AG80" i="18" s="1"/>
  <c r="C78" i="3"/>
  <c r="C78" i="5"/>
  <c r="R78" i="5" s="1"/>
  <c r="V78" i="5" s="1"/>
  <c r="C78" i="8"/>
  <c r="E82" i="15"/>
  <c r="AA78" i="18"/>
  <c r="E83" i="17"/>
  <c r="D86" i="17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U78" i="5" l="1"/>
  <c r="D80" i="8"/>
  <c r="E80" i="8" s="1"/>
  <c r="C77" i="16"/>
  <c r="C78" i="16"/>
  <c r="D80" i="6"/>
  <c r="E80" i="6" s="1"/>
  <c r="D80" i="3"/>
  <c r="E80" i="3" s="1"/>
  <c r="D79" i="4"/>
  <c r="E80" i="4" s="1"/>
  <c r="R79" i="4"/>
  <c r="E81" i="4"/>
  <c r="E82" i="4"/>
  <c r="E81" i="8"/>
  <c r="E82" i="8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D84" i="17"/>
  <c r="E81" i="17"/>
  <c r="E81" i="6"/>
  <c r="E82" i="6"/>
  <c r="E81" i="3"/>
  <c r="E82" i="3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8" i="16" l="1"/>
  <c r="D79" i="16"/>
  <c r="E81" i="7"/>
  <c r="E80" i="5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G75" i="16"/>
  <c r="G76" i="16"/>
  <c r="C75" i="9"/>
  <c r="C76" i="9"/>
  <c r="B75" i="7"/>
  <c r="B76" i="7"/>
  <c r="B75" i="8"/>
  <c r="B76" i="8"/>
  <c r="H76" i="9" s="1"/>
  <c r="J76" i="9" s="1"/>
  <c r="B75" i="6"/>
  <c r="B76" i="6"/>
  <c r="C77" i="6" s="1"/>
  <c r="B75" i="5"/>
  <c r="C76" i="5" s="1"/>
  <c r="B76" i="5"/>
  <c r="C77" i="5" s="1"/>
  <c r="B75" i="4"/>
  <c r="B76" i="4"/>
  <c r="C77" i="4" s="1"/>
  <c r="B75" i="3"/>
  <c r="B76" i="3"/>
  <c r="B75" i="2"/>
  <c r="B76" i="2"/>
  <c r="D80" i="15" l="1"/>
  <c r="G75" i="9"/>
  <c r="I75" i="9" s="1"/>
  <c r="C76" i="2"/>
  <c r="C77" i="2"/>
  <c r="D77" i="5"/>
  <c r="R77" i="5"/>
  <c r="D78" i="5"/>
  <c r="R76" i="5"/>
  <c r="C76" i="6"/>
  <c r="D77" i="6" s="1"/>
  <c r="C76" i="7"/>
  <c r="Y76" i="18"/>
  <c r="C77" i="7"/>
  <c r="C76" i="17"/>
  <c r="J77" i="18"/>
  <c r="L77" i="18" s="1"/>
  <c r="G75" i="18"/>
  <c r="I75" i="18" s="1"/>
  <c r="D78" i="6"/>
  <c r="Y75" i="18"/>
  <c r="G76" i="9"/>
  <c r="I76" i="9" s="1"/>
  <c r="D83" i="17"/>
  <c r="E80" i="17"/>
  <c r="AA77" i="18"/>
  <c r="AF77" i="18" s="1"/>
  <c r="C76" i="3"/>
  <c r="C77" i="3"/>
  <c r="C76" i="4"/>
  <c r="C76" i="8"/>
  <c r="C77" i="8"/>
  <c r="B76" i="13"/>
  <c r="C77" i="13" s="1"/>
  <c r="D76" i="9"/>
  <c r="D77" i="9"/>
  <c r="E80" i="15"/>
  <c r="D81" i="15"/>
  <c r="E81" i="15"/>
  <c r="G76" i="18"/>
  <c r="I76" i="18" s="1"/>
  <c r="Z76" i="18"/>
  <c r="Z77" i="18"/>
  <c r="D77" i="4"/>
  <c r="R77" i="4"/>
  <c r="D78" i="4"/>
  <c r="B75" i="13"/>
  <c r="C75" i="16" s="1"/>
  <c r="H75" i="9"/>
  <c r="J75" i="9" s="1"/>
  <c r="AA76" i="18"/>
  <c r="AF76" i="18" s="1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AG77" i="18"/>
  <c r="R77" i="13"/>
  <c r="K77" i="9"/>
  <c r="D78" i="13"/>
  <c r="D77" i="16"/>
  <c r="D76" i="16"/>
  <c r="AG76" i="18"/>
  <c r="R76" i="13" l="1"/>
  <c r="D77" i="13"/>
  <c r="E78" i="8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6"/>
  <c r="B74" i="5"/>
  <c r="C75" i="5" s="1"/>
  <c r="B74" i="4"/>
  <c r="B74" i="3"/>
  <c r="B74" i="2"/>
  <c r="B74" i="13" l="1"/>
  <c r="D75" i="9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 s="1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D71" i="18"/>
  <c r="E71" i="18"/>
  <c r="F71" i="18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J72" i="18" l="1"/>
  <c r="L72" i="18" s="1"/>
  <c r="AA72" i="18"/>
  <c r="R72" i="5"/>
  <c r="B71" i="13"/>
  <c r="C71" i="16" s="1"/>
  <c r="H71" i="9"/>
  <c r="J71" i="9" s="1"/>
  <c r="C72" i="6"/>
  <c r="C72" i="2"/>
  <c r="D73" i="2" s="1"/>
  <c r="C72" i="8"/>
  <c r="D73" i="8" s="1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4" i="2"/>
  <c r="C72" i="4"/>
  <c r="D73" i="4" s="1"/>
  <c r="E73" i="9"/>
  <c r="E74" i="9"/>
  <c r="D74" i="8"/>
  <c r="AF72" i="18"/>
  <c r="D73" i="16"/>
  <c r="R73" i="13"/>
  <c r="AG73" i="18"/>
  <c r="K73" i="9"/>
  <c r="D74" i="13"/>
  <c r="C72" i="13" l="1"/>
  <c r="D73" i="13" s="1"/>
  <c r="T73" i="4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7"/>
  <c r="B70" i="8"/>
  <c r="B70" i="6"/>
  <c r="B70" i="5"/>
  <c r="B70" i="4"/>
  <c r="B70" i="3"/>
  <c r="C71" i="3" s="1"/>
  <c r="D72" i="3" s="1"/>
  <c r="B70" i="2"/>
  <c r="B70" i="13" l="1"/>
  <c r="C70" i="16" s="1"/>
  <c r="AG72" i="18"/>
  <c r="E73" i="3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 s="1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6"/>
  <c r="B68" i="5"/>
  <c r="C69" i="5" s="1"/>
  <c r="B68" i="4"/>
  <c r="C69" i="4" s="1"/>
  <c r="B68" i="3"/>
  <c r="B68" i="2"/>
  <c r="B68" i="13" l="1"/>
  <c r="R69" i="5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K67" i="9" l="1"/>
  <c r="R67" i="13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C64" i="18"/>
  <c r="D64" i="18"/>
  <c r="E64" i="18"/>
  <c r="F64" i="18"/>
  <c r="H64" i="18"/>
  <c r="B64" i="17"/>
  <c r="C68" i="15"/>
  <c r="G64" i="16"/>
  <c r="C64" i="9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H64" i="9" l="1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C63" i="18"/>
  <c r="D63" i="18"/>
  <c r="E63" i="18"/>
  <c r="F63" i="18"/>
  <c r="H63" i="18"/>
  <c r="B63" i="17"/>
  <c r="C67" i="15"/>
  <c r="G63" i="16"/>
  <c r="C63" i="9"/>
  <c r="D64" i="9" s="1"/>
  <c r="B63" i="7"/>
  <c r="Y63" i="18" s="1"/>
  <c r="B63" i="8"/>
  <c r="B63" i="6"/>
  <c r="B63" i="5"/>
  <c r="B63" i="4"/>
  <c r="B63" i="3"/>
  <c r="B63" i="2"/>
  <c r="H63" i="9" l="1"/>
  <c r="J63" i="9" s="1"/>
  <c r="AA64" i="18"/>
  <c r="Z64" i="18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D61" i="18"/>
  <c r="E61" i="18"/>
  <c r="F61" i="18"/>
  <c r="H61" i="18"/>
  <c r="B61" i="17"/>
  <c r="C65" i="15"/>
  <c r="G61" i="16"/>
  <c r="C61" i="9"/>
  <c r="B61" i="7"/>
  <c r="Y61" i="18" s="1"/>
  <c r="B61" i="8"/>
  <c r="B61" i="6"/>
  <c r="B61" i="5"/>
  <c r="B61" i="4"/>
  <c r="B61" i="3"/>
  <c r="B61" i="2"/>
  <c r="G61" i="9" l="1"/>
  <c r="I61" i="9" s="1"/>
  <c r="J62" i="18"/>
  <c r="L62" i="18" s="1"/>
  <c r="C62" i="2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H60" i="9" l="1"/>
  <c r="J60" i="9" s="1"/>
  <c r="Y60" i="18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B58" i="3"/>
  <c r="B59" i="2"/>
  <c r="C60" i="2" s="1"/>
  <c r="C59" i="3" l="1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E63" i="5" s="1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E62" i="4" l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 s="1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AF56" i="18" s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C55" i="13"/>
  <c r="R55" i="13" s="1"/>
  <c r="C54" i="16"/>
  <c r="D55" i="16" s="1"/>
  <c r="G54" i="9"/>
  <c r="I54" i="9" s="1"/>
  <c r="C15" i="17"/>
  <c r="C39" i="17"/>
  <c r="E40" i="17" s="1"/>
  <c r="C7" i="17"/>
  <c r="C23" i="17"/>
  <c r="C31" i="17"/>
  <c r="C51" i="17"/>
  <c r="D55" i="17" s="1"/>
  <c r="C55" i="4"/>
  <c r="R55" i="4" s="1"/>
  <c r="C55" i="7"/>
  <c r="C55" i="5"/>
  <c r="R55" i="5" s="1"/>
  <c r="C10" i="17"/>
  <c r="C18" i="17"/>
  <c r="E20" i="17" s="1"/>
  <c r="C26" i="17"/>
  <c r="C34" i="17"/>
  <c r="E36" i="17" s="1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4"/>
  <c r="C54" i="4" s="1"/>
  <c r="R54" i="4" s="1"/>
  <c r="B53" i="3"/>
  <c r="C54" i="3" s="1"/>
  <c r="B53" i="2"/>
  <c r="E24" i="17" l="1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60" i="16"/>
  <c r="G112" i="16"/>
  <c r="G52" i="16"/>
  <c r="G108" i="16"/>
  <c r="G36" i="16"/>
  <c r="G114" i="16"/>
  <c r="G106" i="16"/>
  <c r="G58" i="16"/>
  <c r="G48" i="16"/>
  <c r="G32" i="16"/>
  <c r="G104" i="16"/>
  <c r="G56" i="16"/>
  <c r="G44" i="16"/>
  <c r="G28" i="16"/>
  <c r="G4" i="16"/>
  <c r="E4" i="16" s="1"/>
  <c r="G110" i="16"/>
  <c r="G102" i="16"/>
  <c r="G54" i="16"/>
  <c r="G40" i="16"/>
  <c r="G20" i="16"/>
  <c r="G24" i="16"/>
  <c r="G115" i="16"/>
  <c r="G111" i="16"/>
  <c r="G107" i="16"/>
  <c r="G10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D17" i="15" l="1"/>
  <c r="D41" i="15"/>
  <c r="D49" i="15"/>
  <c r="E16" i="15"/>
  <c r="D50" i="15"/>
  <c r="Y54" i="13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J9" i="15" s="1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4"/>
  <c r="B52" i="3"/>
  <c r="B52" i="2"/>
  <c r="B52" i="13" l="1"/>
  <c r="C53" i="13" s="1"/>
  <c r="R53" i="13" s="1"/>
  <c r="G52" i="9"/>
  <c r="I52" i="9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C52" i="16" l="1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B51" i="7"/>
  <c r="Y51" i="18" s="1"/>
  <c r="B51" i="8"/>
  <c r="B51" i="6"/>
  <c r="B51" i="5"/>
  <c r="B51" i="4"/>
  <c r="B51" i="3"/>
  <c r="B51" i="2"/>
  <c r="H51" i="9" l="1"/>
  <c r="J51" i="9" s="1"/>
  <c r="C52" i="5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D45" i="6" s="1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E45" i="4" s="1"/>
  <c r="B42" i="13"/>
  <c r="C43" i="13" s="1"/>
  <c r="E47" i="2"/>
  <c r="C43" i="3"/>
  <c r="D44" i="3" s="1"/>
  <c r="E45" i="3" s="1"/>
  <c r="D45" i="7"/>
  <c r="C43" i="7"/>
  <c r="D44" i="7" s="1"/>
  <c r="D45" i="8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E44" i="4" s="1"/>
  <c r="D43" i="6"/>
  <c r="D43" i="8"/>
  <c r="E45" i="7"/>
  <c r="E46" i="7"/>
  <c r="C42" i="16"/>
  <c r="D43" i="16" s="1"/>
  <c r="AG43" i="18"/>
  <c r="K43" i="9"/>
  <c r="E45" i="5"/>
  <c r="E46" i="5"/>
  <c r="E46" i="8"/>
  <c r="H41" i="9"/>
  <c r="J41" i="9" s="1"/>
  <c r="C42" i="2"/>
  <c r="E44" i="5"/>
  <c r="D44" i="8"/>
  <c r="E44" i="8" s="1"/>
  <c r="C42" i="7"/>
  <c r="D43" i="7" s="1"/>
  <c r="E44" i="7" s="1"/>
  <c r="C42" i="3"/>
  <c r="B41" i="13"/>
  <c r="AB26" i="18"/>
  <c r="AL25" i="18"/>
  <c r="AC25" i="18"/>
  <c r="E45" i="6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E43" i="5" s="1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Y38" i="18"/>
  <c r="G79" i="15"/>
  <c r="I79" i="15"/>
  <c r="F80" i="15"/>
  <c r="F81" i="15" s="1"/>
  <c r="D40" i="5"/>
  <c r="D40" i="2"/>
  <c r="D41" i="2"/>
  <c r="D41" i="8"/>
  <c r="D40" i="3"/>
  <c r="D41" i="3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0" i="5" s="1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B33" i="4"/>
  <c r="B32" i="4"/>
  <c r="B31" i="4"/>
  <c r="C32" i="4" s="1"/>
  <c r="R32" i="4" s="1"/>
  <c r="B30" i="4"/>
  <c r="B29" i="4"/>
  <c r="B28" i="4"/>
  <c r="B27" i="4"/>
  <c r="C28" i="4" s="1"/>
  <c r="R28" i="4" s="1"/>
  <c r="B26" i="4"/>
  <c r="B25" i="4"/>
  <c r="B24" i="4"/>
  <c r="B23" i="4"/>
  <c r="C24" i="4" s="1"/>
  <c r="R24" i="4" s="1"/>
  <c r="B22" i="4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I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C22" i="4" l="1"/>
  <c r="R22" i="4" s="1"/>
  <c r="C11" i="5"/>
  <c r="R11" i="5" s="1"/>
  <c r="C26" i="4"/>
  <c r="R26" i="4" s="1"/>
  <c r="C30" i="4"/>
  <c r="R30" i="4" s="1"/>
  <c r="C34" i="4"/>
  <c r="R34" i="4" s="1"/>
  <c r="U17" i="4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9" i="7" s="1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D15" i="6" s="1"/>
  <c r="E15" i="6" s="1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8" i="4"/>
  <c r="E18" i="4" s="1"/>
  <c r="D34" i="4"/>
  <c r="E34" i="4" s="1"/>
  <c r="D18" i="2"/>
  <c r="D34" i="2"/>
  <c r="E34" i="2" s="1"/>
  <c r="D18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D7" i="6"/>
  <c r="E8" i="6" s="1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10" i="5"/>
  <c r="D26" i="5"/>
  <c r="D30" i="5"/>
  <c r="D5" i="6"/>
  <c r="D21" i="6"/>
  <c r="D31" i="6"/>
  <c r="D19" i="7"/>
  <c r="D28" i="7"/>
  <c r="E29" i="7" s="1"/>
  <c r="D27" i="7"/>
  <c r="E22" i="2"/>
  <c r="D25" i="6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D12" i="4" s="1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G22" i="9"/>
  <c r="I22" i="9" s="1"/>
  <c r="G30" i="9"/>
  <c r="I30" i="9" s="1"/>
  <c r="E17" i="9"/>
  <c r="D29" i="8"/>
  <c r="E16" i="9"/>
  <c r="G24" i="9"/>
  <c r="I24" i="9" s="1"/>
  <c r="G32" i="9"/>
  <c r="I32" i="9" s="1"/>
  <c r="E35" i="2"/>
  <c r="D20" i="2"/>
  <c r="E20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7" i="7"/>
  <c r="D15" i="7"/>
  <c r="D23" i="7"/>
  <c r="D31" i="7"/>
  <c r="D11" i="8"/>
  <c r="D19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27" i="8" l="1"/>
  <c r="D24" i="2"/>
  <c r="E24" i="2" s="1"/>
  <c r="E22" i="6"/>
  <c r="E13" i="7"/>
  <c r="D13" i="7"/>
  <c r="D5" i="5"/>
  <c r="E26" i="2"/>
  <c r="E9" i="7"/>
  <c r="E10" i="7"/>
  <c r="D9" i="5"/>
  <c r="E24" i="6"/>
  <c r="G85" i="15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E20" i="5" s="1"/>
  <c r="D34" i="5"/>
  <c r="E35" i="5" s="1"/>
  <c r="D14" i="5"/>
  <c r="D33" i="5"/>
  <c r="D17" i="5"/>
  <c r="D28" i="5"/>
  <c r="E28" i="5" s="1"/>
  <c r="D22" i="5"/>
  <c r="E23" i="5" s="1"/>
  <c r="D13" i="5"/>
  <c r="D36" i="5"/>
  <c r="E36" i="5" s="1"/>
  <c r="E27" i="5"/>
  <c r="D6" i="5"/>
  <c r="D25" i="5"/>
  <c r="E25" i="5" s="1"/>
  <c r="D21" i="5"/>
  <c r="E22" i="5" s="1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E35" i="4" s="1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2" i="8"/>
  <c r="E27" i="6"/>
  <c r="E35" i="9"/>
  <c r="E27" i="9"/>
  <c r="E24" i="5"/>
  <c r="E19" i="9"/>
  <c r="E25" i="4"/>
  <c r="E9" i="4"/>
  <c r="E25" i="3"/>
  <c r="E24" i="7"/>
  <c r="E8" i="7"/>
  <c r="E32" i="5"/>
  <c r="E33" i="5"/>
  <c r="E20" i="3"/>
  <c r="E16" i="4"/>
  <c r="E28" i="2"/>
  <c r="E20" i="4"/>
  <c r="E9" i="3"/>
  <c r="AA102" i="5" l="1"/>
  <c r="X102" i="5"/>
  <c r="E11" i="8"/>
  <c r="E34" i="5"/>
  <c r="E21" i="5"/>
  <c r="E7" i="7"/>
  <c r="E36" i="4"/>
  <c r="E9" i="2"/>
  <c r="V102" i="5"/>
  <c r="Z102" i="5"/>
  <c r="E27" i="3"/>
  <c r="Y102" i="5"/>
  <c r="AB102" i="5"/>
  <c r="U102" i="5"/>
  <c r="E8" i="4"/>
  <c r="E14" i="5"/>
  <c r="T102" i="5"/>
  <c r="W102" i="5"/>
  <c r="F87" i="15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W107" i="4" s="1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U107" i="4" l="1"/>
  <c r="AA107" i="4"/>
  <c r="V107" i="4"/>
  <c r="X107" i="4"/>
  <c r="T107" i="4"/>
  <c r="Z107" i="4"/>
  <c r="AB107" i="4"/>
  <c r="Y107" i="4"/>
  <c r="G87" i="15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M26" i="15" l="1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B80" i="18" s="1"/>
  <c r="AL78" i="18"/>
  <c r="AC80" i="18" l="1"/>
  <c r="AB81" i="18"/>
  <c r="AL80" i="18"/>
  <c r="F77" i="16"/>
  <c r="E78" i="16"/>
  <c r="H77" i="16"/>
  <c r="I77" i="16" s="1"/>
  <c r="AC79" i="18"/>
  <c r="AL79" i="18"/>
  <c r="AL81" i="18" l="1"/>
  <c r="AB82" i="18"/>
  <c r="AC81" i="18"/>
  <c r="E79" i="16"/>
  <c r="H78" i="16"/>
  <c r="I78" i="16" s="1"/>
  <c r="F78" i="16"/>
  <c r="AC82" i="18" l="1"/>
  <c r="AL82" i="18"/>
  <c r="AB83" i="18"/>
  <c r="E80" i="16"/>
  <c r="F79" i="16"/>
  <c r="H79" i="16"/>
  <c r="I79" i="16" s="1"/>
  <c r="AB84" i="18" l="1"/>
  <c r="AL83" i="18"/>
  <c r="AC83" i="18"/>
  <c r="E81" i="16"/>
  <c r="F80" i="16"/>
  <c r="H80" i="16"/>
  <c r="I80" i="16" s="1"/>
  <c r="AC84" i="18" l="1"/>
  <c r="AL84" i="18"/>
  <c r="AB85" i="18"/>
  <c r="F81" i="16"/>
  <c r="E82" i="16"/>
  <c r="H81" i="16"/>
  <c r="AL85" i="18" l="1"/>
  <c r="AB86" i="18"/>
  <c r="AC85" i="18"/>
  <c r="E83" i="16"/>
  <c r="F82" i="16"/>
  <c r="H82" i="16"/>
  <c r="I82" i="16"/>
  <c r="I81" i="16"/>
  <c r="AL86" i="18" l="1"/>
  <c r="AC86" i="18"/>
  <c r="AB87" i="18"/>
  <c r="E84" i="16"/>
  <c r="F83" i="16"/>
  <c r="H83" i="16"/>
  <c r="I83" i="16" s="1"/>
  <c r="AB88" i="18" l="1"/>
  <c r="AC87" i="18"/>
  <c r="AL87" i="18"/>
  <c r="E85" i="16"/>
  <c r="F84" i="16"/>
  <c r="H84" i="16"/>
  <c r="I84" i="16" s="1"/>
  <c r="AC88" i="18" l="1"/>
  <c r="AL88" i="18"/>
  <c r="AB89" i="18"/>
  <c r="F85" i="16"/>
  <c r="E86" i="16"/>
  <c r="H85" i="16"/>
  <c r="AB90" i="18" l="1"/>
  <c r="AC89" i="18"/>
  <c r="AL89" i="18"/>
  <c r="E87" i="16"/>
  <c r="F86" i="16"/>
  <c r="H86" i="16"/>
  <c r="I86" i="16"/>
  <c r="I85" i="16"/>
  <c r="AC90" i="18" l="1"/>
  <c r="AB91" i="18"/>
  <c r="E88" i="16"/>
  <c r="H87" i="16"/>
  <c r="I87" i="16" s="1"/>
  <c r="F87" i="16"/>
  <c r="AC91" i="18" l="1"/>
  <c r="AB92" i="18"/>
  <c r="AC92" i="18" s="1"/>
  <c r="E89" i="16"/>
  <c r="F88" i="16"/>
  <c r="H88" i="16"/>
  <c r="I88" i="16" s="1"/>
  <c r="H89" i="16" l="1"/>
  <c r="F89" i="16"/>
  <c r="I89" i="16" l="1"/>
  <c r="I90" i="16"/>
  <c r="E100" i="16" l="1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<sst xmlns="http://schemas.openxmlformats.org/spreadsheetml/2006/main" count="244" uniqueCount="69">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</sst>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Casi_totali!$B$3:$B$103</c:f>
              <c:numCache>
                <c:formatCode>General</c:formatCode>
                <c:ptCount val="10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Casi_totali!$C$3:$C$103</c:f>
              <c:numCache>
                <c:formatCode>General</c:formatCode>
                <c:ptCount val="10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22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Ospedalizzati!$B$3:$B$106</c:f>
              <c:numCache>
                <c:formatCode>General</c:formatCode>
                <c:ptCount val="104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Ospedalizzati!$C$3:$C$106</c:f>
              <c:numCache>
                <c:formatCode>General</c:formatCode>
                <c:ptCount val="104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  <c:pt idx="93">
                  <c:v>-204</c:v>
                </c:pt>
                <c:pt idx="94">
                  <c:v>-366</c:v>
                </c:pt>
                <c:pt idx="95">
                  <c:v>-299</c:v>
                </c:pt>
                <c:pt idx="96">
                  <c:v>-439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  <c:pt idx="93">
                  <c:v>-204</c:v>
                </c:pt>
                <c:pt idx="94">
                  <c:v>-366</c:v>
                </c:pt>
                <c:pt idx="95">
                  <c:v>-299</c:v>
                </c:pt>
                <c:pt idx="96">
                  <c:v>-439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Quarantena!$C$3:$C$110</c:f>
              <c:numCache>
                <c:formatCode>General</c:formatCode>
                <c:ptCount val="108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  <c:pt idx="93">
                  <c:v>-1772</c:v>
                </c:pt>
                <c:pt idx="94">
                  <c:v>-2614</c:v>
                </c:pt>
                <c:pt idx="95">
                  <c:v>-1512</c:v>
                </c:pt>
                <c:pt idx="96">
                  <c:v>-2045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  <c:pt idx="93">
                  <c:v>-1772</c:v>
                </c:pt>
                <c:pt idx="94">
                  <c:v>-2614</c:v>
                </c:pt>
                <c:pt idx="95">
                  <c:v>-1512</c:v>
                </c:pt>
                <c:pt idx="96">
                  <c:v>-2045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positivi'!$T$104:$AB$104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Tamponi!$A$3:$A$105</c:f>
              <c:numCache>
                <c:formatCode>d/m;@</c:formatCode>
                <c:ptCount val="10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Tamponi!$C$3:$C$105</c:f>
              <c:numCache>
                <c:formatCode>General</c:formatCode>
                <c:ptCount val="103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  <c:max val="4399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Tamponi!$A$3:$A$105</c:f>
              <c:numCache>
                <c:formatCode>d/m;@</c:formatCode>
                <c:ptCount val="10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cat>
          <c:val>
            <c:numRef>
              <c:f>Tamponi!$D$3:$D$105</c:f>
              <c:numCache>
                <c:formatCode>General</c:formatCode>
                <c:ptCount val="10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  <c:pt idx="88">
                  <c:v>6.8898251103267532</c:v>
                </c:pt>
                <c:pt idx="89">
                  <c:v>6.7624384139127649</c:v>
                </c:pt>
                <c:pt idx="90">
                  <c:v>6.6683260748729625</c:v>
                </c:pt>
                <c:pt idx="91">
                  <c:v>6.6094565788298549</c:v>
                </c:pt>
                <c:pt idx="92">
                  <c:v>6.5129874147122244</c:v>
                </c:pt>
                <c:pt idx="93">
                  <c:v>6.4076217596169487</c:v>
                </c:pt>
                <c:pt idx="94">
                  <c:v>6.2916899257808003</c:v>
                </c:pt>
                <c:pt idx="95">
                  <c:v>6.184573769352423</c:v>
                </c:pt>
                <c:pt idx="96">
                  <c:v>6.0833217199821892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  <c:pt idx="89">
                  <c:v>1.7874651453034822</c:v>
                </c:pt>
                <c:pt idx="90">
                  <c:v>1.7030020158127477</c:v>
                </c:pt>
                <c:pt idx="91">
                  <c:v>1.6418277627115889</c:v>
                </c:pt>
                <c:pt idx="92">
                  <c:v>1.5880523327856995</c:v>
                </c:pt>
                <c:pt idx="93">
                  <c:v>1.4955675639638897</c:v>
                </c:pt>
                <c:pt idx="94">
                  <c:v>1.4128764535653326</c:v>
                </c:pt>
                <c:pt idx="95">
                  <c:v>1.302854300564952</c:v>
                </c:pt>
                <c:pt idx="96">
                  <c:v>1.2296023810747483</c:v>
                </c:pt>
                <c:pt idx="97">
                  <c:v>1.1423615568706025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  <c:pt idx="91">
                  <c:v>0.68835177029510697</c:v>
                </c:pt>
                <c:pt idx="92">
                  <c:v>0.86744697284772154</c:v>
                </c:pt>
                <c:pt idx="93">
                  <c:v>0.78136323508096928</c:v>
                </c:pt>
                <c:pt idx="94">
                  <c:v>0.71532543148263672</c:v>
                </c:pt>
                <c:pt idx="95">
                  <c:v>0.59992500937382831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  <c:pt idx="87">
                  <c:v>75380</c:v>
                </c:pt>
                <c:pt idx="88">
                  <c:v>72410</c:v>
                </c:pt>
                <c:pt idx="89">
                  <c:v>55824</c:v>
                </c:pt>
                <c:pt idx="90">
                  <c:v>35241</c:v>
                </c:pt>
                <c:pt idx="91">
                  <c:v>57674</c:v>
                </c:pt>
                <c:pt idx="92">
                  <c:v>67324</c:v>
                </c:pt>
                <c:pt idx="93">
                  <c:v>75893</c:v>
                </c:pt>
                <c:pt idx="94">
                  <c:v>72135</c:v>
                </c:pt>
                <c:pt idx="95">
                  <c:v>69342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Tamponi!$A$4:$A$110</c:f>
              <c:numCache>
                <c:formatCode>d/m;@</c:formatCode>
                <c:ptCount val="10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</c:numCache>
            </c:numRef>
          </c:xVal>
          <c:yVal>
            <c:numRef>
              <c:f>Tamponi!$K$4:$K$110</c:f>
              <c:numCache>
                <c:formatCode>0.00</c:formatCode>
                <c:ptCount val="107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  <c:pt idx="91">
                  <c:v>0.68835177029510697</c:v>
                </c:pt>
                <c:pt idx="92">
                  <c:v>0.86744697284772154</c:v>
                </c:pt>
                <c:pt idx="93">
                  <c:v>0.78136323508096928</c:v>
                </c:pt>
                <c:pt idx="94">
                  <c:v>0.71532543148263672</c:v>
                </c:pt>
                <c:pt idx="95">
                  <c:v>0.59992500937382831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83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(2)'!$E$3:$E$100</c:f>
              <c:numCache>
                <c:formatCode>0</c:formatCode>
                <c:ptCount val="98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  <c:pt idx="95">
                  <c:v>238471.33263094808</c:v>
                </c:pt>
                <c:pt idx="96">
                  <c:v>238611.3645094744</c:v>
                </c:pt>
                <c:pt idx="97">
                  <c:v>238739.14264687122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  <c:pt idx="88">
                  <c:v>-8386.3754128424334</c:v>
                </c:pt>
                <c:pt idx="89">
                  <c:v>-7979.118531481392</c:v>
                </c:pt>
                <c:pt idx="90">
                  <c:v>-7687.9066269214673</c:v>
                </c:pt>
                <c:pt idx="91">
                  <c:v>-7607.4486816505087</c:v>
                </c:pt>
                <c:pt idx="92">
                  <c:v>-7411.3354173254338</c:v>
                </c:pt>
                <c:pt idx="93">
                  <c:v>-7011.0458068887528</c:v>
                </c:pt>
                <c:pt idx="94">
                  <c:v>-6585.9534276338236</c:v>
                </c:pt>
                <c:pt idx="95">
                  <c:v>-6223.3326309480763</c:v>
                </c:pt>
                <c:pt idx="96">
                  <c:v>-5947.3645094743988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  <c:pt idx="88">
                  <c:v>366.46797356804018</c:v>
                </c:pt>
                <c:pt idx="89">
                  <c:v>407.25688136104145</c:v>
                </c:pt>
                <c:pt idx="90">
                  <c:v>291.21190455992473</c:v>
                </c:pt>
                <c:pt idx="91">
                  <c:v>80.457945270958589</c:v>
                </c:pt>
                <c:pt idx="92">
                  <c:v>196.11326432507485</c:v>
                </c:pt>
                <c:pt idx="93">
                  <c:v>400.28961043668096</c:v>
                </c:pt>
                <c:pt idx="94">
                  <c:v>425.09237925492926</c:v>
                </c:pt>
                <c:pt idx="95">
                  <c:v>362.62079668574734</c:v>
                </c:pt>
                <c:pt idx="96">
                  <c:v>275.96812147367746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  <c:pt idx="90">
                  <c:v>34447.025119652928</c:v>
                </c:pt>
                <c:pt idx="91">
                  <c:v>34523.389599292394</c:v>
                </c:pt>
                <c:pt idx="92">
                  <c:v>34594.008767318235</c:v>
                </c:pt>
                <c:pt idx="93">
                  <c:v>34659.265287486785</c:v>
                </c:pt>
                <c:pt idx="94">
                  <c:v>34719.521538414127</c:v>
                </c:pt>
                <c:pt idx="95">
                  <c:v>34775.120124207024</c:v>
                </c:pt>
                <c:pt idx="96">
                  <c:v>34826.384442740309</c:v>
                </c:pt>
                <c:pt idx="97">
                  <c:v>34873.619300385988</c:v>
                </c:pt>
                <c:pt idx="98">
                  <c:v>34917.111563074999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Casi_totali!$B$3:$B$102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  <c:pt idx="85">
                  <c:v>-1795.1618790526773</c:v>
                </c:pt>
                <c:pt idx="86">
                  <c:v>-1745.728607193756</c:v>
                </c:pt>
                <c:pt idx="87">
                  <c:v>-1693.320241057183</c:v>
                </c:pt>
                <c:pt idx="88">
                  <c:v>-1659.4255842296843</c:v>
                </c:pt>
                <c:pt idx="89">
                  <c:v>-1629.5119388343446</c:v>
                </c:pt>
                <c:pt idx="90">
                  <c:v>-1662.025119652928</c:v>
                </c:pt>
                <c:pt idx="91">
                  <c:v>-1646.3895992923935</c:v>
                </c:pt>
                <c:pt idx="92">
                  <c:v>-1639.0087673182352</c:v>
                </c:pt>
                <c:pt idx="93">
                  <c:v>-1587.2652874867854</c:v>
                </c:pt>
                <c:pt idx="94">
                  <c:v>-1577.5215384141266</c:v>
                </c:pt>
                <c:pt idx="95">
                  <c:v>-1546.1201242070238</c:v>
                </c:pt>
                <c:pt idx="96">
                  <c:v>-1486.3844427403092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  <c:pt idx="82">
                  <c:v>145</c:v>
                </c:pt>
                <c:pt idx="83">
                  <c:v>99</c:v>
                </c:pt>
                <c:pt idx="84">
                  <c:v>162</c:v>
                </c:pt>
                <c:pt idx="85">
                  <c:v>161</c:v>
                </c:pt>
                <c:pt idx="86">
                  <c:v>156</c:v>
                </c:pt>
                <c:pt idx="87">
                  <c:v>130</c:v>
                </c:pt>
                <c:pt idx="88">
                  <c:v>119</c:v>
                </c:pt>
                <c:pt idx="89">
                  <c:v>50</c:v>
                </c:pt>
                <c:pt idx="90">
                  <c:v>92</c:v>
                </c:pt>
                <c:pt idx="91">
                  <c:v>78</c:v>
                </c:pt>
                <c:pt idx="92">
                  <c:v>117</c:v>
                </c:pt>
                <c:pt idx="93">
                  <c:v>70</c:v>
                </c:pt>
                <c:pt idx="94">
                  <c:v>87</c:v>
                </c:pt>
                <c:pt idx="95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(2)'!$B$8:$B$104</c:f>
              <c:numCache>
                <c:formatCode>0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</c:numCache>
            </c:numRef>
          </c:xVal>
          <c:yVal>
            <c:numRef>
              <c:f>'Analisi-dead (2)'!$H$8:$H$104</c:f>
              <c:numCache>
                <c:formatCode>0</c:formatCode>
                <c:ptCount val="97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  <c:pt idx="89">
                  <c:v>82.513180818584743</c:v>
                </c:pt>
                <c:pt idx="90">
                  <c:v>76.364479639465031</c:v>
                </c:pt>
                <c:pt idx="91">
                  <c:v>70.619168025839627</c:v>
                </c:pt>
                <c:pt idx="92">
                  <c:v>65.256520168552441</c:v>
                </c:pt>
                <c:pt idx="93">
                  <c:v>60.256250927342599</c:v>
                </c:pt>
                <c:pt idx="94">
                  <c:v>55.598585792897509</c:v>
                </c:pt>
                <c:pt idx="95">
                  <c:v>51.264318533287003</c:v>
                </c:pt>
                <c:pt idx="96">
                  <c:v>47.234857645676357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  <c:pt idx="79">
                  <c:v>91.153809796250414</c:v>
                </c:pt>
                <c:pt idx="80">
                  <c:v>82.492693292229148</c:v>
                </c:pt>
                <c:pt idx="81">
                  <c:v>4.2232503135892898</c:v>
                </c:pt>
                <c:pt idx="82">
                  <c:v>6.3632139196727451</c:v>
                </c:pt>
                <c:pt idx="83">
                  <c:v>-30.068488570547231</c:v>
                </c:pt>
                <c:pt idx="84">
                  <c:v>41.948007727234497</c:v>
                </c:pt>
                <c:pt idx="85">
                  <c:v>49.433271858919539</c:v>
                </c:pt>
                <c:pt idx="86">
                  <c:v>52.408366136574855</c:v>
                </c:pt>
                <c:pt idx="87">
                  <c:v>33.894656827496703</c:v>
                </c:pt>
                <c:pt idx="88">
                  <c:v>29.913645395337724</c:v>
                </c:pt>
                <c:pt idx="89">
                  <c:v>-32.513180818584743</c:v>
                </c:pt>
                <c:pt idx="90">
                  <c:v>15.635520360534969</c:v>
                </c:pt>
                <c:pt idx="91">
                  <c:v>7.3808319741603725</c:v>
                </c:pt>
                <c:pt idx="92">
                  <c:v>51.743479831447559</c:v>
                </c:pt>
                <c:pt idx="93">
                  <c:v>9.7437490726574012</c:v>
                </c:pt>
                <c:pt idx="94">
                  <c:v>31.401414207102491</c:v>
                </c:pt>
                <c:pt idx="95">
                  <c:v>59.735681466712997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ax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  <c:pt idx="84">
                  <c:v>228658</c:v>
                </c:pt>
                <c:pt idx="85">
                  <c:v>229327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  <c:pt idx="84">
                  <c:v>693</c:v>
                </c:pt>
                <c:pt idx="85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  <c:pt idx="89">
                  <c:v>1.3503212547833892</c:v>
                </c:pt>
                <c:pt idx="90">
                  <c:v>1.3365991548885328</c:v>
                </c:pt>
                <c:pt idx="91">
                  <c:v>1.3266344999538278</c:v>
                </c:pt>
                <c:pt idx="92">
                  <c:v>1.3162566196570933</c:v>
                </c:pt>
                <c:pt idx="93">
                  <c:v>1.2980750282918481</c:v>
                </c:pt>
                <c:pt idx="94">
                  <c:v>1.2828725724720129</c:v>
                </c:pt>
                <c:pt idx="95">
                  <c:v>1.2611539843044202</c:v>
                </c:pt>
                <c:pt idx="96">
                  <c:v>1.2481552938900324</c:v>
                </c:pt>
                <c:pt idx="97">
                  <c:v>1.23120234107518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R0!$B$14:$B$100</c:f>
              <c:numCache>
                <c:formatCode>General</c:formatCode>
                <c:ptCount val="8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  <c:pt idx="76">
                  <c:v>3.9927821522309712E-2</c:v>
                </c:pt>
                <c:pt idx="77">
                  <c:v>3.8602879201645256E-2</c:v>
                </c:pt>
                <c:pt idx="78">
                  <c:v>3.8769220113589138E-2</c:v>
                </c:pt>
                <c:pt idx="79">
                  <c:v>2.9844153090433614E-2</c:v>
                </c:pt>
                <c:pt idx="80">
                  <c:v>2.8824593128390596E-2</c:v>
                </c:pt>
                <c:pt idx="81">
                  <c:v>5.2038079407653662E-2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R0!$AF$14:$AF$96</c:f>
              <c:numCache>
                <c:formatCode>0.00</c:formatCode>
                <c:ptCount val="8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5.000000000000001E-2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  <c:pt idx="69">
                  <c:v>0.28471615720524018</c:v>
                </c:pt>
                <c:pt idx="70">
                  <c:v>0.2987941045109424</c:v>
                </c:pt>
                <c:pt idx="71">
                  <c:v>0.31438721136767317</c:v>
                </c:pt>
                <c:pt idx="72">
                  <c:v>0.18820577164366373</c:v>
                </c:pt>
                <c:pt idx="73">
                  <c:v>0.14410163339382939</c:v>
                </c:pt>
                <c:pt idx="74">
                  <c:v>0.22812499999999999</c:v>
                </c:pt>
                <c:pt idx="75">
                  <c:v>0.16596697453120626</c:v>
                </c:pt>
                <c:pt idx="76">
                  <c:v>0.22174473571121617</c:v>
                </c:pt>
                <c:pt idx="77">
                  <c:v>0.14344827586206896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Terapia_inten!$B$3:$B$103</c:f>
              <c:numCache>
                <c:formatCode>General</c:formatCode>
                <c:ptCount val="101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Terapia_inten!$C$3:$C$103</c:f>
              <c:numCache>
                <c:formatCode>General</c:formatCode>
                <c:ptCount val="101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  <c:pt idx="88">
                  <c:v>-45</c:v>
                </c:pt>
                <c:pt idx="89">
                  <c:v>-23</c:v>
                </c:pt>
                <c:pt idx="90">
                  <c:v>-19</c:v>
                </c:pt>
                <c:pt idx="91">
                  <c:v>-12</c:v>
                </c:pt>
                <c:pt idx="92">
                  <c:v>-20</c:v>
                </c:pt>
                <c:pt idx="93">
                  <c:v>-16</c:v>
                </c:pt>
                <c:pt idx="94">
                  <c:v>-16</c:v>
                </c:pt>
                <c:pt idx="95">
                  <c:v>-14</c:v>
                </c:pt>
                <c:pt idx="9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Guariti!$B$3:$B$102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Guariti!$C$3:$C$102</c:f>
              <c:numCache>
                <c:formatCode>General</c:formatCode>
                <c:ptCount val="10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cat>
          <c:val>
            <c:numRef>
              <c:f>Deceduti!$C$3:$C$106</c:f>
              <c:numCache>
                <c:formatCode>General</c:formatCode>
                <c:ptCount val="104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82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Deceduti!$B$3:$B$103</c:f>
              <c:numCache>
                <c:formatCode>General</c:formatCode>
                <c:ptCount val="10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Deceduti!$A$3:$A$109</c:f>
              <c:numCache>
                <c:formatCode>d/m;@</c:formatCode>
                <c:ptCount val="10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Deceduti!$C$3:$C$109</c:f>
              <c:numCache>
                <c:formatCode>General</c:formatCode>
                <c:ptCount val="10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pane ySplit="1" topLeftCell="A89" activePane="bottomLeft" state="frozen"/>
      <selection pane="bottomLeft" activeCell="C100" sqref="C10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 s="20" customFormat="1" ht="13.2">
      <c r="A91" s="2">
        <v>43973</v>
      </c>
      <c r="B91" s="3" t="s">
        <v>12</v>
      </c>
      <c r="C91" s="22">
        <v>8957</v>
      </c>
      <c r="D91" s="22">
        <v>595</v>
      </c>
      <c r="E91" s="22">
        <v>9552</v>
      </c>
      <c r="F91" s="22">
        <v>49770</v>
      </c>
      <c r="G91" s="22">
        <v>59322</v>
      </c>
      <c r="H91" s="22">
        <v>-1638</v>
      </c>
      <c r="I91" s="22">
        <v>652</v>
      </c>
      <c r="J91" s="22">
        <v>136720</v>
      </c>
      <c r="K91" s="22">
        <v>32616</v>
      </c>
      <c r="L91" s="22">
        <v>228658</v>
      </c>
      <c r="M91" s="22">
        <v>3318778</v>
      </c>
      <c r="N91" s="22">
        <v>2121847</v>
      </c>
    </row>
    <row r="92" spans="1:15" s="20" customFormat="1" ht="13.2">
      <c r="A92" s="2">
        <v>43974</v>
      </c>
      <c r="B92" s="3" t="s">
        <v>12</v>
      </c>
      <c r="C92" s="22">
        <v>8695</v>
      </c>
      <c r="D92" s="22">
        <v>572</v>
      </c>
      <c r="E92" s="22">
        <v>9267</v>
      </c>
      <c r="F92" s="22">
        <v>48485</v>
      </c>
      <c r="G92" s="22">
        <v>57752</v>
      </c>
      <c r="H92" s="22">
        <v>-1570</v>
      </c>
      <c r="I92" s="22">
        <v>669</v>
      </c>
      <c r="J92" s="22">
        <v>138840</v>
      </c>
      <c r="K92" s="22">
        <v>32735</v>
      </c>
      <c r="L92" s="22">
        <v>229327</v>
      </c>
      <c r="M92" s="22">
        <v>3391188</v>
      </c>
      <c r="N92" s="22">
        <v>2164426</v>
      </c>
    </row>
    <row r="93" spans="1:15" s="20" customFormat="1" ht="13.2">
      <c r="A93" s="2">
        <v>43975</v>
      </c>
      <c r="B93" s="3" t="s">
        <v>12</v>
      </c>
      <c r="C93" s="22">
        <v>8613</v>
      </c>
      <c r="D93" s="22">
        <v>553</v>
      </c>
      <c r="E93" s="22">
        <v>9166</v>
      </c>
      <c r="F93" s="22">
        <v>47428</v>
      </c>
      <c r="G93" s="22">
        <v>56594</v>
      </c>
      <c r="H93" s="22">
        <v>-1158</v>
      </c>
      <c r="I93" s="22">
        <v>531</v>
      </c>
      <c r="J93" s="22">
        <v>140479</v>
      </c>
      <c r="K93" s="22">
        <v>32785</v>
      </c>
      <c r="L93" s="22">
        <v>229858</v>
      </c>
      <c r="M93" s="22">
        <v>3447012</v>
      </c>
      <c r="N93" s="22">
        <v>2198632</v>
      </c>
    </row>
    <row r="94" spans="1:15" s="20" customFormat="1" ht="13.2">
      <c r="A94" s="2">
        <v>43976</v>
      </c>
      <c r="B94" s="3" t="s">
        <v>12</v>
      </c>
      <c r="C94" s="22">
        <v>8185</v>
      </c>
      <c r="D94" s="22">
        <v>541</v>
      </c>
      <c r="E94" s="22">
        <v>8726</v>
      </c>
      <c r="F94" s="22">
        <v>46574</v>
      </c>
      <c r="G94" s="22">
        <v>55300</v>
      </c>
      <c r="H94" s="22">
        <v>-1294</v>
      </c>
      <c r="I94" s="22">
        <v>300</v>
      </c>
      <c r="J94" s="22">
        <v>141981</v>
      </c>
      <c r="K94" s="22">
        <v>32877</v>
      </c>
      <c r="L94" s="22">
        <v>230158</v>
      </c>
      <c r="M94" s="22">
        <v>3482253</v>
      </c>
      <c r="N94" s="22">
        <v>2219308</v>
      </c>
    </row>
    <row r="95" spans="1:15" s="20" customFormat="1" ht="13.2">
      <c r="A95" s="2">
        <v>43977</v>
      </c>
      <c r="B95" s="3" t="s">
        <v>12</v>
      </c>
      <c r="C95" s="20">
        <v>7917</v>
      </c>
      <c r="D95" s="20">
        <v>521</v>
      </c>
      <c r="E95" s="20">
        <v>8438</v>
      </c>
      <c r="F95" s="20">
        <v>44504</v>
      </c>
      <c r="G95" s="20">
        <v>52942</v>
      </c>
      <c r="H95" s="20">
        <v>-2358</v>
      </c>
      <c r="I95" s="20">
        <v>397</v>
      </c>
      <c r="J95" s="20">
        <v>144658</v>
      </c>
      <c r="K95" s="20">
        <v>32955</v>
      </c>
      <c r="L95" s="20">
        <v>230555</v>
      </c>
      <c r="M95" s="20">
        <v>3539927</v>
      </c>
      <c r="N95" s="20">
        <v>2253252</v>
      </c>
    </row>
    <row r="96" spans="1:15" s="20" customFormat="1" ht="13.2">
      <c r="A96" s="2">
        <v>43978</v>
      </c>
      <c r="B96" s="3" t="s">
        <v>12</v>
      </c>
      <c r="C96" s="20">
        <v>7729</v>
      </c>
      <c r="D96" s="20">
        <v>505</v>
      </c>
      <c r="E96" s="20">
        <v>8234</v>
      </c>
      <c r="F96" s="20">
        <v>42732</v>
      </c>
      <c r="G96" s="20">
        <v>50966</v>
      </c>
      <c r="H96" s="20">
        <v>-1976</v>
      </c>
      <c r="I96" s="20">
        <v>584</v>
      </c>
      <c r="J96" s="20">
        <v>147101</v>
      </c>
      <c r="K96" s="20">
        <v>33072</v>
      </c>
      <c r="L96" s="20">
        <v>231139</v>
      </c>
      <c r="M96" s="20">
        <v>3607251</v>
      </c>
      <c r="N96" s="20">
        <v>2290551</v>
      </c>
    </row>
    <row r="97" spans="1:14" s="20" customFormat="1" ht="13.2">
      <c r="A97" s="2">
        <v>43979</v>
      </c>
      <c r="B97" s="3" t="s">
        <v>12</v>
      </c>
      <c r="C97" s="20">
        <v>7379</v>
      </c>
      <c r="D97" s="20">
        <v>489</v>
      </c>
      <c r="E97" s="20">
        <v>7868</v>
      </c>
      <c r="F97" s="20">
        <v>40118</v>
      </c>
      <c r="G97" s="20">
        <v>47986</v>
      </c>
      <c r="H97" s="20">
        <v>-2980</v>
      </c>
      <c r="I97" s="20">
        <v>593</v>
      </c>
      <c r="J97" s="20">
        <v>150604</v>
      </c>
      <c r="K97" s="20">
        <v>33142</v>
      </c>
      <c r="L97" s="20">
        <v>231732</v>
      </c>
      <c r="M97" s="20">
        <v>3683144</v>
      </c>
      <c r="N97" s="20">
        <v>2330389</v>
      </c>
    </row>
    <row r="98" spans="1:14" s="20" customFormat="1" ht="13.2">
      <c r="A98" s="2">
        <v>43980</v>
      </c>
      <c r="B98" s="3" t="s">
        <v>12</v>
      </c>
      <c r="C98" s="20">
        <v>7094</v>
      </c>
      <c r="D98" s="20">
        <v>475</v>
      </c>
      <c r="E98" s="20">
        <v>7569</v>
      </c>
      <c r="F98" s="20">
        <v>38606</v>
      </c>
      <c r="G98" s="20">
        <v>46175</v>
      </c>
      <c r="H98" s="20">
        <v>-1811</v>
      </c>
      <c r="I98" s="20">
        <v>516</v>
      </c>
      <c r="J98" s="20">
        <v>152844</v>
      </c>
      <c r="K98" s="20">
        <v>33229</v>
      </c>
      <c r="L98" s="20">
        <v>232248</v>
      </c>
      <c r="M98" s="20">
        <v>3755279</v>
      </c>
      <c r="N98" s="20">
        <v>2368622</v>
      </c>
    </row>
    <row r="99" spans="1:14" s="20" customFormat="1" ht="13.2">
      <c r="A99" s="2">
        <v>43981</v>
      </c>
      <c r="B99" s="3" t="s">
        <v>12</v>
      </c>
      <c r="C99" s="20">
        <v>6680</v>
      </c>
      <c r="D99" s="20">
        <v>450</v>
      </c>
      <c r="E99" s="20">
        <v>7130</v>
      </c>
      <c r="F99" s="20">
        <v>36561</v>
      </c>
      <c r="G99" s="20">
        <v>43691</v>
      </c>
      <c r="H99" s="20">
        <v>-2484</v>
      </c>
      <c r="I99" s="20">
        <v>416</v>
      </c>
      <c r="J99" s="20">
        <v>155633</v>
      </c>
      <c r="K99" s="20">
        <v>33340</v>
      </c>
      <c r="L99" s="20">
        <v>232664</v>
      </c>
      <c r="M99" s="20">
        <v>3824621</v>
      </c>
      <c r="N99" s="20">
        <v>2404673</v>
      </c>
    </row>
    <row r="100" spans="1:14">
      <c r="A100" s="2">
        <v>43982</v>
      </c>
      <c r="B100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9"/>
  <sheetViews>
    <sheetView zoomScaleNormal="100" workbookViewId="0">
      <pane ySplit="1" topLeftCell="A92" activePane="bottomLeft" state="frozen"/>
      <selection pane="bottomLeft" activeCell="A99" sqref="A9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  <row r="91" spans="1:11">
      <c r="A91" s="2">
        <v>43973</v>
      </c>
      <c r="B91" s="10">
        <v>89</v>
      </c>
      <c r="C91" s="3">
        <f>Dati!M91</f>
        <v>3318778</v>
      </c>
      <c r="D91">
        <f t="shared" ref="D91:D92" si="200">C91-C90</f>
        <v>75380</v>
      </c>
      <c r="E91">
        <f t="shared" ref="E91:E92" si="201">D91-D90</f>
        <v>3701</v>
      </c>
      <c r="G91" s="5">
        <f>C91/Casi_totali!B91</f>
        <v>14.514156513220618</v>
      </c>
      <c r="H91" s="5">
        <f>C91/Positivi!B91</f>
        <v>55.945146825798183</v>
      </c>
      <c r="I91" s="6">
        <f t="shared" ref="I91:I92" si="202">100/G91</f>
        <v>6.8898251103267532</v>
      </c>
      <c r="J91" s="6">
        <f t="shared" ref="J91:J92" si="203">100/H91</f>
        <v>1.7874651453034822</v>
      </c>
      <c r="K91" s="5">
        <f>'Nuovi positivi'!C91/D91*100</f>
        <v>0.86495091536216495</v>
      </c>
    </row>
    <row r="92" spans="1:11">
      <c r="A92" s="2">
        <v>43974</v>
      </c>
      <c r="B92" s="10">
        <v>90</v>
      </c>
      <c r="C92" s="3">
        <f>Dati!M92</f>
        <v>3391188</v>
      </c>
      <c r="D92">
        <f t="shared" si="200"/>
        <v>72410</v>
      </c>
      <c r="E92">
        <f t="shared" si="201"/>
        <v>-2970</v>
      </c>
      <c r="G92" s="5">
        <f>C92/Casi_totali!B92</f>
        <v>14.787565354275772</v>
      </c>
      <c r="H92" s="5">
        <f>C92/Positivi!B92</f>
        <v>58.719836542457401</v>
      </c>
      <c r="I92" s="6">
        <f t="shared" si="202"/>
        <v>6.7624384139127649</v>
      </c>
      <c r="J92" s="6">
        <f t="shared" si="203"/>
        <v>1.7030020158127477</v>
      </c>
      <c r="K92" s="5">
        <f>'Nuovi positivi'!C92/D92*100</f>
        <v>0.92390553790912855</v>
      </c>
    </row>
    <row r="93" spans="1:11">
      <c r="A93" s="2">
        <v>43975</v>
      </c>
      <c r="B93" s="10">
        <v>91</v>
      </c>
      <c r="C93" s="3">
        <f>Dati!M93</f>
        <v>3447012</v>
      </c>
      <c r="D93">
        <f t="shared" ref="D93:D94" si="204">C93-C92</f>
        <v>55824</v>
      </c>
      <c r="E93">
        <f t="shared" ref="E93:E94" si="205">D93-D92</f>
        <v>-16586</v>
      </c>
      <c r="G93" s="5">
        <f>C93/Casi_totali!B93</f>
        <v>14.996267260656579</v>
      </c>
      <c r="H93" s="5">
        <f>C93/Positivi!B93</f>
        <v>60.907728734494825</v>
      </c>
      <c r="I93" s="6">
        <f t="shared" ref="I93:I94" si="206">100/G93</f>
        <v>6.6683260748729625</v>
      </c>
      <c r="J93" s="6">
        <f t="shared" ref="J93:J94" si="207">100/H93</f>
        <v>1.6418277627115889</v>
      </c>
      <c r="K93" s="5">
        <f>'Nuovi positivi'!C93/D93*100</f>
        <v>0.95120378331900268</v>
      </c>
    </row>
    <row r="94" spans="1:11">
      <c r="A94" s="2">
        <v>43976</v>
      </c>
      <c r="B94" s="10">
        <v>92</v>
      </c>
      <c r="C94" s="3">
        <f>Dati!M94</f>
        <v>3482253</v>
      </c>
      <c r="D94">
        <f t="shared" si="204"/>
        <v>35241</v>
      </c>
      <c r="E94">
        <f t="shared" si="205"/>
        <v>-20583</v>
      </c>
      <c r="G94" s="5">
        <f>C94/Casi_totali!B94</f>
        <v>15.129836894654977</v>
      </c>
      <c r="H94" s="5">
        <f>C94/Positivi!B94</f>
        <v>62.970216998191681</v>
      </c>
      <c r="I94" s="6">
        <f t="shared" si="206"/>
        <v>6.6094565788298549</v>
      </c>
      <c r="J94" s="6">
        <f t="shared" si="207"/>
        <v>1.5880523327856995</v>
      </c>
      <c r="K94" s="5">
        <f>'Nuovi positivi'!C94/D94*100</f>
        <v>0.85128117817315063</v>
      </c>
    </row>
    <row r="95" spans="1:11">
      <c r="A95" s="2">
        <v>43977</v>
      </c>
      <c r="B95" s="10">
        <v>93</v>
      </c>
      <c r="C95" s="3">
        <f>Dati!M95</f>
        <v>3539927</v>
      </c>
      <c r="D95">
        <f t="shared" ref="D95" si="208">C95-C94</f>
        <v>57674</v>
      </c>
      <c r="E95">
        <f t="shared" ref="E95" si="209">D95-D94</f>
        <v>22433</v>
      </c>
      <c r="G95" s="5">
        <f>C95/Casi_totali!B95</f>
        <v>15.353937238402985</v>
      </c>
      <c r="H95" s="5">
        <f>C95/Positivi!B95</f>
        <v>66.86424766725851</v>
      </c>
      <c r="I95" s="6">
        <f t="shared" ref="I95" si="210">100/G95</f>
        <v>6.5129874147122244</v>
      </c>
      <c r="J95" s="6">
        <f t="shared" ref="J95" si="211">100/H95</f>
        <v>1.4955675639638897</v>
      </c>
      <c r="K95" s="5">
        <f>'Nuovi positivi'!C95/D95*100</f>
        <v>0.68835177029510697</v>
      </c>
    </row>
    <row r="96" spans="1:11">
      <c r="A96" s="2">
        <v>43978</v>
      </c>
      <c r="B96" s="10">
        <v>94</v>
      </c>
      <c r="C96" s="3">
        <f>Dati!M96</f>
        <v>3607251</v>
      </c>
      <c r="D96">
        <f t="shared" ref="D96:D99" si="212">C96-C95</f>
        <v>67324</v>
      </c>
      <c r="E96">
        <f t="shared" ref="E96:E99" si="213">D96-D95</f>
        <v>9650</v>
      </c>
      <c r="G96" s="5">
        <f>C96/Casi_totali!B96</f>
        <v>15.60641432211786</v>
      </c>
      <c r="H96" s="5">
        <f>C96/Positivi!B96</f>
        <v>70.777596829258727</v>
      </c>
      <c r="I96" s="6">
        <f t="shared" ref="I96:I99" si="214">100/G96</f>
        <v>6.4076217596169487</v>
      </c>
      <c r="J96" s="6">
        <f t="shared" ref="J96:J99" si="215">100/H96</f>
        <v>1.4128764535653326</v>
      </c>
      <c r="K96" s="5">
        <f>'Nuovi positivi'!C96/D96*100</f>
        <v>0.86744697284772154</v>
      </c>
    </row>
    <row r="97" spans="1:11">
      <c r="A97" s="2">
        <v>43979</v>
      </c>
      <c r="B97" s="10">
        <v>95</v>
      </c>
      <c r="C97" s="3">
        <f>Dati!M97</f>
        <v>3683144</v>
      </c>
      <c r="D97">
        <f t="shared" si="212"/>
        <v>75893</v>
      </c>
      <c r="E97">
        <f t="shared" si="213"/>
        <v>8569</v>
      </c>
      <c r="G97" s="5">
        <f>C97/Casi_totali!B97</f>
        <v>15.89398097802634</v>
      </c>
      <c r="H97" s="5">
        <f>C97/Positivi!B97</f>
        <v>76.754553411411663</v>
      </c>
      <c r="I97" s="6">
        <f t="shared" si="214"/>
        <v>6.2916899257808003</v>
      </c>
      <c r="J97" s="6">
        <f t="shared" si="215"/>
        <v>1.302854300564952</v>
      </c>
      <c r="K97" s="5">
        <f>'Nuovi positivi'!C97/D97*100</f>
        <v>0.78136323508096928</v>
      </c>
    </row>
    <row r="98" spans="1:11">
      <c r="A98" s="2">
        <v>43980</v>
      </c>
      <c r="B98" s="10">
        <v>96</v>
      </c>
      <c r="C98" s="3">
        <f>Dati!M98</f>
        <v>3755279</v>
      </c>
      <c r="D98">
        <f t="shared" si="212"/>
        <v>72135</v>
      </c>
      <c r="E98">
        <f t="shared" si="213"/>
        <v>-3758</v>
      </c>
      <c r="G98" s="5">
        <f>C98/Casi_totali!B98</f>
        <v>16.16926302917571</v>
      </c>
      <c r="H98" s="5">
        <f>C98/Positivi!B98</f>
        <v>81.327103410936658</v>
      </c>
      <c r="I98" s="6">
        <f t="shared" si="214"/>
        <v>6.184573769352423</v>
      </c>
      <c r="J98" s="6">
        <f t="shared" si="215"/>
        <v>1.2296023810747483</v>
      </c>
      <c r="K98" s="5">
        <f>'Nuovi positivi'!C98/D98*100</f>
        <v>0.71532543148263672</v>
      </c>
    </row>
    <row r="99" spans="1:11">
      <c r="A99" s="2">
        <v>43981</v>
      </c>
      <c r="B99" s="10">
        <v>97</v>
      </c>
      <c r="C99" s="3">
        <f>Dati!M99</f>
        <v>3824621</v>
      </c>
      <c r="D99">
        <f t="shared" si="212"/>
        <v>69342</v>
      </c>
      <c r="E99">
        <f t="shared" si="213"/>
        <v>-2793</v>
      </c>
      <c r="G99" s="5">
        <f>C99/Casi_totali!B99</f>
        <v>16.438387545989066</v>
      </c>
      <c r="H99" s="5">
        <f>C99/Positivi!B99</f>
        <v>87.53795976288022</v>
      </c>
      <c r="I99" s="6">
        <f t="shared" si="214"/>
        <v>6.0833217199821892</v>
      </c>
      <c r="J99" s="6">
        <f t="shared" si="215"/>
        <v>1.1423615568706025</v>
      </c>
      <c r="K99" s="5">
        <f>'Nuovi positivi'!C99/D99*100</f>
        <v>0.59992500937382831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92" activePane="bottomLeft" state="frozen"/>
      <selection pane="bottomLeft" activeCell="C99" sqref="C9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>
        <f>'Nuovi positivi'!B91</f>
        <v>228658</v>
      </c>
      <c r="D91">
        <f t="shared" ref="D91:D92" si="181">C91-C90</f>
        <v>652</v>
      </c>
      <c r="E91" s="11">
        <f t="shared" ref="E91:E92" si="182">E90+G91</f>
        <v>237044.37541284243</v>
      </c>
      <c r="F91" s="11">
        <f t="shared" ref="F91:F92" si="183">(E91-E90)*10</f>
        <v>2855.3202643195982</v>
      </c>
      <c r="G91" s="11">
        <f t="shared" ref="G91:G92" si="184">$L$4*B91^$L$5*EXP(-B91/$L$6)</f>
        <v>285.53202643195596</v>
      </c>
      <c r="H91" s="11">
        <f t="shared" ref="H91:H92" si="185">C91-E91</f>
        <v>-8386.3754128424334</v>
      </c>
      <c r="I91" s="11">
        <f t="shared" ref="I91:I92" si="186">H91-H90</f>
        <v>366.46797356804018</v>
      </c>
    </row>
    <row r="92" spans="1:9">
      <c r="A92" s="2">
        <v>43974</v>
      </c>
      <c r="B92" s="10">
        <v>90</v>
      </c>
      <c r="C92" s="10">
        <f>'Nuovi positivi'!B92</f>
        <v>229327</v>
      </c>
      <c r="D92">
        <f t="shared" si="181"/>
        <v>669</v>
      </c>
      <c r="E92" s="11">
        <f t="shared" si="182"/>
        <v>237306.11853148139</v>
      </c>
      <c r="F92" s="11">
        <f t="shared" si="183"/>
        <v>2617.4311863895855</v>
      </c>
      <c r="G92" s="11">
        <f t="shared" si="184"/>
        <v>261.74311863895639</v>
      </c>
      <c r="H92" s="11">
        <f t="shared" si="185"/>
        <v>-7979.118531481392</v>
      </c>
      <c r="I92" s="11">
        <f t="shared" si="186"/>
        <v>407.25688136104145</v>
      </c>
    </row>
    <row r="93" spans="1:9">
      <c r="A93" s="2">
        <v>43975</v>
      </c>
      <c r="B93" s="10">
        <v>91</v>
      </c>
      <c r="C93" s="10">
        <f>'Nuovi positivi'!B93</f>
        <v>229858</v>
      </c>
      <c r="D93">
        <f t="shared" ref="D93:D94" si="187">C93-C92</f>
        <v>531</v>
      </c>
      <c r="E93" s="11">
        <f t="shared" ref="E93:E94" si="188">E92+G93</f>
        <v>237545.90662692147</v>
      </c>
      <c r="F93" s="11">
        <f t="shared" ref="F93:F94" si="189">(E93-E92)*10</f>
        <v>2397.8809544007527</v>
      </c>
      <c r="G93" s="11">
        <f t="shared" ref="G93:G94" si="190">$L$4*B93^$L$5*EXP(-B93/$L$6)</f>
        <v>239.78809544006972</v>
      </c>
      <c r="H93" s="11">
        <f t="shared" ref="H93:H94" si="191">C93-E93</f>
        <v>-7687.9066269214673</v>
      </c>
      <c r="I93" s="11">
        <f t="shared" ref="I93:I94" si="192">H93-H92</f>
        <v>291.21190455992473</v>
      </c>
    </row>
    <row r="94" spans="1:9">
      <c r="A94" s="2">
        <v>43976</v>
      </c>
      <c r="B94" s="10">
        <v>92</v>
      </c>
      <c r="C94" s="10">
        <f>'Nuovi positivi'!B94</f>
        <v>230158</v>
      </c>
      <c r="D94">
        <f t="shared" si="187"/>
        <v>300</v>
      </c>
      <c r="E94" s="11">
        <f t="shared" si="188"/>
        <v>237765.44868165051</v>
      </c>
      <c r="F94" s="11">
        <f t="shared" si="189"/>
        <v>2195.4205472904141</v>
      </c>
      <c r="G94" s="11">
        <f t="shared" si="190"/>
        <v>219.54205472903485</v>
      </c>
      <c r="H94" s="11">
        <f t="shared" si="191"/>
        <v>-7607.4486816505087</v>
      </c>
      <c r="I94" s="11">
        <f t="shared" si="192"/>
        <v>80.457945270958589</v>
      </c>
    </row>
    <row r="95" spans="1:9">
      <c r="A95" s="2">
        <v>43977</v>
      </c>
      <c r="B95" s="10">
        <v>93</v>
      </c>
      <c r="C95" s="10">
        <f>'Nuovi positivi'!B95</f>
        <v>230555</v>
      </c>
      <c r="D95">
        <f t="shared" ref="D95" si="193">C95-C94</f>
        <v>397</v>
      </c>
      <c r="E95" s="11">
        <f t="shared" ref="E95" si="194">E94+G95</f>
        <v>237966.33541732543</v>
      </c>
      <c r="F95" s="11">
        <f t="shared" ref="F95" si="195">(E95-E94)*10</f>
        <v>2008.8673567492515</v>
      </c>
      <c r="G95" s="11">
        <f t="shared" ref="G95" si="196">$L$4*B95^$L$5*EXP(-B95/$L$6)</f>
        <v>200.88673567491597</v>
      </c>
      <c r="H95" s="11">
        <f t="shared" ref="H95" si="197">C95-E95</f>
        <v>-7411.3354173254338</v>
      </c>
      <c r="I95" s="11">
        <f t="shared" ref="I95" si="198">H95-H94</f>
        <v>196.11326432507485</v>
      </c>
    </row>
    <row r="96" spans="1:9">
      <c r="A96" s="2">
        <v>43978</v>
      </c>
      <c r="B96" s="10">
        <v>94</v>
      </c>
      <c r="C96" s="10">
        <f>'Nuovi positivi'!B96</f>
        <v>231139</v>
      </c>
      <c r="D96">
        <f t="shared" ref="D96:D99" si="199">C96-C95</f>
        <v>584</v>
      </c>
      <c r="E96" s="11">
        <f t="shared" ref="E96:E99" si="200">E95+G96</f>
        <v>238150.04580688875</v>
      </c>
      <c r="F96" s="11">
        <f t="shared" ref="F96:F99" si="201">(E96-E95)*10</f>
        <v>1837.1038956331904</v>
      </c>
      <c r="G96" s="11">
        <f t="shared" ref="G96:G99" si="202">$L$4*B96^$L$5*EXP(-B96/$L$6)</f>
        <v>183.71038956331444</v>
      </c>
      <c r="H96" s="11">
        <f t="shared" ref="H96:H99" si="203">C96-E96</f>
        <v>-7011.0458068887528</v>
      </c>
      <c r="I96" s="11">
        <f t="shared" ref="I96:I99" si="204">H96-H95</f>
        <v>400.28961043668096</v>
      </c>
    </row>
    <row r="97" spans="1:9">
      <c r="A97" s="2">
        <v>43979</v>
      </c>
      <c r="B97" s="10">
        <v>95</v>
      </c>
      <c r="C97" s="10">
        <f>'Nuovi positivi'!B97</f>
        <v>231732</v>
      </c>
      <c r="D97">
        <f t="shared" si="199"/>
        <v>593</v>
      </c>
      <c r="E97" s="11">
        <f t="shared" si="200"/>
        <v>238317.95342763382</v>
      </c>
      <c r="F97" s="11">
        <f t="shared" si="201"/>
        <v>1679.0762074507074</v>
      </c>
      <c r="G97" s="11">
        <f t="shared" si="202"/>
        <v>167.90762074505821</v>
      </c>
      <c r="H97" s="11">
        <f t="shared" si="203"/>
        <v>-6585.9534276338236</v>
      </c>
      <c r="I97" s="11">
        <f t="shared" si="204"/>
        <v>425.09237925492926</v>
      </c>
    </row>
    <row r="98" spans="1:9">
      <c r="A98" s="2">
        <v>43980</v>
      </c>
      <c r="B98" s="10">
        <v>96</v>
      </c>
      <c r="C98" s="10">
        <f>'Nuovi positivi'!B98</f>
        <v>232248</v>
      </c>
      <c r="D98">
        <f t="shared" si="199"/>
        <v>516</v>
      </c>
      <c r="E98" s="11">
        <f t="shared" si="200"/>
        <v>238471.33263094808</v>
      </c>
      <c r="F98" s="11">
        <f t="shared" si="201"/>
        <v>1533.7920331425266</v>
      </c>
      <c r="G98" s="11">
        <f t="shared" si="202"/>
        <v>153.37920331426713</v>
      </c>
      <c r="H98" s="11">
        <f t="shared" si="203"/>
        <v>-6223.3326309480763</v>
      </c>
      <c r="I98" s="11">
        <f t="shared" si="204"/>
        <v>362.62079668574734</v>
      </c>
    </row>
    <row r="99" spans="1:9">
      <c r="A99" s="2">
        <v>43981</v>
      </c>
      <c r="B99" s="10">
        <v>97</v>
      </c>
      <c r="C99" s="10">
        <f>'Nuovi positivi'!B99</f>
        <v>232664</v>
      </c>
      <c r="D99">
        <f t="shared" si="199"/>
        <v>416</v>
      </c>
      <c r="E99" s="11">
        <f t="shared" si="200"/>
        <v>238611.3645094744</v>
      </c>
      <c r="F99" s="11">
        <f t="shared" si="201"/>
        <v>1400.3187852632254</v>
      </c>
      <c r="G99" s="11">
        <f t="shared" si="202"/>
        <v>140.03187852631567</v>
      </c>
      <c r="H99" s="11">
        <f t="shared" si="203"/>
        <v>-5947.3645094743988</v>
      </c>
      <c r="I99" s="11">
        <f t="shared" si="204"/>
        <v>275.96812147367746</v>
      </c>
    </row>
    <row r="100" spans="1:9">
      <c r="A100" s="2">
        <v>43982</v>
      </c>
      <c r="B100" s="10">
        <v>98</v>
      </c>
      <c r="C100" s="10"/>
      <c r="E100" s="11">
        <f t="shared" ref="E96:E117" si="205">E99+G100</f>
        <v>238739.14264687122</v>
      </c>
      <c r="F100" s="11">
        <f t="shared" ref="F96:F117" si="206">(E100-E99)*10</f>
        <v>1277.7813739681733</v>
      </c>
      <c r="G100" s="11">
        <f t="shared" ref="G100:G117" si="207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205"/>
        <v>238855.67863926647</v>
      </c>
      <c r="F101" s="11">
        <f t="shared" si="206"/>
        <v>1165.359923952492</v>
      </c>
      <c r="G101" s="11">
        <f t="shared" si="207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205"/>
        <v>238961.90738092732</v>
      </c>
      <c r="F102" s="11">
        <f t="shared" si="206"/>
        <v>1062.2874166085967</v>
      </c>
      <c r="G102" s="11">
        <f t="shared" si="207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205"/>
        <v>239058.69210965015</v>
      </c>
      <c r="F103" s="11">
        <f t="shared" si="206"/>
        <v>967.84728722821455</v>
      </c>
      <c r="G103" s="11">
        <f t="shared" si="207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205"/>
        <v>239146.82920994941</v>
      </c>
      <c r="F104" s="11">
        <f t="shared" si="206"/>
        <v>881.37100299267331</v>
      </c>
      <c r="G104" s="11">
        <f t="shared" si="207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205"/>
        <v>239227.05277433112</v>
      </c>
      <c r="F105" s="11">
        <f t="shared" si="206"/>
        <v>802.23564381711185</v>
      </c>
      <c r="G105" s="11">
        <f t="shared" si="207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205"/>
        <v>239300.03892480681</v>
      </c>
      <c r="F106" s="11">
        <f t="shared" si="206"/>
        <v>729.86150475684553</v>
      </c>
      <c r="G106" s="11">
        <f t="shared" si="207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205"/>
        <v>239366.40989837583</v>
      </c>
      <c r="F107" s="11">
        <f t="shared" si="206"/>
        <v>663.70973569020862</v>
      </c>
      <c r="G107" s="11">
        <f t="shared" si="207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205"/>
        <v>239426.73790150546</v>
      </c>
      <c r="F108" s="11">
        <f t="shared" si="206"/>
        <v>603.28003129630815</v>
      </c>
      <c r="G108" s="11">
        <f t="shared" si="207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205"/>
        <v>239481.54873969991</v>
      </c>
      <c r="F109" s="11">
        <f t="shared" si="206"/>
        <v>548.1083819444757</v>
      </c>
      <c r="G109" s="11">
        <f t="shared" si="207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205"/>
        <v>239531.32522909838</v>
      </c>
      <c r="F110" s="11">
        <f t="shared" si="206"/>
        <v>497.76489398471313</v>
      </c>
      <c r="G110" s="11">
        <f t="shared" si="207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205"/>
        <v>239576.51039770368</v>
      </c>
      <c r="F111" s="11">
        <f t="shared" si="206"/>
        <v>451.85168605297804</v>
      </c>
      <c r="G111" s="11">
        <f t="shared" si="207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205"/>
        <v>239617.51048433865</v>
      </c>
      <c r="F112" s="11">
        <f t="shared" si="206"/>
        <v>410.00086634972831</v>
      </c>
      <c r="G112" s="11">
        <f t="shared" si="207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205"/>
        <v>239654.69774378045</v>
      </c>
      <c r="F113" s="11">
        <f t="shared" si="206"/>
        <v>371.87259441794595</v>
      </c>
      <c r="G113" s="11">
        <f t="shared" si="207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205"/>
        <v>239688.41306675022</v>
      </c>
      <c r="F114" s="11">
        <f t="shared" si="206"/>
        <v>337.15322969772387</v>
      </c>
      <c r="G114" s="11">
        <f t="shared" si="207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205"/>
        <v>239718.96842355622</v>
      </c>
      <c r="F115" s="11">
        <f t="shared" si="206"/>
        <v>305.55356805998599</v>
      </c>
      <c r="G115" s="11">
        <f t="shared" si="207"/>
        <v>30.555356806010732</v>
      </c>
      <c r="I115" s="11"/>
    </row>
    <row r="116" spans="1:9">
      <c r="B116" s="10">
        <v>114</v>
      </c>
      <c r="C116" s="10"/>
      <c r="E116" s="11">
        <f t="shared" si="205"/>
        <v>239746.64914021682</v>
      </c>
      <c r="F116" s="11">
        <f t="shared" si="206"/>
        <v>276.8071666060132</v>
      </c>
      <c r="G116" s="11">
        <f t="shared" si="207"/>
        <v>27.680716660609324</v>
      </c>
      <c r="I116" s="11"/>
    </row>
    <row r="117" spans="1:9">
      <c r="B117" s="10">
        <v>115</v>
      </c>
      <c r="C117" s="10"/>
      <c r="E117" s="11">
        <f t="shared" si="205"/>
        <v>239771.71601584088</v>
      </c>
      <c r="F117" s="11">
        <f t="shared" si="206"/>
        <v>250.66875624062959</v>
      </c>
      <c r="G117" s="11">
        <f t="shared" si="207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89" activePane="bottomLeft" state="frozen"/>
      <selection pane="bottomLeft" activeCell="C103" sqref="C10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34917.111563074999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80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C95" s="3">
        <f>Dati!K91</f>
        <v>32616</v>
      </c>
      <c r="D95">
        <f t="shared" ref="D95:D96" si="216">C95-C94</f>
        <v>130</v>
      </c>
      <c r="E95">
        <f t="shared" ref="E95:E96" si="217">10*(C95-C94)</f>
        <v>1300</v>
      </c>
      <c r="F95" s="11">
        <f t="shared" ref="F95:F96" si="218">F94+H95</f>
        <v>34275.425584229684</v>
      </c>
      <c r="G95" s="11">
        <f t="shared" ref="G95:G96" si="219">(F95-F94)*10</f>
        <v>961.05343172501307</v>
      </c>
      <c r="H95" s="11">
        <f t="shared" ref="H95:H96" si="220">$M$10*B95^$M$8*EXP(-B95/$M$9)</f>
        <v>96.105343172503297</v>
      </c>
      <c r="I95" s="11">
        <f t="shared" ref="I95:I96" si="221">C95-F95</f>
        <v>-1659.4255842296843</v>
      </c>
      <c r="J95" s="11">
        <f t="shared" ref="J95:J96" si="222">D95-H95</f>
        <v>33.894656827496703</v>
      </c>
    </row>
    <row r="96" spans="1:10">
      <c r="A96" s="2">
        <v>43974</v>
      </c>
      <c r="B96" s="10">
        <v>93</v>
      </c>
      <c r="C96" s="3">
        <f>Dati!K92</f>
        <v>32735</v>
      </c>
      <c r="D96">
        <f t="shared" si="216"/>
        <v>119</v>
      </c>
      <c r="E96">
        <f t="shared" si="217"/>
        <v>1190</v>
      </c>
      <c r="F96" s="11">
        <f t="shared" si="218"/>
        <v>34364.511938834345</v>
      </c>
      <c r="G96" s="11">
        <f t="shared" si="219"/>
        <v>890.86354604660301</v>
      </c>
      <c r="H96" s="11">
        <f t="shared" si="220"/>
        <v>89.086354604662276</v>
      </c>
      <c r="I96" s="11">
        <f t="shared" si="221"/>
        <v>-1629.5119388343446</v>
      </c>
      <c r="J96" s="11">
        <f t="shared" si="222"/>
        <v>29.913645395337724</v>
      </c>
    </row>
    <row r="97" spans="1:10">
      <c r="A97" s="2">
        <v>43975</v>
      </c>
      <c r="B97" s="10">
        <v>94</v>
      </c>
      <c r="C97" s="3">
        <f>Dati!K93</f>
        <v>32785</v>
      </c>
      <c r="D97">
        <f t="shared" ref="D97:D98" si="223">C97-C96</f>
        <v>50</v>
      </c>
      <c r="E97">
        <f t="shared" ref="E97:E98" si="224">10*(C97-C96)</f>
        <v>500</v>
      </c>
      <c r="F97" s="11">
        <f t="shared" ref="F97:F98" si="225">F96+H97</f>
        <v>34447.025119652928</v>
      </c>
      <c r="G97" s="11">
        <f t="shared" ref="G97:G98" si="226">(F97-F96)*10</f>
        <v>825.13180818583351</v>
      </c>
      <c r="H97" s="11">
        <f t="shared" ref="H97:H98" si="227">$M$10*B97^$M$8*EXP(-B97/$M$9)</f>
        <v>82.513180818584743</v>
      </c>
      <c r="I97" s="11">
        <f t="shared" ref="I97:I98" si="228">C97-F97</f>
        <v>-1662.025119652928</v>
      </c>
      <c r="J97" s="11">
        <f t="shared" ref="J97:J98" si="229">D97-H97</f>
        <v>-32.513180818584743</v>
      </c>
    </row>
    <row r="98" spans="1:10">
      <c r="A98" s="2">
        <v>43976</v>
      </c>
      <c r="B98" s="10">
        <v>95</v>
      </c>
      <c r="C98" s="3">
        <f>Dati!K94</f>
        <v>32877</v>
      </c>
      <c r="D98">
        <f t="shared" si="223"/>
        <v>92</v>
      </c>
      <c r="E98">
        <f t="shared" si="224"/>
        <v>920</v>
      </c>
      <c r="F98" s="11">
        <f t="shared" si="225"/>
        <v>34523.389599292394</v>
      </c>
      <c r="G98" s="11">
        <f t="shared" si="226"/>
        <v>763.64479639465571</v>
      </c>
      <c r="H98" s="11">
        <f t="shared" si="227"/>
        <v>76.364479639465031</v>
      </c>
      <c r="I98" s="11">
        <f t="shared" si="228"/>
        <v>-1646.3895992923935</v>
      </c>
      <c r="J98" s="11">
        <f t="shared" si="229"/>
        <v>15.635520360534969</v>
      </c>
    </row>
    <row r="99" spans="1:10">
      <c r="A99" s="2">
        <v>43977</v>
      </c>
      <c r="B99" s="10">
        <v>96</v>
      </c>
      <c r="C99" s="3">
        <f>Dati!K95</f>
        <v>32955</v>
      </c>
      <c r="D99">
        <f t="shared" ref="D99" si="230">C99-C98</f>
        <v>78</v>
      </c>
      <c r="E99">
        <f t="shared" ref="E99" si="231">10*(C99-C98)</f>
        <v>780</v>
      </c>
      <c r="F99" s="11">
        <f t="shared" ref="F99" si="232">F98+H99</f>
        <v>34594.008767318235</v>
      </c>
      <c r="G99" s="11">
        <f t="shared" ref="G99" si="233">(F99-F98)*10</f>
        <v>706.19168025841645</v>
      </c>
      <c r="H99" s="11">
        <f t="shared" ref="H99" si="234">$M$10*B99^$M$8*EXP(-B99/$M$9)</f>
        <v>70.619168025839627</v>
      </c>
      <c r="I99" s="11">
        <f t="shared" ref="I99" si="235">C99-F99</f>
        <v>-1639.0087673182352</v>
      </c>
      <c r="J99" s="11">
        <f t="shared" ref="J99" si="236">D99-H99</f>
        <v>7.3808319741603725</v>
      </c>
    </row>
    <row r="100" spans="1:10">
      <c r="A100" s="2">
        <v>43978</v>
      </c>
      <c r="B100" s="10">
        <v>97</v>
      </c>
      <c r="C100" s="3">
        <f>Dati!K96</f>
        <v>33072</v>
      </c>
      <c r="D100">
        <f t="shared" ref="D100:D103" si="237">C100-C99</f>
        <v>117</v>
      </c>
      <c r="E100">
        <f t="shared" ref="E100:E103" si="238">10*(C100-C99)</f>
        <v>1170</v>
      </c>
      <c r="F100" s="11">
        <f t="shared" ref="F100:F103" si="239">F99+H100</f>
        <v>34659.265287486785</v>
      </c>
      <c r="G100" s="11">
        <f t="shared" ref="G100:G103" si="240">(F100-F99)*10</f>
        <v>652.56520168550196</v>
      </c>
      <c r="H100" s="11">
        <f t="shared" ref="H100:H103" si="241">$M$10*B100^$M$8*EXP(-B100/$M$9)</f>
        <v>65.256520168552441</v>
      </c>
      <c r="I100" s="11">
        <f t="shared" ref="I100:I103" si="242">C100-F100</f>
        <v>-1587.2652874867854</v>
      </c>
      <c r="J100" s="11">
        <f t="shared" ref="J100:J103" si="243">D100-H100</f>
        <v>51.743479831447559</v>
      </c>
    </row>
    <row r="101" spans="1:10">
      <c r="A101" s="2">
        <v>43979</v>
      </c>
      <c r="B101" s="10">
        <v>98</v>
      </c>
      <c r="C101" s="3">
        <f>Dati!K97</f>
        <v>33142</v>
      </c>
      <c r="D101">
        <f t="shared" si="237"/>
        <v>70</v>
      </c>
      <c r="E101">
        <f t="shared" si="238"/>
        <v>700</v>
      </c>
      <c r="F101" s="11">
        <f t="shared" si="239"/>
        <v>34719.521538414127</v>
      </c>
      <c r="G101" s="11">
        <f t="shared" si="240"/>
        <v>602.56250927341171</v>
      </c>
      <c r="H101" s="11">
        <f t="shared" si="241"/>
        <v>60.256250927342599</v>
      </c>
      <c r="I101" s="11">
        <f t="shared" si="242"/>
        <v>-1577.5215384141266</v>
      </c>
      <c r="J101" s="11">
        <f t="shared" si="243"/>
        <v>9.7437490726574012</v>
      </c>
    </row>
    <row r="102" spans="1:10">
      <c r="A102" s="2">
        <v>43980</v>
      </c>
      <c r="B102" s="10">
        <v>99</v>
      </c>
      <c r="C102" s="3">
        <f>Dati!K98</f>
        <v>33229</v>
      </c>
      <c r="D102">
        <f t="shared" si="237"/>
        <v>87</v>
      </c>
      <c r="E102">
        <f t="shared" si="238"/>
        <v>870</v>
      </c>
      <c r="F102" s="11">
        <f t="shared" si="239"/>
        <v>34775.120124207024</v>
      </c>
      <c r="G102" s="11">
        <f t="shared" si="240"/>
        <v>555.98585792897211</v>
      </c>
      <c r="H102" s="11">
        <f t="shared" si="241"/>
        <v>55.598585792897509</v>
      </c>
      <c r="I102" s="11">
        <f t="shared" si="242"/>
        <v>-1546.1201242070238</v>
      </c>
      <c r="J102" s="11">
        <f t="shared" si="243"/>
        <v>31.401414207102491</v>
      </c>
    </row>
    <row r="103" spans="1:10">
      <c r="A103" s="2">
        <v>43981</v>
      </c>
      <c r="B103" s="10">
        <v>100</v>
      </c>
      <c r="C103" s="3">
        <f>Dati!K99</f>
        <v>33340</v>
      </c>
      <c r="D103">
        <f t="shared" si="237"/>
        <v>111</v>
      </c>
      <c r="E103">
        <f t="shared" si="238"/>
        <v>1110</v>
      </c>
      <c r="F103" s="11">
        <f t="shared" si="239"/>
        <v>34826.384442740309</v>
      </c>
      <c r="G103" s="11">
        <f t="shared" si="240"/>
        <v>512.64318533285405</v>
      </c>
      <c r="H103" s="11">
        <f t="shared" si="241"/>
        <v>51.264318533287003</v>
      </c>
      <c r="I103" s="11">
        <f t="shared" si="242"/>
        <v>-1486.3844427403092</v>
      </c>
      <c r="J103" s="11">
        <f t="shared" si="243"/>
        <v>59.735681466712997</v>
      </c>
    </row>
    <row r="104" spans="1:10">
      <c r="A104" s="2">
        <v>43982</v>
      </c>
      <c r="B104" s="10">
        <v>101</v>
      </c>
      <c r="F104" s="11">
        <f t="shared" ref="F100:F105" si="244">F103+H104</f>
        <v>34873.619300385988</v>
      </c>
      <c r="G104" s="11">
        <f t="shared" ref="G100:G105" si="245">(F104-F103)*10</f>
        <v>472.34857645678858</v>
      </c>
      <c r="H104" s="11">
        <f t="shared" ref="H100:H105" si="246">$M$10*B104^$M$8*EXP(-B104/$M$9)</f>
        <v>47.234857645676357</v>
      </c>
    </row>
    <row r="105" spans="1:10">
      <c r="A105" s="2">
        <v>43983</v>
      </c>
      <c r="B105" s="10">
        <v>102</v>
      </c>
      <c r="F105" s="11">
        <f t="shared" si="244"/>
        <v>34917.111563074999</v>
      </c>
      <c r="G105" s="11">
        <f t="shared" si="245"/>
        <v>434.92262689011113</v>
      </c>
      <c r="H105" s="11">
        <f t="shared" si="246"/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99"/>
  <sheetViews>
    <sheetView workbookViewId="0">
      <pane ySplit="1" topLeftCell="A77" activePane="bottomLeft" state="frozen"/>
      <selection pane="bottomLeft" activeCell="B99" sqref="B99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  <row r="91" spans="2:5">
      <c r="B91" s="3">
        <f>Dati!L91</f>
        <v>228658</v>
      </c>
      <c r="C91">
        <f t="shared" ref="C91:C92" si="80">B91-B90</f>
        <v>652</v>
      </c>
      <c r="D91" s="11">
        <f t="shared" ref="D91:D92" si="81">SUM(C85:C91)/7</f>
        <v>681.85714285714289</v>
      </c>
      <c r="E91" s="11">
        <f t="shared" ref="E91:E92" si="82">SUM(C88:C91)/4</f>
        <v>693</v>
      </c>
    </row>
    <row r="92" spans="2:5">
      <c r="B92" s="3">
        <f>Dati!L92</f>
        <v>229327</v>
      </c>
      <c r="C92">
        <f t="shared" si="80"/>
        <v>669</v>
      </c>
      <c r="D92" s="11">
        <f t="shared" si="81"/>
        <v>652.42857142857144</v>
      </c>
      <c r="E92" s="11">
        <f t="shared" si="82"/>
        <v>657</v>
      </c>
    </row>
    <row r="93" spans="2:5">
      <c r="B93" s="3">
        <f>Dati!L93</f>
        <v>229858</v>
      </c>
      <c r="C93">
        <f t="shared" ref="C93:C94" si="83">B93-B92</f>
        <v>531</v>
      </c>
      <c r="D93" s="11">
        <f t="shared" ref="D93:D94" si="84">SUM(C87:C93)/7</f>
        <v>631.85714285714289</v>
      </c>
      <c r="E93" s="11">
        <f t="shared" ref="E93:E94" si="85">SUM(C90:C93)/4</f>
        <v>623.5</v>
      </c>
    </row>
    <row r="94" spans="2:5">
      <c r="B94" s="3">
        <f>Dati!L94</f>
        <v>230158</v>
      </c>
      <c r="C94">
        <f t="shared" si="83"/>
        <v>300</v>
      </c>
      <c r="D94" s="11">
        <f t="shared" si="84"/>
        <v>610.28571428571433</v>
      </c>
      <c r="E94" s="11">
        <f t="shared" si="85"/>
        <v>538</v>
      </c>
    </row>
    <row r="95" spans="2:5">
      <c r="B95" s="3">
        <f>Dati!L95</f>
        <v>230555</v>
      </c>
      <c r="C95">
        <f t="shared" ref="C95" si="86">B95-B94</f>
        <v>397</v>
      </c>
      <c r="D95" s="11">
        <f t="shared" ref="D95" si="87">SUM(C89:C95)/7</f>
        <v>550.85714285714289</v>
      </c>
      <c r="E95" s="11">
        <f t="shared" ref="E95" si="88">SUM(C92:C95)/4</f>
        <v>474.25</v>
      </c>
    </row>
    <row r="96" spans="2:5">
      <c r="B96" s="3">
        <f>Dati!L96</f>
        <v>231139</v>
      </c>
      <c r="C96">
        <f t="shared" ref="C96:C99" si="89">B96-B95</f>
        <v>584</v>
      </c>
      <c r="D96" s="11">
        <f t="shared" ref="D96:D99" si="90">SUM(C90:C96)/7</f>
        <v>539.28571428571433</v>
      </c>
      <c r="E96" s="11">
        <f t="shared" ref="E96:E99" si="91">SUM(C93:C96)/4</f>
        <v>453</v>
      </c>
    </row>
    <row r="97" spans="2:5">
      <c r="B97" s="3">
        <f>Dati!L97</f>
        <v>231732</v>
      </c>
      <c r="C97">
        <f t="shared" si="89"/>
        <v>593</v>
      </c>
      <c r="D97" s="11">
        <f t="shared" si="90"/>
        <v>532.28571428571433</v>
      </c>
      <c r="E97" s="11">
        <f t="shared" si="91"/>
        <v>468.5</v>
      </c>
    </row>
    <row r="98" spans="2:5">
      <c r="B98" s="3">
        <f>Dati!L98</f>
        <v>232248</v>
      </c>
      <c r="C98">
        <f t="shared" si="89"/>
        <v>516</v>
      </c>
      <c r="D98" s="11">
        <f t="shared" si="90"/>
        <v>512.85714285714289</v>
      </c>
      <c r="E98" s="11">
        <f t="shared" si="91"/>
        <v>522.5</v>
      </c>
    </row>
    <row r="99" spans="2:5">
      <c r="B99" s="3">
        <f>Dati!L99</f>
        <v>232664</v>
      </c>
      <c r="C99">
        <f t="shared" si="89"/>
        <v>416</v>
      </c>
      <c r="D99" s="11">
        <f t="shared" si="90"/>
        <v>476.71428571428572</v>
      </c>
      <c r="E99" s="11">
        <f t="shared" si="91"/>
        <v>527.25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01"/>
  <sheetViews>
    <sheetView workbookViewId="0">
      <pane ySplit="1" topLeftCell="A89" activePane="bottomLeft" state="frozen"/>
      <selection pane="bottomLeft" activeCell="B100" sqref="B10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0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0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0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0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0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0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11496.449999999999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0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0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0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0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0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0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0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0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0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0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0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0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0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0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0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0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0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0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0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0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0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0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0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0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0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0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0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0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0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0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0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0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0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0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0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0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0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0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0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0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0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0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0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0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0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0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0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0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0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0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0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0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0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0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0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0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0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0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0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0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0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0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0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0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0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0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0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0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0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0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0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0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0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0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0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0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0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0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0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0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0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0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  <c r="Y90">
        <f>Quarantena!B90</f>
        <v>51051</v>
      </c>
      <c r="Z90" s="25">
        <f t="shared" ref="Z90:Z92" si="254">(E90+F90-E89-F89)/(D90)</f>
        <v>3.9927821522309712E-2</v>
      </c>
      <c r="AA90" s="11">
        <f t="shared" ref="AA90:AA92" si="255">$AJ$5*(D90)-(F90-F89+E90-E89)</f>
        <v>614</v>
      </c>
      <c r="AB90" s="11">
        <f t="shared" ref="AB90:AB92" si="256">AB89+AA90</f>
        <v>117421.45000000003</v>
      </c>
      <c r="AC90" s="11">
        <f t="shared" ref="AC90:AC92" si="257">AB90-E90+F90</f>
        <v>219495.45</v>
      </c>
      <c r="AD90" s="11">
        <f t="shared" ref="AD90:AD92" si="258">F90-F89+AD89</f>
        <v>134559</v>
      </c>
      <c r="AE90" s="11"/>
      <c r="AF90" s="5">
        <f t="shared" ref="AF90:AF92" si="259">(E90-E89+F90-F89+AA90)/D90</f>
        <v>0.05</v>
      </c>
      <c r="AG90">
        <f>'Nuovi positivi'!C90*$AJ$5</f>
        <v>32.1</v>
      </c>
    </row>
    <row r="91" spans="1:38">
      <c r="A91" s="2">
        <v>43973</v>
      </c>
      <c r="B91" s="3">
        <v>89</v>
      </c>
      <c r="C91" s="3">
        <f>Dati!L91</f>
        <v>228658</v>
      </c>
      <c r="D91" s="3">
        <f>Dati!G91</f>
        <v>59322</v>
      </c>
      <c r="E91" s="3">
        <f>Dati!K91</f>
        <v>32616</v>
      </c>
      <c r="F91" s="3">
        <f>Dati!J91</f>
        <v>136720</v>
      </c>
      <c r="G91" s="29">
        <f t="shared" ref="G91:G92" si="260">C91/(E91+F91)</f>
        <v>1.3503212547833892</v>
      </c>
      <c r="H91" s="21">
        <f t="shared" ref="H91:H92" si="261">$O$3*EXP($O$4*B91)</f>
        <v>0.99748825272330655</v>
      </c>
      <c r="I91" s="21">
        <f t="shared" ref="I91:I92" si="262">G91-H91</f>
        <v>0.35283300206008261</v>
      </c>
      <c r="J91" s="30">
        <f t="shared" ref="J91:J92" si="263">(C91-C90)/(E91-E90+F91-F90)</f>
        <v>0.28471615720524018</v>
      </c>
      <c r="K91" s="21">
        <f t="shared" ref="K91:K92" si="264">$P$3*EXP($P$4*B91)</f>
        <v>0.16989732060819829</v>
      </c>
      <c r="L91" s="21">
        <f t="shared" ref="L91:L92" si="265">J91-K91</f>
        <v>0.1148188365970419</v>
      </c>
      <c r="M91" s="21"/>
      <c r="Y91">
        <f>Quarantena!B91</f>
        <v>49770</v>
      </c>
      <c r="Z91" s="25">
        <f t="shared" si="254"/>
        <v>3.8602879201645256E-2</v>
      </c>
      <c r="AA91" s="11">
        <f t="shared" si="255"/>
        <v>676.10000000000036</v>
      </c>
      <c r="AB91" s="11">
        <f t="shared" si="256"/>
        <v>118097.55000000003</v>
      </c>
      <c r="AC91" s="11">
        <f t="shared" si="257"/>
        <v>222201.55000000005</v>
      </c>
      <c r="AD91" s="11">
        <f t="shared" si="258"/>
        <v>136719</v>
      </c>
      <c r="AE91" s="11"/>
      <c r="AF91" s="5">
        <f t="shared" si="259"/>
        <v>0.05</v>
      </c>
      <c r="AG91">
        <f>'Nuovi positivi'!C91*$AJ$5</f>
        <v>32.6</v>
      </c>
    </row>
    <row r="92" spans="1:38">
      <c r="A92" s="2">
        <v>43974</v>
      </c>
      <c r="B92" s="3">
        <v>90</v>
      </c>
      <c r="C92" s="3">
        <f>Dati!L92</f>
        <v>229327</v>
      </c>
      <c r="D92" s="3">
        <f>Dati!G92</f>
        <v>57752</v>
      </c>
      <c r="E92" s="3">
        <f>Dati!K92</f>
        <v>32735</v>
      </c>
      <c r="F92" s="3">
        <f>Dati!J92</f>
        <v>138840</v>
      </c>
      <c r="G92" s="29">
        <f t="shared" si="260"/>
        <v>1.3365991548885328</v>
      </c>
      <c r="H92" s="21">
        <f t="shared" si="261"/>
        <v>0.97198499974104879</v>
      </c>
      <c r="I92" s="21">
        <f t="shared" si="262"/>
        <v>0.36461415514748396</v>
      </c>
      <c r="J92" s="30">
        <f t="shared" si="263"/>
        <v>0.2987941045109424</v>
      </c>
      <c r="K92" s="21">
        <f t="shared" si="264"/>
        <v>0.16112722303911209</v>
      </c>
      <c r="L92" s="21">
        <f t="shared" si="265"/>
        <v>0.13766688147183032</v>
      </c>
      <c r="M92" s="21"/>
      <c r="Y92">
        <f>Quarantena!B92</f>
        <v>48485</v>
      </c>
      <c r="Z92" s="25">
        <f t="shared" si="254"/>
        <v>3.8769220113589138E-2</v>
      </c>
      <c r="AA92" s="11">
        <f t="shared" si="255"/>
        <v>648.60000000000036</v>
      </c>
      <c r="AB92" s="11">
        <f t="shared" si="256"/>
        <v>118746.15000000004</v>
      </c>
      <c r="AC92" s="11">
        <f t="shared" si="257"/>
        <v>224851.15000000002</v>
      </c>
      <c r="AD92" s="11">
        <f t="shared" si="258"/>
        <v>138839</v>
      </c>
      <c r="AE92" s="11"/>
      <c r="AF92" s="5">
        <f t="shared" si="259"/>
        <v>5.000000000000001E-2</v>
      </c>
      <c r="AG92">
        <f>'Nuovi positivi'!C92*$AJ$5</f>
        <v>33.450000000000003</v>
      </c>
    </row>
    <row r="93" spans="1:38">
      <c r="A93" s="2">
        <v>43975</v>
      </c>
      <c r="B93" s="3">
        <v>91</v>
      </c>
      <c r="C93" s="3">
        <f>Dati!L93</f>
        <v>229858</v>
      </c>
      <c r="D93" s="3">
        <f>Dati!G93</f>
        <v>56594</v>
      </c>
      <c r="E93" s="3">
        <f>Dati!K93</f>
        <v>32785</v>
      </c>
      <c r="F93" s="3">
        <f>Dati!J93</f>
        <v>140479</v>
      </c>
      <c r="G93" s="29">
        <f t="shared" ref="G93" si="266">C93/(E93+F93)</f>
        <v>1.3266344999538278</v>
      </c>
      <c r="H93" s="21">
        <f t="shared" ref="H93" si="267">$O$3*EXP($O$4*B93)</f>
        <v>0.94713380046559037</v>
      </c>
      <c r="I93" s="21">
        <f t="shared" ref="I93" si="268">G93-H93</f>
        <v>0.37950069948823739</v>
      </c>
      <c r="J93" s="30">
        <f t="shared" ref="J93" si="269">(C93-C92)/(E93-E92+F93-F92)</f>
        <v>0.31438721136767317</v>
      </c>
      <c r="K93" s="21">
        <f t="shared" ref="K93" si="270">$P$3*EXP($P$4*B93)</f>
        <v>0.15280983779707119</v>
      </c>
      <c r="L93" s="21">
        <f t="shared" ref="L93" si="271">J93-K93</f>
        <v>0.16157737357060198</v>
      </c>
      <c r="M93" s="21"/>
      <c r="Y93">
        <f>Quarantena!B93</f>
        <v>47428</v>
      </c>
      <c r="Z93" s="25">
        <f t="shared" ref="Z93:Z95" si="272">(E93+F93-E92-F92)/(D93)</f>
        <v>2.9844153090433614E-2</v>
      </c>
      <c r="AA93" s="11">
        <f t="shared" ref="AA93:AA95" si="273">$AJ$5*(D93)-(F93-F92+E93-E92)</f>
        <v>1140.7000000000003</v>
      </c>
      <c r="AB93" s="11">
        <f t="shared" ref="AB93:AB95" si="274">AB92+AA93</f>
        <v>119886.85000000003</v>
      </c>
      <c r="AC93" s="11">
        <f t="shared" ref="AC93:AC95" si="275">AB93-E93+F93</f>
        <v>227580.85000000003</v>
      </c>
      <c r="AD93" s="11">
        <f t="shared" ref="AD93:AD95" si="276">F93-F92+AD92</f>
        <v>140478</v>
      </c>
      <c r="AE93" s="11"/>
      <c r="AF93" s="5">
        <f t="shared" ref="AF93:AF95" si="277">(E93-E92+F93-F92+AA93)/D93</f>
        <v>0.05</v>
      </c>
      <c r="AG93">
        <f>'Nuovi positivi'!C93*$AJ$5</f>
        <v>26.55</v>
      </c>
    </row>
    <row r="94" spans="1:38">
      <c r="A94" s="2">
        <v>43976</v>
      </c>
      <c r="B94" s="3">
        <v>92</v>
      </c>
      <c r="C94" s="3">
        <f>Dati!L94</f>
        <v>230158</v>
      </c>
      <c r="D94" s="3">
        <f>Dati!G94</f>
        <v>55300</v>
      </c>
      <c r="E94" s="3">
        <f>Dati!K94</f>
        <v>32877</v>
      </c>
      <c r="F94" s="3">
        <f>Dati!J94</f>
        <v>141981</v>
      </c>
      <c r="G94" s="29">
        <f t="shared" ref="G94:G98" si="278">C94/(E94+F94)</f>
        <v>1.3162566196570933</v>
      </c>
      <c r="H94" s="21">
        <f t="shared" ref="H94:H98" si="279">$O$3*EXP($O$4*B94)</f>
        <v>0.92291798353203336</v>
      </c>
      <c r="I94" s="21">
        <f t="shared" ref="I94:I98" si="280">G94-H94</f>
        <v>0.39333863612505993</v>
      </c>
      <c r="J94" s="30">
        <f t="shared" ref="J94:J98" si="281">(C94-C93)/(E94-E93+F94-F93)</f>
        <v>0.18820577164366373</v>
      </c>
      <c r="K94" s="21">
        <f t="shared" ref="K94:K98" si="282">$P$3*EXP($P$4*B94)</f>
        <v>0.14492179587740434</v>
      </c>
      <c r="L94" s="21">
        <f t="shared" ref="L94:L98" si="283">J94-K94</f>
        <v>4.3283975766259392E-2</v>
      </c>
      <c r="M94" s="21"/>
      <c r="Y94">
        <f>Quarantena!B94</f>
        <v>46574</v>
      </c>
      <c r="Z94" s="25">
        <f t="shared" si="272"/>
        <v>2.8824593128390596E-2</v>
      </c>
      <c r="AA94" s="11">
        <f t="shared" si="273"/>
        <v>1171</v>
      </c>
      <c r="AB94" s="11">
        <f t="shared" si="274"/>
        <v>121057.85000000003</v>
      </c>
      <c r="AC94" s="11">
        <f t="shared" si="275"/>
        <v>230161.85000000003</v>
      </c>
      <c r="AD94" s="11">
        <f t="shared" si="276"/>
        <v>141980</v>
      </c>
      <c r="AE94" s="11"/>
      <c r="AF94" s="5">
        <f t="shared" si="277"/>
        <v>0.05</v>
      </c>
      <c r="AG94">
        <f>'Nuovi positivi'!C94*$AJ$5</f>
        <v>15</v>
      </c>
    </row>
    <row r="95" spans="1:38">
      <c r="A95" s="2">
        <v>43977</v>
      </c>
      <c r="B95" s="3">
        <v>93</v>
      </c>
      <c r="C95" s="3">
        <f>Dati!L95</f>
        <v>230555</v>
      </c>
      <c r="D95" s="3">
        <f>Dati!G95</f>
        <v>52942</v>
      </c>
      <c r="E95" s="3">
        <f>Dati!K95</f>
        <v>32955</v>
      </c>
      <c r="F95" s="3">
        <f>Dati!J95</f>
        <v>144658</v>
      </c>
      <c r="G95" s="29">
        <f t="shared" si="278"/>
        <v>1.2980750282918481</v>
      </c>
      <c r="H95" s="21">
        <f t="shared" si="279"/>
        <v>0.89932130382013531</v>
      </c>
      <c r="I95" s="21">
        <f t="shared" si="280"/>
        <v>0.39875372447171276</v>
      </c>
      <c r="J95" s="30">
        <f t="shared" si="281"/>
        <v>0.14410163339382939</v>
      </c>
      <c r="K95" s="21">
        <f t="shared" si="282"/>
        <v>0.13744093458316969</v>
      </c>
      <c r="L95" s="21">
        <f t="shared" si="283"/>
        <v>6.6606988106596987E-3</v>
      </c>
      <c r="Y95">
        <f>Quarantena!B95</f>
        <v>44504</v>
      </c>
      <c r="Z95" s="25">
        <f t="shared" si="272"/>
        <v>5.2038079407653662E-2</v>
      </c>
      <c r="AA95" s="11">
        <f t="shared" si="273"/>
        <v>-107.89999999999964</v>
      </c>
      <c r="AB95" s="11">
        <f t="shared" si="274"/>
        <v>120949.95000000004</v>
      </c>
      <c r="AC95" s="11">
        <f t="shared" si="275"/>
        <v>232652.95000000004</v>
      </c>
      <c r="AD95" s="11">
        <f t="shared" si="276"/>
        <v>144657</v>
      </c>
      <c r="AE95" s="11"/>
      <c r="AF95" s="5">
        <f t="shared" si="277"/>
        <v>5.000000000000001E-2</v>
      </c>
      <c r="AG95">
        <f>'Nuovi positivi'!C95*$AJ$5</f>
        <v>19.850000000000001</v>
      </c>
    </row>
    <row r="96" spans="1:38">
      <c r="A96" s="2">
        <v>43978</v>
      </c>
      <c r="B96" s="3">
        <v>94</v>
      </c>
      <c r="C96" s="3">
        <f>Dati!L96</f>
        <v>231139</v>
      </c>
      <c r="D96" s="3">
        <f>Dati!G96</f>
        <v>50966</v>
      </c>
      <c r="E96" s="3">
        <f>Dati!K96</f>
        <v>33072</v>
      </c>
      <c r="F96" s="3">
        <f>Dati!J96</f>
        <v>147101</v>
      </c>
      <c r="G96" s="29">
        <f t="shared" si="278"/>
        <v>1.2828725724720129</v>
      </c>
      <c r="H96" s="21">
        <f t="shared" si="279"/>
        <v>0.87632793155631084</v>
      </c>
      <c r="I96" s="21">
        <f t="shared" si="280"/>
        <v>0.40654464091570208</v>
      </c>
      <c r="J96" s="30">
        <f t="shared" si="281"/>
        <v>0.22812499999999999</v>
      </c>
      <c r="K96" s="21">
        <f t="shared" si="282"/>
        <v>0.13034623525556518</v>
      </c>
      <c r="L96" s="21">
        <f t="shared" si="283"/>
        <v>9.777876474443481E-2</v>
      </c>
    </row>
    <row r="97" spans="1:12">
      <c r="A97" s="2">
        <v>43979</v>
      </c>
      <c r="B97" s="3">
        <v>95</v>
      </c>
      <c r="C97" s="3">
        <f>Dati!L97</f>
        <v>231732</v>
      </c>
      <c r="D97" s="3">
        <f>Dati!G97</f>
        <v>47986</v>
      </c>
      <c r="E97" s="3">
        <f>Dati!K97</f>
        <v>33142</v>
      </c>
      <c r="F97" s="3">
        <f>Dati!J97</f>
        <v>150604</v>
      </c>
      <c r="G97" s="29">
        <f t="shared" si="278"/>
        <v>1.2611539843044202</v>
      </c>
      <c r="H97" s="21">
        <f t="shared" si="279"/>
        <v>0.85392244169426756</v>
      </c>
      <c r="I97" s="21">
        <f t="shared" si="280"/>
        <v>0.4072315426101526</v>
      </c>
      <c r="J97" s="30">
        <f t="shared" si="281"/>
        <v>0.16596697453120626</v>
      </c>
      <c r="K97" s="21">
        <f t="shared" si="282"/>
        <v>0.1236177642186935</v>
      </c>
      <c r="L97" s="21">
        <f t="shared" si="283"/>
        <v>4.2349210312512764E-2</v>
      </c>
    </row>
    <row r="98" spans="1:12">
      <c r="A98" s="2">
        <v>43980</v>
      </c>
      <c r="B98" s="3">
        <v>96</v>
      </c>
      <c r="C98" s="3">
        <f>Dati!L98</f>
        <v>232248</v>
      </c>
      <c r="D98" s="3">
        <f>Dati!G98</f>
        <v>46175</v>
      </c>
      <c r="E98" s="3">
        <f>Dati!K98</f>
        <v>33229</v>
      </c>
      <c r="F98" s="3">
        <f>Dati!J98</f>
        <v>152844</v>
      </c>
      <c r="G98" s="29">
        <f t="shared" si="278"/>
        <v>1.2481552938900324</v>
      </c>
      <c r="H98" s="21">
        <f t="shared" si="279"/>
        <v>0.8320898035671529</v>
      </c>
      <c r="I98" s="21">
        <f t="shared" si="280"/>
        <v>0.41606549032287954</v>
      </c>
      <c r="J98" s="30">
        <f t="shared" si="281"/>
        <v>0.22174473571121617</v>
      </c>
      <c r="K98" s="21">
        <f t="shared" si="282"/>
        <v>0.11723661677275836</v>
      </c>
      <c r="L98" s="21">
        <f t="shared" si="283"/>
        <v>0.10450811893845781</v>
      </c>
    </row>
    <row r="99" spans="1:12">
      <c r="A99" s="2">
        <v>43981</v>
      </c>
      <c r="B99" s="3">
        <v>97</v>
      </c>
      <c r="C99" s="3">
        <f>Dati!L99</f>
        <v>232664</v>
      </c>
      <c r="D99" s="3">
        <f>Dati!G99</f>
        <v>43691</v>
      </c>
      <c r="E99" s="3">
        <f>Dati!K99</f>
        <v>33340</v>
      </c>
      <c r="F99" s="3">
        <f>Dati!J99</f>
        <v>155633</v>
      </c>
      <c r="G99" s="29">
        <f t="shared" ref="G99" si="284">C99/(E99+F99)</f>
        <v>1.23120234107518</v>
      </c>
      <c r="H99" s="21">
        <f t="shared" ref="H99" si="285">$O$3*EXP($O$4*B99)</f>
        <v>0.81081537080426713</v>
      </c>
      <c r="I99" s="21">
        <f t="shared" ref="I99" si="286">G99-H99</f>
        <v>0.42038697027091287</v>
      </c>
      <c r="J99" s="30">
        <f t="shared" ref="J99" si="287">(C99-C98)/(E99-E98+F99-F98)</f>
        <v>0.14344827586206896</v>
      </c>
      <c r="K99" s="21">
        <f t="shared" ref="K99" si="288">$P$3*EXP($P$4*B99)</f>
        <v>0.11118486407833097</v>
      </c>
      <c r="L99" s="21">
        <f t="shared" ref="L99" si="289">J99-K99</f>
        <v>3.2263411783737983E-2</v>
      </c>
    </row>
    <row r="100" spans="1:12">
      <c r="A100" s="2">
        <v>43982</v>
      </c>
      <c r="B100" s="3">
        <v>98</v>
      </c>
      <c r="G100" s="29"/>
      <c r="H100" s="21">
        <f t="shared" ref="H100:H101" si="290">$O$3*EXP($O$4*B100)</f>
        <v>0.79008487150558482</v>
      </c>
      <c r="I100" s="21">
        <f t="shared" ref="I100:I101" si="291">G100-H100</f>
        <v>-0.79008487150558482</v>
      </c>
      <c r="J100" s="30"/>
      <c r="K100" s="21">
        <f t="shared" ref="K100" si="292">$P$3*EXP($P$4*B100)</f>
        <v>0.10544550278245017</v>
      </c>
      <c r="L100" s="21">
        <f t="shared" ref="L100" si="293">J100-K100</f>
        <v>-0.10544550278245017</v>
      </c>
    </row>
    <row r="101" spans="1:12">
      <c r="H101" s="21"/>
      <c r="I10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1" t="s">
        <v>34</v>
      </c>
      <c r="B1" s="31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1" t="s">
        <v>35</v>
      </c>
      <c r="B12" s="31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workbookViewId="0">
      <pane ySplit="1" topLeftCell="A89" activePane="bottomLeft" state="frozen"/>
      <selection pane="bottomLeft" activeCell="A99" sqref="A9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  <row r="91" spans="1:5">
      <c r="A91" s="2">
        <v>43973</v>
      </c>
      <c r="B91" s="3">
        <f>Dati!L91</f>
        <v>228658</v>
      </c>
      <c r="C91">
        <f t="shared" ref="C91:C92" si="150">B91-B90</f>
        <v>652</v>
      </c>
      <c r="D91">
        <f t="shared" ref="D91:D92" si="151">C91-C90</f>
        <v>10</v>
      </c>
      <c r="E91">
        <f t="shared" ref="E91:E92" si="152">D91-D90</f>
        <v>33</v>
      </c>
    </row>
    <row r="92" spans="1:5">
      <c r="A92" s="2">
        <v>43974</v>
      </c>
      <c r="B92" s="3">
        <f>Dati!L92</f>
        <v>229327</v>
      </c>
      <c r="C92">
        <f t="shared" si="150"/>
        <v>669</v>
      </c>
      <c r="D92">
        <f t="shared" si="151"/>
        <v>17</v>
      </c>
      <c r="E92">
        <f t="shared" si="152"/>
        <v>7</v>
      </c>
    </row>
    <row r="93" spans="1:5">
      <c r="A93" s="2">
        <v>43975</v>
      </c>
      <c r="B93" s="3">
        <f>Dati!L93</f>
        <v>229858</v>
      </c>
      <c r="C93">
        <f t="shared" ref="C93:C94" si="153">B93-B92</f>
        <v>531</v>
      </c>
      <c r="D93">
        <f t="shared" ref="D93:D94" si="154">C93-C92</f>
        <v>-138</v>
      </c>
      <c r="E93">
        <f t="shared" ref="E93:E94" si="155">D93-D92</f>
        <v>-155</v>
      </c>
    </row>
    <row r="94" spans="1:5">
      <c r="A94" s="2">
        <v>43976</v>
      </c>
      <c r="B94" s="3">
        <f>Dati!L94</f>
        <v>230158</v>
      </c>
      <c r="C94">
        <f t="shared" si="153"/>
        <v>300</v>
      </c>
      <c r="D94">
        <f t="shared" si="154"/>
        <v>-231</v>
      </c>
      <c r="E94">
        <f t="shared" si="155"/>
        <v>-93</v>
      </c>
    </row>
    <row r="95" spans="1:5">
      <c r="A95" s="2">
        <v>43977</v>
      </c>
      <c r="B95" s="3">
        <f>Dati!L95</f>
        <v>230555</v>
      </c>
      <c r="C95">
        <f t="shared" ref="C95" si="156">B95-B94</f>
        <v>397</v>
      </c>
      <c r="D95">
        <f t="shared" ref="D95" si="157">C95-C94</f>
        <v>97</v>
      </c>
      <c r="E95">
        <f t="shared" ref="E95" si="158">D95-D94</f>
        <v>328</v>
      </c>
    </row>
    <row r="96" spans="1:5">
      <c r="A96" s="2">
        <v>43978</v>
      </c>
      <c r="B96" s="3">
        <f>Dati!L96</f>
        <v>231139</v>
      </c>
      <c r="C96">
        <f t="shared" ref="C96:C99" si="159">B96-B95</f>
        <v>584</v>
      </c>
      <c r="D96">
        <f t="shared" ref="D96:D99" si="160">C96-C95</f>
        <v>187</v>
      </c>
      <c r="E96">
        <f t="shared" ref="E96:E99" si="161">D96-D95</f>
        <v>90</v>
      </c>
    </row>
    <row r="97" spans="1:5">
      <c r="A97" s="2">
        <v>43979</v>
      </c>
      <c r="B97" s="3">
        <f>Dati!L97</f>
        <v>231732</v>
      </c>
      <c r="C97">
        <f t="shared" si="159"/>
        <v>593</v>
      </c>
      <c r="D97">
        <f t="shared" si="160"/>
        <v>9</v>
      </c>
      <c r="E97">
        <f t="shared" si="161"/>
        <v>-178</v>
      </c>
    </row>
    <row r="98" spans="1:5">
      <c r="A98" s="2">
        <v>43980</v>
      </c>
      <c r="B98" s="3">
        <f>Dati!L98</f>
        <v>232248</v>
      </c>
      <c r="C98">
        <f t="shared" si="159"/>
        <v>516</v>
      </c>
      <c r="D98">
        <f t="shared" si="160"/>
        <v>-77</v>
      </c>
      <c r="E98">
        <f t="shared" si="161"/>
        <v>-86</v>
      </c>
    </row>
    <row r="99" spans="1:5">
      <c r="A99" s="2">
        <v>43981</v>
      </c>
      <c r="B99" s="3">
        <f>Dati!L99</f>
        <v>232664</v>
      </c>
      <c r="C99">
        <f t="shared" si="159"/>
        <v>416</v>
      </c>
      <c r="D99">
        <f t="shared" si="160"/>
        <v>-100</v>
      </c>
      <c r="E99">
        <f t="shared" si="161"/>
        <v>-23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"/>
  <sheetViews>
    <sheetView workbookViewId="0">
      <pane ySplit="1" topLeftCell="A77" activePane="bottomLeft" state="frozen"/>
      <selection pane="bottomLeft" activeCell="A99" sqref="A9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  <row r="91" spans="1:5">
      <c r="A91" s="2">
        <v>43973</v>
      </c>
      <c r="B91" s="3">
        <f>Dati!D91</f>
        <v>595</v>
      </c>
      <c r="C91">
        <f t="shared" ref="C91:C92" si="150">B91-B90</f>
        <v>-45</v>
      </c>
      <c r="D91">
        <f t="shared" ref="D91:D92" si="151">C91-C90</f>
        <v>-9</v>
      </c>
      <c r="E91">
        <f t="shared" ref="E91:E92" si="152">D91-D90</f>
        <v>-13</v>
      </c>
    </row>
    <row r="92" spans="1:5">
      <c r="A92" s="2">
        <v>43974</v>
      </c>
      <c r="B92" s="3">
        <f>Dati!D92</f>
        <v>572</v>
      </c>
      <c r="C92">
        <f t="shared" si="150"/>
        <v>-23</v>
      </c>
      <c r="D92">
        <f t="shared" si="151"/>
        <v>22</v>
      </c>
      <c r="E92">
        <f t="shared" si="152"/>
        <v>31</v>
      </c>
    </row>
    <row r="93" spans="1:5">
      <c r="A93" s="2">
        <v>43975</v>
      </c>
      <c r="B93" s="3">
        <f>Dati!D93</f>
        <v>553</v>
      </c>
      <c r="C93">
        <f t="shared" ref="C93:C94" si="153">B93-B92</f>
        <v>-19</v>
      </c>
      <c r="D93">
        <f t="shared" ref="D93:D94" si="154">C93-C92</f>
        <v>4</v>
      </c>
      <c r="E93">
        <f t="shared" ref="E93:E94" si="155">D93-D92</f>
        <v>-18</v>
      </c>
    </row>
    <row r="94" spans="1:5">
      <c r="A94" s="2">
        <v>43976</v>
      </c>
      <c r="B94" s="3">
        <f>Dati!D94</f>
        <v>541</v>
      </c>
      <c r="C94">
        <f t="shared" si="153"/>
        <v>-12</v>
      </c>
      <c r="D94">
        <f t="shared" si="154"/>
        <v>7</v>
      </c>
      <c r="E94">
        <f t="shared" si="155"/>
        <v>3</v>
      </c>
    </row>
    <row r="95" spans="1:5">
      <c r="A95" s="2">
        <v>43977</v>
      </c>
      <c r="B95" s="3">
        <f>Dati!D95</f>
        <v>521</v>
      </c>
      <c r="C95">
        <f t="shared" ref="C95" si="156">B95-B94</f>
        <v>-20</v>
      </c>
      <c r="D95">
        <f t="shared" ref="D95" si="157">C95-C94</f>
        <v>-8</v>
      </c>
      <c r="E95">
        <f t="shared" ref="E95" si="158">D95-D94</f>
        <v>-15</v>
      </c>
    </row>
    <row r="96" spans="1:5">
      <c r="A96" s="2">
        <v>43978</v>
      </c>
      <c r="B96" s="3">
        <f>Dati!D96</f>
        <v>505</v>
      </c>
      <c r="C96">
        <f t="shared" ref="C96:C99" si="159">B96-B95</f>
        <v>-16</v>
      </c>
      <c r="D96">
        <f t="shared" ref="D96:D99" si="160">C96-C95</f>
        <v>4</v>
      </c>
      <c r="E96">
        <f t="shared" ref="E96:E99" si="161">D96-D95</f>
        <v>12</v>
      </c>
    </row>
    <row r="97" spans="1:5">
      <c r="A97" s="2">
        <v>43979</v>
      </c>
      <c r="B97" s="3">
        <f>Dati!D97</f>
        <v>489</v>
      </c>
      <c r="C97">
        <f t="shared" si="159"/>
        <v>-16</v>
      </c>
      <c r="D97">
        <f t="shared" si="160"/>
        <v>0</v>
      </c>
      <c r="E97">
        <f t="shared" si="161"/>
        <v>-4</v>
      </c>
    </row>
    <row r="98" spans="1:5">
      <c r="A98" s="2">
        <v>43980</v>
      </c>
      <c r="B98" s="3">
        <f>Dati!D98</f>
        <v>475</v>
      </c>
      <c r="C98">
        <f t="shared" si="159"/>
        <v>-14</v>
      </c>
      <c r="D98">
        <f t="shared" si="160"/>
        <v>2</v>
      </c>
      <c r="E98">
        <f t="shared" si="161"/>
        <v>2</v>
      </c>
    </row>
    <row r="99" spans="1:5">
      <c r="A99" s="2">
        <v>43981</v>
      </c>
      <c r="B99" s="3">
        <f>Dati!D99</f>
        <v>450</v>
      </c>
      <c r="C99">
        <f t="shared" si="159"/>
        <v>-25</v>
      </c>
      <c r="D99">
        <f t="shared" si="160"/>
        <v>-11</v>
      </c>
      <c r="E99">
        <f t="shared" si="161"/>
        <v>-13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95" activePane="bottomLeft" state="frozen"/>
      <selection pane="bottomLeft" activeCell="A99" sqref="A9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91" spans="1:28">
      <c r="A91" s="2">
        <v>43973</v>
      </c>
      <c r="B91" s="3">
        <f>Dati!J91</f>
        <v>136720</v>
      </c>
      <c r="C91">
        <f t="shared" ref="C91:C92" si="182">B91-B90</f>
        <v>2160</v>
      </c>
      <c r="D91">
        <f t="shared" ref="D91:D92" si="183">C91-C90</f>
        <v>-118</v>
      </c>
      <c r="E91">
        <f t="shared" ref="E91:E92" si="184">D91-D90</f>
        <v>485</v>
      </c>
      <c r="R91">
        <f t="shared" ref="R91:R92" si="185">INT(C91/1000)</f>
        <v>2</v>
      </c>
      <c r="T91">
        <f t="shared" si="141"/>
        <v>0</v>
      </c>
      <c r="U91">
        <f t="shared" si="141"/>
        <v>1</v>
      </c>
      <c r="V91">
        <f t="shared" si="141"/>
        <v>0</v>
      </c>
      <c r="W91">
        <f t="shared" si="141"/>
        <v>0</v>
      </c>
      <c r="X91">
        <f t="shared" si="141"/>
        <v>0</v>
      </c>
      <c r="Y91">
        <f t="shared" si="141"/>
        <v>0</v>
      </c>
      <c r="Z91">
        <f t="shared" si="141"/>
        <v>0</v>
      </c>
      <c r="AA91">
        <f t="shared" si="141"/>
        <v>0</v>
      </c>
      <c r="AB91">
        <f t="shared" si="141"/>
        <v>0</v>
      </c>
    </row>
    <row r="92" spans="1:28">
      <c r="A92" s="2">
        <v>43974</v>
      </c>
      <c r="B92" s="3">
        <f>Dati!J92</f>
        <v>138840</v>
      </c>
      <c r="C92">
        <f t="shared" si="182"/>
        <v>2120</v>
      </c>
      <c r="D92">
        <f t="shared" si="183"/>
        <v>-40</v>
      </c>
      <c r="E92">
        <f t="shared" si="184"/>
        <v>78</v>
      </c>
      <c r="R92">
        <f t="shared" si="185"/>
        <v>2</v>
      </c>
      <c r="T92">
        <f t="shared" ref="T92:AB99" si="186">IF($R92=T$2,1,0)</f>
        <v>0</v>
      </c>
      <c r="U92">
        <f t="shared" si="186"/>
        <v>1</v>
      </c>
      <c r="V92">
        <f t="shared" si="186"/>
        <v>0</v>
      </c>
      <c r="W92">
        <f t="shared" si="186"/>
        <v>0</v>
      </c>
      <c r="X92">
        <f t="shared" si="186"/>
        <v>0</v>
      </c>
      <c r="Y92">
        <f t="shared" si="186"/>
        <v>0</v>
      </c>
      <c r="Z92">
        <f t="shared" si="186"/>
        <v>0</v>
      </c>
      <c r="AA92">
        <f t="shared" si="186"/>
        <v>0</v>
      </c>
      <c r="AB92">
        <f t="shared" si="186"/>
        <v>0</v>
      </c>
    </row>
    <row r="93" spans="1:28">
      <c r="A93" s="2">
        <v>43975</v>
      </c>
      <c r="B93" s="3">
        <f>Dati!J93</f>
        <v>140479</v>
      </c>
      <c r="C93">
        <f t="shared" ref="C93:C94" si="187">B93-B92</f>
        <v>1639</v>
      </c>
      <c r="D93">
        <f t="shared" ref="D93:D94" si="188">C93-C92</f>
        <v>-481</v>
      </c>
      <c r="E93">
        <f t="shared" ref="E93:E94" si="189">D93-D92</f>
        <v>-441</v>
      </c>
      <c r="R93">
        <f t="shared" ref="R93:R94" si="190">INT(C93/1000)</f>
        <v>1</v>
      </c>
      <c r="T93">
        <f t="shared" si="186"/>
        <v>1</v>
      </c>
      <c r="U93">
        <f t="shared" si="186"/>
        <v>0</v>
      </c>
      <c r="V93">
        <f t="shared" si="186"/>
        <v>0</v>
      </c>
      <c r="W93">
        <f t="shared" si="186"/>
        <v>0</v>
      </c>
      <c r="X93">
        <f t="shared" si="186"/>
        <v>0</v>
      </c>
      <c r="Y93">
        <f t="shared" si="186"/>
        <v>0</v>
      </c>
      <c r="Z93">
        <f t="shared" si="186"/>
        <v>0</v>
      </c>
      <c r="AA93">
        <f t="shared" si="186"/>
        <v>0</v>
      </c>
      <c r="AB93">
        <f t="shared" si="186"/>
        <v>0</v>
      </c>
    </row>
    <row r="94" spans="1:28">
      <c r="A94" s="2">
        <v>43976</v>
      </c>
      <c r="B94" s="3">
        <f>Dati!J94</f>
        <v>141981</v>
      </c>
      <c r="C94">
        <f t="shared" si="187"/>
        <v>1502</v>
      </c>
      <c r="D94">
        <f t="shared" si="188"/>
        <v>-137</v>
      </c>
      <c r="E94">
        <f t="shared" si="189"/>
        <v>344</v>
      </c>
      <c r="R94">
        <f t="shared" si="190"/>
        <v>1</v>
      </c>
      <c r="T94">
        <f t="shared" si="186"/>
        <v>1</v>
      </c>
      <c r="U94">
        <f t="shared" si="186"/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86"/>
        <v>0</v>
      </c>
    </row>
    <row r="95" spans="1:28">
      <c r="A95" s="2">
        <v>43977</v>
      </c>
      <c r="B95" s="3">
        <f>Dati!J95</f>
        <v>144658</v>
      </c>
      <c r="C95">
        <f t="shared" ref="C95" si="191">B95-B94</f>
        <v>2677</v>
      </c>
      <c r="D95">
        <f t="shared" ref="D95" si="192">C95-C94</f>
        <v>1175</v>
      </c>
      <c r="E95">
        <f t="shared" ref="E95" si="193">D95-D94</f>
        <v>1312</v>
      </c>
      <c r="R95">
        <f t="shared" ref="R95" si="194">INT(C95/1000)</f>
        <v>2</v>
      </c>
      <c r="T95">
        <f t="shared" si="186"/>
        <v>0</v>
      </c>
      <c r="U95">
        <f t="shared" si="186"/>
        <v>1</v>
      </c>
      <c r="V95">
        <f t="shared" si="186"/>
        <v>0</v>
      </c>
      <c r="W95">
        <f t="shared" si="186"/>
        <v>0</v>
      </c>
      <c r="X95">
        <f t="shared" si="186"/>
        <v>0</v>
      </c>
      <c r="Y95">
        <f t="shared" si="186"/>
        <v>0</v>
      </c>
      <c r="Z95">
        <f t="shared" si="186"/>
        <v>0</v>
      </c>
      <c r="AA95">
        <f t="shared" si="186"/>
        <v>0</v>
      </c>
      <c r="AB95">
        <f t="shared" si="186"/>
        <v>0</v>
      </c>
    </row>
    <row r="96" spans="1:28">
      <c r="A96" s="2">
        <v>43978</v>
      </c>
      <c r="B96" s="3">
        <f>Dati!J96</f>
        <v>147101</v>
      </c>
      <c r="C96">
        <f t="shared" ref="C96:C99" si="195">B96-B95</f>
        <v>2443</v>
      </c>
      <c r="D96">
        <f t="shared" ref="D96:D99" si="196">C96-C95</f>
        <v>-234</v>
      </c>
      <c r="E96">
        <f t="shared" ref="E96:E99" si="197">D96-D95</f>
        <v>-1409</v>
      </c>
      <c r="R96">
        <f t="shared" ref="R96:R99" si="198">INT(C96/1000)</f>
        <v>2</v>
      </c>
      <c r="T96">
        <f t="shared" si="186"/>
        <v>0</v>
      </c>
      <c r="U96">
        <f t="shared" si="186"/>
        <v>1</v>
      </c>
      <c r="V96">
        <f t="shared" si="186"/>
        <v>0</v>
      </c>
      <c r="W96">
        <f t="shared" si="186"/>
        <v>0</v>
      </c>
      <c r="X96">
        <f t="shared" si="186"/>
        <v>0</v>
      </c>
      <c r="Y96">
        <f t="shared" si="186"/>
        <v>0</v>
      </c>
      <c r="Z96">
        <f t="shared" si="186"/>
        <v>0</v>
      </c>
      <c r="AA96">
        <f t="shared" si="186"/>
        <v>0</v>
      </c>
      <c r="AB96">
        <f t="shared" si="186"/>
        <v>0</v>
      </c>
    </row>
    <row r="97" spans="1:28">
      <c r="A97" s="2">
        <v>43979</v>
      </c>
      <c r="B97" s="3">
        <f>Dati!J97</f>
        <v>150604</v>
      </c>
      <c r="C97">
        <f t="shared" si="195"/>
        <v>3503</v>
      </c>
      <c r="D97">
        <f t="shared" si="196"/>
        <v>1060</v>
      </c>
      <c r="E97">
        <f t="shared" si="197"/>
        <v>1294</v>
      </c>
      <c r="R97">
        <f t="shared" si="198"/>
        <v>3</v>
      </c>
      <c r="T97">
        <f t="shared" si="186"/>
        <v>0</v>
      </c>
      <c r="U97">
        <f t="shared" si="186"/>
        <v>0</v>
      </c>
      <c r="V97">
        <f t="shared" si="186"/>
        <v>1</v>
      </c>
      <c r="W97">
        <f t="shared" si="186"/>
        <v>0</v>
      </c>
      <c r="X97">
        <f t="shared" si="186"/>
        <v>0</v>
      </c>
      <c r="Y97">
        <f t="shared" si="186"/>
        <v>0</v>
      </c>
      <c r="Z97">
        <f t="shared" si="186"/>
        <v>0</v>
      </c>
      <c r="AA97">
        <f t="shared" si="186"/>
        <v>0</v>
      </c>
      <c r="AB97">
        <f t="shared" si="186"/>
        <v>0</v>
      </c>
    </row>
    <row r="98" spans="1:28">
      <c r="A98" s="2">
        <v>43980</v>
      </c>
      <c r="B98" s="3">
        <f>Dati!J98</f>
        <v>152844</v>
      </c>
      <c r="C98">
        <f t="shared" si="195"/>
        <v>2240</v>
      </c>
      <c r="D98">
        <f t="shared" si="196"/>
        <v>-1263</v>
      </c>
      <c r="E98">
        <f t="shared" si="197"/>
        <v>-2323</v>
      </c>
      <c r="R98">
        <f t="shared" si="198"/>
        <v>2</v>
      </c>
      <c r="T98">
        <f t="shared" si="186"/>
        <v>0</v>
      </c>
      <c r="U98">
        <f t="shared" si="186"/>
        <v>1</v>
      </c>
      <c r="V98">
        <f t="shared" si="186"/>
        <v>0</v>
      </c>
      <c r="W98">
        <f t="shared" si="186"/>
        <v>0</v>
      </c>
      <c r="X98">
        <f t="shared" si="186"/>
        <v>0</v>
      </c>
      <c r="Y98">
        <f t="shared" si="186"/>
        <v>0</v>
      </c>
      <c r="Z98">
        <f t="shared" si="186"/>
        <v>0</v>
      </c>
      <c r="AA98">
        <f t="shared" si="186"/>
        <v>0</v>
      </c>
      <c r="AB98">
        <f t="shared" si="186"/>
        <v>0</v>
      </c>
    </row>
    <row r="99" spans="1:28">
      <c r="A99" s="2">
        <v>43981</v>
      </c>
      <c r="B99" s="3">
        <f>Dati!J99</f>
        <v>155633</v>
      </c>
      <c r="C99">
        <f t="shared" si="195"/>
        <v>2789</v>
      </c>
      <c r="D99">
        <f t="shared" si="196"/>
        <v>549</v>
      </c>
      <c r="E99">
        <f t="shared" si="197"/>
        <v>1812</v>
      </c>
      <c r="R99">
        <f t="shared" si="198"/>
        <v>2</v>
      </c>
      <c r="T99">
        <f t="shared" si="186"/>
        <v>0</v>
      </c>
      <c r="U99">
        <f t="shared" si="186"/>
        <v>1</v>
      </c>
      <c r="V99">
        <f t="shared" si="186"/>
        <v>0</v>
      </c>
      <c r="W99">
        <f t="shared" si="186"/>
        <v>0</v>
      </c>
      <c r="X99">
        <f t="shared" si="186"/>
        <v>0</v>
      </c>
      <c r="Y99">
        <f t="shared" si="186"/>
        <v>0</v>
      </c>
      <c r="Z99">
        <f t="shared" si="186"/>
        <v>0</v>
      </c>
      <c r="AA99">
        <f t="shared" si="186"/>
        <v>0</v>
      </c>
      <c r="AB99">
        <f t="shared" si="186"/>
        <v>0</v>
      </c>
    </row>
    <row r="107" spans="1:28">
      <c r="T107">
        <f>SUM(T4:T105)</f>
        <v>33</v>
      </c>
      <c r="U107">
        <f t="shared" ref="U107:AB107" si="199">SUM(U4:U105)</f>
        <v>33</v>
      </c>
      <c r="V107">
        <f t="shared" si="199"/>
        <v>7</v>
      </c>
      <c r="W107">
        <f t="shared" si="199"/>
        <v>9</v>
      </c>
      <c r="X107">
        <f t="shared" si="199"/>
        <v>2</v>
      </c>
      <c r="Y107">
        <f t="shared" si="199"/>
        <v>4</v>
      </c>
      <c r="Z107">
        <f t="shared" si="199"/>
        <v>0</v>
      </c>
      <c r="AA107">
        <f t="shared" si="199"/>
        <v>3</v>
      </c>
      <c r="AB107">
        <f t="shared" si="199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86" activePane="bottomLeft" state="frozen"/>
      <selection pane="bottomLeft" activeCell="A99" sqref="A9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91" spans="1:28">
      <c r="A91" s="2">
        <v>43973</v>
      </c>
      <c r="B91" s="3">
        <f>Dati!K91</f>
        <v>32616</v>
      </c>
      <c r="C91">
        <f t="shared" ref="C91:C92" si="177">B91-B90</f>
        <v>130</v>
      </c>
      <c r="D91">
        <f t="shared" ref="D91:D92" si="178">C91-C90</f>
        <v>-26</v>
      </c>
      <c r="E91">
        <f t="shared" ref="E91:E92" si="179">D91-D90</f>
        <v>-21</v>
      </c>
      <c r="R91">
        <f t="shared" ref="R91:R92" si="180">INT(C91/100)</f>
        <v>1</v>
      </c>
      <c r="T91">
        <f t="shared" si="138"/>
        <v>1</v>
      </c>
      <c r="U91">
        <f t="shared" si="138"/>
        <v>0</v>
      </c>
      <c r="V91">
        <f t="shared" si="138"/>
        <v>0</v>
      </c>
      <c r="W91">
        <f t="shared" si="138"/>
        <v>0</v>
      </c>
      <c r="X91">
        <f t="shared" si="138"/>
        <v>0</v>
      </c>
      <c r="Y91">
        <f t="shared" si="138"/>
        <v>0</v>
      </c>
      <c r="Z91">
        <f t="shared" si="138"/>
        <v>0</v>
      </c>
      <c r="AA91">
        <f t="shared" si="138"/>
        <v>0</v>
      </c>
      <c r="AB91">
        <f t="shared" si="138"/>
        <v>0</v>
      </c>
    </row>
    <row r="92" spans="1:28">
      <c r="A92" s="2">
        <v>43974</v>
      </c>
      <c r="B92" s="3">
        <f>Dati!K92</f>
        <v>32735</v>
      </c>
      <c r="C92">
        <f t="shared" si="177"/>
        <v>119</v>
      </c>
      <c r="D92">
        <f t="shared" si="178"/>
        <v>-11</v>
      </c>
      <c r="E92">
        <f t="shared" si="179"/>
        <v>15</v>
      </c>
      <c r="R92">
        <f t="shared" si="180"/>
        <v>1</v>
      </c>
      <c r="T92">
        <f t="shared" ref="T92:AB99" si="181">IF($R92=T$2,1,0)</f>
        <v>1</v>
      </c>
      <c r="U92">
        <f t="shared" si="181"/>
        <v>0</v>
      </c>
      <c r="V92">
        <f t="shared" si="181"/>
        <v>0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0</v>
      </c>
      <c r="AB92">
        <f t="shared" si="181"/>
        <v>0</v>
      </c>
    </row>
    <row r="93" spans="1:28">
      <c r="A93" s="2">
        <v>43975</v>
      </c>
      <c r="B93" s="3">
        <f>Dati!K93</f>
        <v>32785</v>
      </c>
      <c r="C93">
        <f t="shared" ref="C93:C94" si="182">B93-B92</f>
        <v>50</v>
      </c>
      <c r="D93">
        <f t="shared" ref="D93:D94" si="183">C93-C92</f>
        <v>-69</v>
      </c>
      <c r="E93">
        <f t="shared" ref="E93:E94" si="184">D93-D92</f>
        <v>-58</v>
      </c>
      <c r="R93">
        <f>INT(C93/10)</f>
        <v>5</v>
      </c>
      <c r="T93">
        <f t="shared" si="181"/>
        <v>0</v>
      </c>
      <c r="U93">
        <f t="shared" si="181"/>
        <v>0</v>
      </c>
      <c r="V93">
        <f t="shared" si="181"/>
        <v>0</v>
      </c>
      <c r="W93">
        <f t="shared" si="181"/>
        <v>0</v>
      </c>
      <c r="X93">
        <f t="shared" si="181"/>
        <v>1</v>
      </c>
      <c r="Y93">
        <f t="shared" si="181"/>
        <v>0</v>
      </c>
      <c r="Z93">
        <f t="shared" si="181"/>
        <v>0</v>
      </c>
      <c r="AA93">
        <f t="shared" si="181"/>
        <v>0</v>
      </c>
      <c r="AB93">
        <f t="shared" si="181"/>
        <v>0</v>
      </c>
    </row>
    <row r="94" spans="1:28">
      <c r="A94" s="2">
        <v>43976</v>
      </c>
      <c r="B94" s="3">
        <f>Dati!K94</f>
        <v>32877</v>
      </c>
      <c r="C94">
        <f t="shared" si="182"/>
        <v>92</v>
      </c>
      <c r="D94">
        <f t="shared" si="183"/>
        <v>42</v>
      </c>
      <c r="E94">
        <f t="shared" si="184"/>
        <v>111</v>
      </c>
      <c r="R94">
        <f>INT(C94/10)</f>
        <v>9</v>
      </c>
      <c r="T94">
        <f t="shared" si="181"/>
        <v>0</v>
      </c>
      <c r="U94">
        <f t="shared" si="181"/>
        <v>0</v>
      </c>
      <c r="V94">
        <f t="shared" si="181"/>
        <v>0</v>
      </c>
      <c r="W94">
        <f t="shared" si="181"/>
        <v>0</v>
      </c>
      <c r="X94">
        <f t="shared" si="181"/>
        <v>0</v>
      </c>
      <c r="Y94">
        <f t="shared" si="181"/>
        <v>0</v>
      </c>
      <c r="Z94">
        <f t="shared" si="181"/>
        <v>0</v>
      </c>
      <c r="AA94">
        <f t="shared" si="181"/>
        <v>0</v>
      </c>
      <c r="AB94">
        <f t="shared" si="181"/>
        <v>1</v>
      </c>
    </row>
    <row r="95" spans="1:28">
      <c r="A95" s="2">
        <v>43977</v>
      </c>
      <c r="B95" s="3">
        <f>Dati!K95</f>
        <v>32955</v>
      </c>
      <c r="C95">
        <f t="shared" ref="C95" si="185">B95-B94</f>
        <v>78</v>
      </c>
      <c r="D95">
        <f t="shared" ref="D95" si="186">C95-C94</f>
        <v>-14</v>
      </c>
      <c r="E95">
        <f t="shared" ref="E95" si="187">D95-D94</f>
        <v>-56</v>
      </c>
      <c r="R95">
        <f>INT(C95/10)</f>
        <v>7</v>
      </c>
      <c r="T95">
        <f t="shared" si="181"/>
        <v>0</v>
      </c>
      <c r="U95">
        <f t="shared" si="181"/>
        <v>0</v>
      </c>
      <c r="V95">
        <f t="shared" si="181"/>
        <v>0</v>
      </c>
      <c r="W95">
        <f t="shared" si="181"/>
        <v>0</v>
      </c>
      <c r="X95">
        <f t="shared" si="181"/>
        <v>0</v>
      </c>
      <c r="Y95">
        <f t="shared" si="181"/>
        <v>0</v>
      </c>
      <c r="Z95">
        <f t="shared" si="181"/>
        <v>1</v>
      </c>
      <c r="AA95">
        <f t="shared" si="181"/>
        <v>0</v>
      </c>
      <c r="AB95">
        <f t="shared" si="181"/>
        <v>0</v>
      </c>
    </row>
    <row r="96" spans="1:28">
      <c r="A96" s="2">
        <v>43978</v>
      </c>
      <c r="B96" s="3">
        <f>Dati!K96</f>
        <v>33072</v>
      </c>
      <c r="C96">
        <f t="shared" ref="C96:C99" si="188">B96-B95</f>
        <v>117</v>
      </c>
      <c r="D96">
        <f t="shared" ref="D96:D99" si="189">C96-C95</f>
        <v>39</v>
      </c>
      <c r="E96">
        <f t="shared" ref="E96:E99" si="190">D96-D95</f>
        <v>53</v>
      </c>
      <c r="R96">
        <f>INT(C96/100)</f>
        <v>1</v>
      </c>
      <c r="T96">
        <f t="shared" si="181"/>
        <v>1</v>
      </c>
      <c r="U96">
        <f t="shared" si="181"/>
        <v>0</v>
      </c>
      <c r="V96">
        <f t="shared" si="181"/>
        <v>0</v>
      </c>
      <c r="W96">
        <f t="shared" si="181"/>
        <v>0</v>
      </c>
      <c r="X96">
        <f t="shared" si="181"/>
        <v>0</v>
      </c>
      <c r="Y96">
        <f t="shared" si="181"/>
        <v>0</v>
      </c>
      <c r="Z96">
        <f t="shared" si="181"/>
        <v>0</v>
      </c>
      <c r="AA96">
        <f t="shared" si="181"/>
        <v>0</v>
      </c>
      <c r="AB96">
        <f t="shared" si="181"/>
        <v>0</v>
      </c>
    </row>
    <row r="97" spans="1:28">
      <c r="A97" s="2">
        <v>43979</v>
      </c>
      <c r="B97" s="3">
        <f>Dati!K97</f>
        <v>33142</v>
      </c>
      <c r="C97">
        <f t="shared" si="188"/>
        <v>70</v>
      </c>
      <c r="D97">
        <f t="shared" si="189"/>
        <v>-47</v>
      </c>
      <c r="E97">
        <f t="shared" si="190"/>
        <v>-86</v>
      </c>
      <c r="R97">
        <f t="shared" ref="R96:R99" si="191">INT(C97/10)</f>
        <v>7</v>
      </c>
      <c r="T97">
        <f t="shared" si="181"/>
        <v>0</v>
      </c>
      <c r="U97">
        <f t="shared" si="181"/>
        <v>0</v>
      </c>
      <c r="V97">
        <f t="shared" si="181"/>
        <v>0</v>
      </c>
      <c r="W97">
        <f t="shared" si="181"/>
        <v>0</v>
      </c>
      <c r="X97">
        <f t="shared" si="181"/>
        <v>0</v>
      </c>
      <c r="Y97">
        <f t="shared" si="181"/>
        <v>0</v>
      </c>
      <c r="Z97">
        <f t="shared" si="181"/>
        <v>1</v>
      </c>
      <c r="AA97">
        <f t="shared" si="181"/>
        <v>0</v>
      </c>
      <c r="AB97">
        <f t="shared" si="181"/>
        <v>0</v>
      </c>
    </row>
    <row r="98" spans="1:28">
      <c r="A98" s="2">
        <v>43980</v>
      </c>
      <c r="B98" s="3">
        <f>Dati!K98</f>
        <v>33229</v>
      </c>
      <c r="C98">
        <f t="shared" si="188"/>
        <v>87</v>
      </c>
      <c r="D98">
        <f t="shared" si="189"/>
        <v>17</v>
      </c>
      <c r="E98">
        <f t="shared" si="190"/>
        <v>64</v>
      </c>
      <c r="R98">
        <f t="shared" si="191"/>
        <v>8</v>
      </c>
      <c r="T98">
        <f t="shared" si="181"/>
        <v>0</v>
      </c>
      <c r="U98">
        <f t="shared" si="181"/>
        <v>0</v>
      </c>
      <c r="V98">
        <f t="shared" si="181"/>
        <v>0</v>
      </c>
      <c r="W98">
        <f t="shared" si="181"/>
        <v>0</v>
      </c>
      <c r="X98">
        <f t="shared" si="181"/>
        <v>0</v>
      </c>
      <c r="Y98">
        <f t="shared" si="181"/>
        <v>0</v>
      </c>
      <c r="Z98">
        <f t="shared" si="181"/>
        <v>0</v>
      </c>
      <c r="AA98">
        <f t="shared" si="181"/>
        <v>1</v>
      </c>
      <c r="AB98">
        <f t="shared" si="181"/>
        <v>0</v>
      </c>
    </row>
    <row r="99" spans="1:28">
      <c r="A99" s="2">
        <v>43981</v>
      </c>
      <c r="B99" s="3">
        <f>Dati!K99</f>
        <v>33340</v>
      </c>
      <c r="C99">
        <f t="shared" si="188"/>
        <v>111</v>
      </c>
      <c r="D99">
        <f t="shared" si="189"/>
        <v>24</v>
      </c>
      <c r="E99">
        <f t="shared" si="190"/>
        <v>7</v>
      </c>
      <c r="R99">
        <f>INT(C99/100)</f>
        <v>1</v>
      </c>
      <c r="T99">
        <f t="shared" si="181"/>
        <v>1</v>
      </c>
      <c r="U99">
        <f t="shared" si="181"/>
        <v>0</v>
      </c>
      <c r="V99">
        <f t="shared" si="181"/>
        <v>0</v>
      </c>
      <c r="W99">
        <f t="shared" si="181"/>
        <v>0</v>
      </c>
      <c r="X99">
        <f t="shared" si="181"/>
        <v>0</v>
      </c>
      <c r="Y99">
        <f t="shared" si="181"/>
        <v>0</v>
      </c>
      <c r="Z99">
        <f t="shared" si="181"/>
        <v>0</v>
      </c>
      <c r="AA99">
        <f t="shared" si="181"/>
        <v>0</v>
      </c>
      <c r="AB99">
        <f t="shared" si="181"/>
        <v>0</v>
      </c>
    </row>
    <row r="102" spans="1:28">
      <c r="T102">
        <f>SUM(T4:T100)</f>
        <v>22</v>
      </c>
      <c r="U102">
        <f t="shared" ref="U102:AB102" si="192">SUM(U4:U100)</f>
        <v>11</v>
      </c>
      <c r="V102">
        <f t="shared" si="192"/>
        <v>8</v>
      </c>
      <c r="W102">
        <f t="shared" si="192"/>
        <v>13</v>
      </c>
      <c r="X102">
        <f t="shared" si="192"/>
        <v>9</v>
      </c>
      <c r="Y102">
        <f t="shared" si="192"/>
        <v>11</v>
      </c>
      <c r="Z102">
        <f t="shared" si="192"/>
        <v>8</v>
      </c>
      <c r="AA102">
        <f t="shared" si="192"/>
        <v>4</v>
      </c>
      <c r="AB102">
        <f t="shared" si="192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"/>
  <sheetViews>
    <sheetView workbookViewId="0">
      <pane ySplit="1" topLeftCell="A92" activePane="bottomLeft" state="frozen"/>
      <selection pane="bottomLeft" activeCell="A99" sqref="A9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  <row r="91" spans="1:5">
      <c r="A91" s="2">
        <v>43973</v>
      </c>
      <c r="B91" s="3">
        <f>Dati!E91</f>
        <v>9552</v>
      </c>
      <c r="C91">
        <f t="shared" ref="C91:C92" si="150">B91-B90</f>
        <v>-357</v>
      </c>
      <c r="D91">
        <f t="shared" ref="D91:D92" si="151">C91-C90</f>
        <v>34</v>
      </c>
      <c r="E91">
        <f t="shared" ref="E91:E92" si="152">D91-D90</f>
        <v>18</v>
      </c>
    </row>
    <row r="92" spans="1:5">
      <c r="A92" s="2">
        <v>43974</v>
      </c>
      <c r="B92" s="3">
        <f>Dati!E92</f>
        <v>9267</v>
      </c>
      <c r="C92">
        <f t="shared" si="150"/>
        <v>-285</v>
      </c>
      <c r="D92">
        <f t="shared" si="151"/>
        <v>72</v>
      </c>
      <c r="E92">
        <f t="shared" si="152"/>
        <v>38</v>
      </c>
    </row>
    <row r="93" spans="1:5">
      <c r="A93" s="2">
        <v>43975</v>
      </c>
      <c r="B93" s="3">
        <f>Dati!E93</f>
        <v>9166</v>
      </c>
      <c r="C93">
        <f t="shared" ref="C93:C94" si="153">B93-B92</f>
        <v>-101</v>
      </c>
      <c r="D93">
        <f t="shared" ref="D93:D94" si="154">C93-C92</f>
        <v>184</v>
      </c>
      <c r="E93">
        <f t="shared" ref="E93:E94" si="155">D93-D92</f>
        <v>112</v>
      </c>
    </row>
    <row r="94" spans="1:5">
      <c r="A94" s="2">
        <v>43976</v>
      </c>
      <c r="B94" s="3">
        <f>Dati!E94</f>
        <v>8726</v>
      </c>
      <c r="C94">
        <f t="shared" si="153"/>
        <v>-440</v>
      </c>
      <c r="D94">
        <f t="shared" si="154"/>
        <v>-339</v>
      </c>
      <c r="E94">
        <f t="shared" si="155"/>
        <v>-523</v>
      </c>
    </row>
    <row r="95" spans="1:5">
      <c r="A95" s="2">
        <v>43977</v>
      </c>
      <c r="B95" s="3">
        <f>Dati!E95</f>
        <v>8438</v>
      </c>
      <c r="C95">
        <f t="shared" ref="C95" si="156">B95-B94</f>
        <v>-288</v>
      </c>
      <c r="D95">
        <f t="shared" ref="D95" si="157">C95-C94</f>
        <v>152</v>
      </c>
      <c r="E95">
        <f t="shared" ref="E95" si="158">D95-D94</f>
        <v>491</v>
      </c>
    </row>
    <row r="96" spans="1:5">
      <c r="A96" s="2">
        <v>43978</v>
      </c>
      <c r="B96" s="3">
        <f>Dati!E96</f>
        <v>8234</v>
      </c>
      <c r="C96">
        <f t="shared" ref="C96:C99" si="159">B96-B95</f>
        <v>-204</v>
      </c>
      <c r="D96">
        <f t="shared" ref="D96:D99" si="160">C96-C95</f>
        <v>84</v>
      </c>
      <c r="E96">
        <f t="shared" ref="E96:E99" si="161">D96-D95</f>
        <v>-68</v>
      </c>
    </row>
    <row r="97" spans="1:5">
      <c r="A97" s="2">
        <v>43979</v>
      </c>
      <c r="B97" s="3">
        <f>Dati!E97</f>
        <v>7868</v>
      </c>
      <c r="C97">
        <f t="shared" si="159"/>
        <v>-366</v>
      </c>
      <c r="D97">
        <f t="shared" si="160"/>
        <v>-162</v>
      </c>
      <c r="E97">
        <f t="shared" si="161"/>
        <v>-246</v>
      </c>
    </row>
    <row r="98" spans="1:5">
      <c r="A98" s="2">
        <v>43980</v>
      </c>
      <c r="B98" s="3">
        <f>Dati!E98</f>
        <v>7569</v>
      </c>
      <c r="C98">
        <f t="shared" si="159"/>
        <v>-299</v>
      </c>
      <c r="D98">
        <f t="shared" si="160"/>
        <v>67</v>
      </c>
      <c r="E98">
        <f t="shared" si="161"/>
        <v>229</v>
      </c>
    </row>
    <row r="99" spans="1:5">
      <c r="A99" s="2">
        <v>43981</v>
      </c>
      <c r="B99" s="3">
        <f>Dati!E99</f>
        <v>7130</v>
      </c>
      <c r="C99">
        <f t="shared" si="159"/>
        <v>-439</v>
      </c>
      <c r="D99">
        <f t="shared" si="160"/>
        <v>-140</v>
      </c>
      <c r="E99">
        <f t="shared" si="161"/>
        <v>-207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"/>
  <sheetViews>
    <sheetView workbookViewId="0">
      <pane ySplit="1" topLeftCell="A86" activePane="bottomLeft" state="frozen"/>
      <selection pane="bottomLeft" activeCell="A99" sqref="A9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  <row r="91" spans="1:5">
      <c r="A91" s="2">
        <v>43973</v>
      </c>
      <c r="B91" s="3">
        <f>Dati!G91</f>
        <v>59322</v>
      </c>
      <c r="C91">
        <f t="shared" ref="C91:C92" si="150">B91-B90</f>
        <v>-1638</v>
      </c>
      <c r="D91">
        <f t="shared" ref="D91:D92" si="151">C91-C90</f>
        <v>154</v>
      </c>
      <c r="E91">
        <f t="shared" ref="E91:E92" si="152">D91-D90</f>
        <v>-431</v>
      </c>
    </row>
    <row r="92" spans="1:5">
      <c r="A92" s="2">
        <v>43974</v>
      </c>
      <c r="B92" s="3">
        <f>Dati!G92</f>
        <v>57752</v>
      </c>
      <c r="C92">
        <f t="shared" si="150"/>
        <v>-1570</v>
      </c>
      <c r="D92">
        <f t="shared" si="151"/>
        <v>68</v>
      </c>
      <c r="E92">
        <f t="shared" si="152"/>
        <v>-86</v>
      </c>
    </row>
    <row r="93" spans="1:5">
      <c r="A93" s="2">
        <v>43975</v>
      </c>
      <c r="B93" s="3">
        <f>Dati!G93</f>
        <v>56594</v>
      </c>
      <c r="C93">
        <f t="shared" ref="C93:C94" si="153">B93-B92</f>
        <v>-1158</v>
      </c>
      <c r="D93">
        <f t="shared" ref="D93:D94" si="154">C93-C92</f>
        <v>412</v>
      </c>
      <c r="E93">
        <f t="shared" ref="E93:E94" si="155">D93-D92</f>
        <v>344</v>
      </c>
    </row>
    <row r="94" spans="1:5">
      <c r="A94" s="2">
        <v>43976</v>
      </c>
      <c r="B94" s="3">
        <f>Dati!G94</f>
        <v>55300</v>
      </c>
      <c r="C94">
        <f t="shared" si="153"/>
        <v>-1294</v>
      </c>
      <c r="D94">
        <f t="shared" si="154"/>
        <v>-136</v>
      </c>
      <c r="E94">
        <f t="shared" si="155"/>
        <v>-548</v>
      </c>
    </row>
    <row r="95" spans="1:5">
      <c r="A95" s="2">
        <v>43977</v>
      </c>
      <c r="B95" s="3">
        <f>Dati!G95</f>
        <v>52942</v>
      </c>
      <c r="C95">
        <f t="shared" ref="C95" si="156">B95-B94</f>
        <v>-2358</v>
      </c>
      <c r="D95">
        <f t="shared" ref="D95" si="157">C95-C94</f>
        <v>-1064</v>
      </c>
      <c r="E95">
        <f t="shared" ref="E95" si="158">D95-D94</f>
        <v>-928</v>
      </c>
    </row>
    <row r="96" spans="1:5">
      <c r="A96" s="2">
        <v>43978</v>
      </c>
      <c r="B96" s="3">
        <f>Dati!G96</f>
        <v>50966</v>
      </c>
      <c r="C96">
        <f t="shared" ref="C96:C99" si="159">B96-B95</f>
        <v>-1976</v>
      </c>
      <c r="D96">
        <f t="shared" ref="D96:D99" si="160">C96-C95</f>
        <v>382</v>
      </c>
      <c r="E96">
        <f t="shared" ref="E96:E99" si="161">D96-D95</f>
        <v>1446</v>
      </c>
    </row>
    <row r="97" spans="1:5">
      <c r="A97" s="2">
        <v>43979</v>
      </c>
      <c r="B97" s="3">
        <f>Dati!G97</f>
        <v>47986</v>
      </c>
      <c r="C97">
        <f t="shared" si="159"/>
        <v>-2980</v>
      </c>
      <c r="D97">
        <f t="shared" si="160"/>
        <v>-1004</v>
      </c>
      <c r="E97">
        <f t="shared" si="161"/>
        <v>-1386</v>
      </c>
    </row>
    <row r="98" spans="1:5">
      <c r="A98" s="2">
        <v>43980</v>
      </c>
      <c r="B98" s="3">
        <f>Dati!G98</f>
        <v>46175</v>
      </c>
      <c r="C98">
        <f t="shared" si="159"/>
        <v>-1811</v>
      </c>
      <c r="D98">
        <f t="shared" si="160"/>
        <v>1169</v>
      </c>
      <c r="E98">
        <f t="shared" si="161"/>
        <v>2173</v>
      </c>
    </row>
    <row r="99" spans="1:5">
      <c r="A99" s="2">
        <v>43981</v>
      </c>
      <c r="B99" s="3">
        <f>Dati!G99</f>
        <v>43691</v>
      </c>
      <c r="C99">
        <f t="shared" si="159"/>
        <v>-2484</v>
      </c>
      <c r="D99">
        <f t="shared" si="160"/>
        <v>-673</v>
      </c>
      <c r="E99">
        <f t="shared" si="161"/>
        <v>-1842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"/>
  <sheetViews>
    <sheetView workbookViewId="0">
      <pane ySplit="1" topLeftCell="A71" activePane="bottomLeft" state="frozen"/>
      <selection pane="bottomLeft" activeCell="A99" sqref="A9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  <row r="91" spans="1:5">
      <c r="A91" s="2">
        <v>43973</v>
      </c>
      <c r="B91" s="3">
        <f>Dati!F91</f>
        <v>49770</v>
      </c>
      <c r="C91">
        <f t="shared" ref="C91:C92" si="150">B91-B90</f>
        <v>-1281</v>
      </c>
      <c r="D91">
        <f t="shared" ref="D91:D92" si="151">C91-C90</f>
        <v>120</v>
      </c>
      <c r="E91">
        <f t="shared" ref="E91:E92" si="152">D91-D90</f>
        <v>-449</v>
      </c>
    </row>
    <row r="92" spans="1:5">
      <c r="A92" s="2">
        <v>43974</v>
      </c>
      <c r="B92" s="3">
        <f>Dati!F92</f>
        <v>48485</v>
      </c>
      <c r="C92">
        <f t="shared" si="150"/>
        <v>-1285</v>
      </c>
      <c r="D92">
        <f t="shared" si="151"/>
        <v>-4</v>
      </c>
      <c r="E92">
        <f t="shared" si="152"/>
        <v>-124</v>
      </c>
    </row>
    <row r="93" spans="1:5">
      <c r="A93" s="2">
        <v>43975</v>
      </c>
      <c r="B93" s="3">
        <f>Dati!F93</f>
        <v>47428</v>
      </c>
      <c r="C93">
        <f t="shared" ref="C93:C94" si="153">B93-B92</f>
        <v>-1057</v>
      </c>
      <c r="D93">
        <f t="shared" ref="D93:D94" si="154">C93-C92</f>
        <v>228</v>
      </c>
      <c r="E93">
        <f t="shared" ref="E93:E94" si="155">D93-D92</f>
        <v>232</v>
      </c>
    </row>
    <row r="94" spans="1:5">
      <c r="A94" s="2">
        <v>43976</v>
      </c>
      <c r="B94" s="3">
        <f>Dati!F94</f>
        <v>46574</v>
      </c>
      <c r="C94">
        <f t="shared" si="153"/>
        <v>-854</v>
      </c>
      <c r="D94">
        <f t="shared" si="154"/>
        <v>203</v>
      </c>
      <c r="E94">
        <f t="shared" si="155"/>
        <v>-25</v>
      </c>
    </row>
    <row r="95" spans="1:5">
      <c r="A95" s="2">
        <v>43977</v>
      </c>
      <c r="B95" s="3">
        <f>Dati!F95</f>
        <v>44504</v>
      </c>
      <c r="C95">
        <f t="shared" ref="C95" si="156">B95-B94</f>
        <v>-2070</v>
      </c>
      <c r="D95">
        <f t="shared" ref="D95" si="157">C95-C94</f>
        <v>-1216</v>
      </c>
      <c r="E95">
        <f t="shared" ref="E95" si="158">D95-D94</f>
        <v>-1419</v>
      </c>
    </row>
    <row r="96" spans="1:5">
      <c r="A96" s="2">
        <v>43978</v>
      </c>
      <c r="B96" s="3">
        <f>Dati!F96</f>
        <v>42732</v>
      </c>
      <c r="C96">
        <f t="shared" ref="C96:C99" si="159">B96-B95</f>
        <v>-1772</v>
      </c>
      <c r="D96">
        <f t="shared" ref="D96:D99" si="160">C96-C95</f>
        <v>298</v>
      </c>
      <c r="E96">
        <f t="shared" ref="E96:E99" si="161">D96-D95</f>
        <v>1514</v>
      </c>
    </row>
    <row r="97" spans="1:5">
      <c r="A97" s="2">
        <v>43979</v>
      </c>
      <c r="B97" s="3">
        <f>Dati!F97</f>
        <v>40118</v>
      </c>
      <c r="C97">
        <f t="shared" si="159"/>
        <v>-2614</v>
      </c>
      <c r="D97">
        <f t="shared" si="160"/>
        <v>-842</v>
      </c>
      <c r="E97">
        <f t="shared" si="161"/>
        <v>-1140</v>
      </c>
    </row>
    <row r="98" spans="1:5">
      <c r="A98" s="2">
        <v>43980</v>
      </c>
      <c r="B98" s="3">
        <f>Dati!F98</f>
        <v>38606</v>
      </c>
      <c r="C98">
        <f t="shared" si="159"/>
        <v>-1512</v>
      </c>
      <c r="D98">
        <f t="shared" si="160"/>
        <v>1102</v>
      </c>
      <c r="E98">
        <f t="shared" si="161"/>
        <v>1944</v>
      </c>
    </row>
    <row r="99" spans="1:5">
      <c r="A99" s="2">
        <v>43981</v>
      </c>
      <c r="B99" s="3">
        <f>Dati!F99</f>
        <v>36561</v>
      </c>
      <c r="C99">
        <f t="shared" si="159"/>
        <v>-2045</v>
      </c>
      <c r="D99">
        <f t="shared" si="160"/>
        <v>-533</v>
      </c>
      <c r="E99">
        <f t="shared" si="161"/>
        <v>-1635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104"/>
  <sheetViews>
    <sheetView workbookViewId="0">
      <pane ySplit="1" topLeftCell="A80" activePane="bottomLeft" state="frozen"/>
      <selection pane="bottomLeft" activeCell="A99" sqref="A99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>
        <f>Positivi!B91+Deceduti!B91+Guariti!B91</f>
        <v>228658</v>
      </c>
      <c r="C91">
        <f t="shared" ref="C91:C92" si="97">B91-B90</f>
        <v>652</v>
      </c>
      <c r="D91">
        <f t="shared" ref="D91:D92" si="98">C91-C90</f>
        <v>10</v>
      </c>
      <c r="R91">
        <f t="shared" ref="R91:R92" si="99">INT(C91/100)</f>
        <v>6</v>
      </c>
      <c r="T91">
        <f t="shared" si="70"/>
        <v>0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1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>
        <f>Positivi!B92+Deceduti!B92+Guariti!B92</f>
        <v>229327</v>
      </c>
      <c r="C92">
        <f t="shared" si="97"/>
        <v>669</v>
      </c>
      <c r="D92">
        <f t="shared" si="98"/>
        <v>17</v>
      </c>
      <c r="R92">
        <f t="shared" si="99"/>
        <v>6</v>
      </c>
      <c r="T92">
        <f t="shared" ref="T92:AB99" si="100">IF($R92=T$2,1,0)</f>
        <v>0</v>
      </c>
      <c r="U92">
        <f t="shared" si="100"/>
        <v>0</v>
      </c>
      <c r="V92">
        <f t="shared" si="100"/>
        <v>0</v>
      </c>
      <c r="W92">
        <f t="shared" si="100"/>
        <v>0</v>
      </c>
      <c r="X92">
        <f t="shared" si="100"/>
        <v>0</v>
      </c>
      <c r="Y92">
        <f t="shared" si="100"/>
        <v>1</v>
      </c>
      <c r="Z92">
        <f t="shared" si="100"/>
        <v>0</v>
      </c>
      <c r="AA92">
        <f t="shared" si="100"/>
        <v>0</v>
      </c>
      <c r="AB92">
        <f t="shared" si="100"/>
        <v>0</v>
      </c>
    </row>
    <row r="93" spans="1:28">
      <c r="A93" s="2">
        <v>43975</v>
      </c>
      <c r="B93">
        <f>Positivi!B93+Deceduti!B93+Guariti!B93</f>
        <v>229858</v>
      </c>
      <c r="C93">
        <f t="shared" ref="C93:C94" si="101">B93-B92</f>
        <v>531</v>
      </c>
      <c r="D93">
        <f t="shared" ref="D93:D94" si="102">C93-C92</f>
        <v>-138</v>
      </c>
      <c r="R93">
        <f t="shared" ref="R93:R94" si="103">INT(C93/100)</f>
        <v>5</v>
      </c>
      <c r="T93">
        <f t="shared" si="100"/>
        <v>0</v>
      </c>
      <c r="U93">
        <f t="shared" si="100"/>
        <v>0</v>
      </c>
      <c r="V93">
        <f t="shared" si="100"/>
        <v>0</v>
      </c>
      <c r="W93">
        <f t="shared" si="100"/>
        <v>0</v>
      </c>
      <c r="X93">
        <f t="shared" si="100"/>
        <v>1</v>
      </c>
      <c r="Y93">
        <f t="shared" si="100"/>
        <v>0</v>
      </c>
      <c r="Z93">
        <f t="shared" si="100"/>
        <v>0</v>
      </c>
      <c r="AA93">
        <f t="shared" si="100"/>
        <v>0</v>
      </c>
      <c r="AB93">
        <f t="shared" si="100"/>
        <v>0</v>
      </c>
    </row>
    <row r="94" spans="1:28">
      <c r="A94" s="2">
        <v>43976</v>
      </c>
      <c r="B94">
        <f>Positivi!B94+Deceduti!B94+Guariti!B94</f>
        <v>230158</v>
      </c>
      <c r="C94">
        <f t="shared" si="101"/>
        <v>300</v>
      </c>
      <c r="D94">
        <f t="shared" si="102"/>
        <v>-231</v>
      </c>
      <c r="R94">
        <f t="shared" si="103"/>
        <v>3</v>
      </c>
      <c r="T94">
        <f t="shared" si="100"/>
        <v>0</v>
      </c>
      <c r="U94">
        <f t="shared" si="100"/>
        <v>0</v>
      </c>
      <c r="V94">
        <f t="shared" si="100"/>
        <v>1</v>
      </c>
      <c r="W94">
        <f t="shared" si="100"/>
        <v>0</v>
      </c>
      <c r="X94">
        <f t="shared" si="100"/>
        <v>0</v>
      </c>
      <c r="Y94">
        <f t="shared" si="100"/>
        <v>0</v>
      </c>
      <c r="Z94">
        <f t="shared" si="100"/>
        <v>0</v>
      </c>
      <c r="AA94">
        <f t="shared" si="100"/>
        <v>0</v>
      </c>
      <c r="AB94">
        <f t="shared" si="100"/>
        <v>0</v>
      </c>
    </row>
    <row r="95" spans="1:28">
      <c r="A95" s="2">
        <v>43977</v>
      </c>
      <c r="B95">
        <f>Positivi!B95+Deceduti!B95+Guariti!B95</f>
        <v>230555</v>
      </c>
      <c r="C95">
        <f t="shared" ref="C95" si="104">B95-B94</f>
        <v>397</v>
      </c>
      <c r="D95">
        <f t="shared" ref="D95" si="105">C95-C94</f>
        <v>97</v>
      </c>
      <c r="R95">
        <f t="shared" ref="R95" si="106">INT(C95/100)</f>
        <v>3</v>
      </c>
      <c r="T95">
        <f t="shared" si="100"/>
        <v>0</v>
      </c>
      <c r="U95">
        <f t="shared" si="100"/>
        <v>0</v>
      </c>
      <c r="V95">
        <f t="shared" si="100"/>
        <v>1</v>
      </c>
      <c r="W95">
        <f t="shared" si="100"/>
        <v>0</v>
      </c>
      <c r="X95">
        <f t="shared" si="100"/>
        <v>0</v>
      </c>
      <c r="Y95">
        <f t="shared" si="100"/>
        <v>0</v>
      </c>
      <c r="Z95">
        <f t="shared" si="100"/>
        <v>0</v>
      </c>
      <c r="AA95">
        <f t="shared" si="100"/>
        <v>0</v>
      </c>
      <c r="AB95">
        <f t="shared" si="100"/>
        <v>0</v>
      </c>
    </row>
    <row r="96" spans="1:28">
      <c r="A96" s="2">
        <v>43978</v>
      </c>
      <c r="B96">
        <f>Positivi!B96+Deceduti!B96+Guariti!B96</f>
        <v>231139</v>
      </c>
      <c r="C96">
        <f t="shared" ref="C96:C99" si="107">B96-B95</f>
        <v>584</v>
      </c>
      <c r="D96">
        <f t="shared" ref="D96:D99" si="108">C96-C95</f>
        <v>187</v>
      </c>
      <c r="R96">
        <f t="shared" ref="R96:R99" si="109">INT(C96/100)</f>
        <v>5</v>
      </c>
      <c r="T96">
        <f t="shared" si="100"/>
        <v>0</v>
      </c>
      <c r="U96">
        <f t="shared" si="100"/>
        <v>0</v>
      </c>
      <c r="V96">
        <f t="shared" si="100"/>
        <v>0</v>
      </c>
      <c r="W96">
        <f t="shared" si="100"/>
        <v>0</v>
      </c>
      <c r="X96">
        <f t="shared" si="100"/>
        <v>1</v>
      </c>
      <c r="Y96">
        <f t="shared" si="100"/>
        <v>0</v>
      </c>
      <c r="Z96">
        <f t="shared" si="100"/>
        <v>0</v>
      </c>
      <c r="AA96">
        <f t="shared" si="100"/>
        <v>0</v>
      </c>
      <c r="AB96">
        <f t="shared" si="100"/>
        <v>0</v>
      </c>
    </row>
    <row r="97" spans="1:28">
      <c r="A97" s="2">
        <v>43979</v>
      </c>
      <c r="B97">
        <f>Positivi!B97+Deceduti!B97+Guariti!B97</f>
        <v>231732</v>
      </c>
      <c r="C97">
        <f t="shared" si="107"/>
        <v>593</v>
      </c>
      <c r="D97">
        <f t="shared" si="108"/>
        <v>9</v>
      </c>
      <c r="R97">
        <f t="shared" si="109"/>
        <v>5</v>
      </c>
      <c r="T97">
        <f t="shared" si="100"/>
        <v>0</v>
      </c>
      <c r="U97">
        <f t="shared" si="100"/>
        <v>0</v>
      </c>
      <c r="V97">
        <f t="shared" si="100"/>
        <v>0</v>
      </c>
      <c r="W97">
        <f t="shared" si="100"/>
        <v>0</v>
      </c>
      <c r="X97">
        <f t="shared" si="100"/>
        <v>1</v>
      </c>
      <c r="Y97">
        <f t="shared" si="100"/>
        <v>0</v>
      </c>
      <c r="Z97">
        <f t="shared" si="100"/>
        <v>0</v>
      </c>
      <c r="AA97">
        <f t="shared" si="100"/>
        <v>0</v>
      </c>
      <c r="AB97">
        <f t="shared" si="100"/>
        <v>0</v>
      </c>
    </row>
    <row r="98" spans="1:28">
      <c r="A98" s="2">
        <v>43980</v>
      </c>
      <c r="B98">
        <f>Positivi!B98+Deceduti!B98+Guariti!B98</f>
        <v>232248</v>
      </c>
      <c r="C98">
        <f t="shared" si="107"/>
        <v>516</v>
      </c>
      <c r="D98">
        <f t="shared" si="108"/>
        <v>-77</v>
      </c>
      <c r="R98">
        <f t="shared" si="109"/>
        <v>5</v>
      </c>
      <c r="T98">
        <f t="shared" si="100"/>
        <v>0</v>
      </c>
      <c r="U98">
        <f t="shared" si="100"/>
        <v>0</v>
      </c>
      <c r="V98">
        <f t="shared" si="100"/>
        <v>0</v>
      </c>
      <c r="W98">
        <f t="shared" si="100"/>
        <v>0</v>
      </c>
      <c r="X98">
        <f t="shared" si="100"/>
        <v>1</v>
      </c>
      <c r="Y98">
        <f t="shared" si="100"/>
        <v>0</v>
      </c>
      <c r="Z98">
        <f t="shared" si="100"/>
        <v>0</v>
      </c>
      <c r="AA98">
        <f t="shared" si="100"/>
        <v>0</v>
      </c>
      <c r="AB98">
        <f t="shared" si="100"/>
        <v>0</v>
      </c>
    </row>
    <row r="99" spans="1:28">
      <c r="A99" s="2">
        <v>43981</v>
      </c>
      <c r="B99">
        <f>Positivi!B99+Deceduti!B99+Guariti!B99</f>
        <v>232664</v>
      </c>
      <c r="C99">
        <f t="shared" si="107"/>
        <v>416</v>
      </c>
      <c r="D99">
        <f t="shared" si="108"/>
        <v>-100</v>
      </c>
      <c r="R99">
        <f t="shared" si="109"/>
        <v>4</v>
      </c>
      <c r="T99">
        <f t="shared" si="100"/>
        <v>0</v>
      </c>
      <c r="U99">
        <f t="shared" si="100"/>
        <v>0</v>
      </c>
      <c r="V99">
        <f t="shared" si="100"/>
        <v>0</v>
      </c>
      <c r="W99">
        <f t="shared" si="100"/>
        <v>1</v>
      </c>
      <c r="X99">
        <f t="shared" si="100"/>
        <v>0</v>
      </c>
      <c r="Y99">
        <f t="shared" si="100"/>
        <v>0</v>
      </c>
      <c r="Z99">
        <f t="shared" si="100"/>
        <v>0</v>
      </c>
      <c r="AA99">
        <f t="shared" si="100"/>
        <v>0</v>
      </c>
      <c r="AB99">
        <f t="shared" si="100"/>
        <v>0</v>
      </c>
    </row>
    <row r="104" spans="1:28">
      <c r="T104">
        <f>SUM(T4:T102)</f>
        <v>15</v>
      </c>
      <c r="U104">
        <f t="shared" ref="U104:AB104" si="110">SUM(U4:U102)</f>
        <v>15</v>
      </c>
      <c r="V104">
        <f t="shared" si="110"/>
        <v>18</v>
      </c>
      <c r="W104">
        <f t="shared" si="110"/>
        <v>15</v>
      </c>
      <c r="X104">
        <f t="shared" si="110"/>
        <v>14</v>
      </c>
      <c r="Y104">
        <f t="shared" si="110"/>
        <v>7</v>
      </c>
      <c r="Z104">
        <f t="shared" si="110"/>
        <v>5</v>
      </c>
      <c r="AA104">
        <f t="shared" si="110"/>
        <v>4</v>
      </c>
      <c r="AB104">
        <f t="shared" si="11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2020-05-30T19:30:52Z</dcterms:modified>
</cp:coreProperties>
</file>