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B5CC25E-6D7D-4C49-987E-FB6BD6EF2CB5}" xr6:coauthVersionLast="45" xr6:coauthVersionMax="45" xr10:uidLastSave="{00000000-0000-0000-0000-000000000000}"/>
  <bookViews>
    <workbookView xWindow="-108" yWindow="-108" windowWidth="23256" windowHeight="12576" tabRatio="597" firstSheet="6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8" l="1"/>
  <c r="D58" i="18"/>
  <c r="E58" i="18"/>
  <c r="F58" i="18"/>
  <c r="G58" i="18" s="1"/>
  <c r="I58" i="18" s="1"/>
  <c r="H58" i="18"/>
  <c r="J58" i="18"/>
  <c r="B58" i="17"/>
  <c r="C58" i="17" s="1"/>
  <c r="I59" i="16"/>
  <c r="J59" i="16"/>
  <c r="C59" i="16"/>
  <c r="E59" i="16" s="1"/>
  <c r="D59" i="16"/>
  <c r="H59" i="15"/>
  <c r="I59" i="15"/>
  <c r="C59" i="15"/>
  <c r="D59" i="15" s="1"/>
  <c r="C59" i="9"/>
  <c r="D59" i="9" s="1"/>
  <c r="H59" i="9"/>
  <c r="J59" i="9" s="1"/>
  <c r="I59" i="9"/>
  <c r="K59" i="9" s="1"/>
  <c r="B59" i="7"/>
  <c r="C59" i="7" s="1"/>
  <c r="D59" i="7" s="1"/>
  <c r="E59" i="7" s="1"/>
  <c r="C59" i="13"/>
  <c r="D59" i="13"/>
  <c r="E59" i="13" s="1"/>
  <c r="B59" i="8"/>
  <c r="C59" i="8" s="1"/>
  <c r="D59" i="8" s="1"/>
  <c r="E59" i="8" s="1"/>
  <c r="B59" i="6"/>
  <c r="C59" i="6" s="1"/>
  <c r="D59" i="6" s="1"/>
  <c r="E59" i="6" s="1"/>
  <c r="B59" i="5"/>
  <c r="C59" i="5" s="1"/>
  <c r="D59" i="5" s="1"/>
  <c r="E59" i="5" s="1"/>
  <c r="B59" i="4"/>
  <c r="C59" i="4" s="1"/>
  <c r="D59" i="4" s="1"/>
  <c r="E59" i="4" s="1"/>
  <c r="B58" i="4"/>
  <c r="C58" i="4" s="1"/>
  <c r="D58" i="4" s="1"/>
  <c r="E58" i="4" s="1"/>
  <c r="B59" i="3"/>
  <c r="C59" i="3" s="1"/>
  <c r="D59" i="3" s="1"/>
  <c r="E59" i="3" s="1"/>
  <c r="B59" i="2"/>
  <c r="C59" i="2" s="1"/>
  <c r="D59" i="2" s="1"/>
  <c r="E59" i="2" s="1"/>
  <c r="E59" i="9" l="1"/>
  <c r="L59" i="9"/>
  <c r="B58" i="2" l="1"/>
  <c r="C58" i="2" s="1"/>
  <c r="D58" i="2" s="1"/>
  <c r="E58" i="2" s="1"/>
  <c r="B58" i="3"/>
  <c r="C58" i="3" s="1"/>
  <c r="D58" i="3" s="1"/>
  <c r="E58" i="3" s="1"/>
  <c r="B57" i="4"/>
  <c r="C57" i="4" s="1"/>
  <c r="D57" i="4" s="1"/>
  <c r="E57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C58" i="13"/>
  <c r="D58" i="13" s="1"/>
  <c r="E58" i="13" s="1"/>
  <c r="B58" i="7"/>
  <c r="C58" i="7" s="1"/>
  <c r="D58" i="7" s="1"/>
  <c r="E58" i="7" s="1"/>
  <c r="C58" i="9"/>
  <c r="D58" i="9" s="1"/>
  <c r="H58" i="9"/>
  <c r="J58" i="9" s="1"/>
  <c r="I58" i="9"/>
  <c r="K58" i="9" s="1"/>
  <c r="C58" i="16"/>
  <c r="I58" i="16" s="1"/>
  <c r="D58" i="16"/>
  <c r="J58" i="16" s="1"/>
  <c r="E58" i="16" l="1"/>
  <c r="C58" i="15"/>
  <c r="E58" i="9"/>
  <c r="L58" i="9"/>
  <c r="M4" i="16"/>
  <c r="D58" i="15" l="1"/>
  <c r="I58" i="15" s="1"/>
  <c r="H58" i="15"/>
  <c r="C57" i="18"/>
  <c r="D57" i="18"/>
  <c r="E57" i="18"/>
  <c r="G57" i="18" s="1"/>
  <c r="I57" i="18" s="1"/>
  <c r="F57" i="18"/>
  <c r="H57" i="18"/>
  <c r="J57" i="18"/>
  <c r="B57" i="17"/>
  <c r="C57" i="17" s="1"/>
  <c r="C57" i="16"/>
  <c r="I57" i="11"/>
  <c r="J57" i="11"/>
  <c r="C57" i="11"/>
  <c r="D57" i="11" s="1"/>
  <c r="E57" i="11"/>
  <c r="C57" i="15"/>
  <c r="D57" i="15" s="1"/>
  <c r="H57" i="14"/>
  <c r="C57" i="14"/>
  <c r="D57" i="14" s="1"/>
  <c r="H57" i="10"/>
  <c r="C57" i="10"/>
  <c r="D57" i="10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C57" i="9"/>
  <c r="H57" i="9" s="1"/>
  <c r="J57" i="9" s="1"/>
  <c r="B57" i="7"/>
  <c r="C57" i="7" s="1"/>
  <c r="D57" i="7" s="1"/>
  <c r="E57" i="7" s="1"/>
  <c r="C57" i="13"/>
  <c r="D57" i="13" s="1"/>
  <c r="E57" i="13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I57" i="9" l="1"/>
  <c r="K57" i="9" s="1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8" i="18"/>
  <c r="C56" i="18" l="1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D56" i="13" s="1"/>
  <c r="E56" i="13" s="1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6" l="1"/>
  <c r="E57" i="16"/>
  <c r="D57" i="9"/>
  <c r="H56" i="9"/>
  <c r="J56" i="9" s="1"/>
  <c r="G56" i="18"/>
  <c r="I56" i="18" s="1"/>
  <c r="C56" i="14"/>
  <c r="I56" i="11"/>
  <c r="I56" i="9"/>
  <c r="K56" i="9" s="1"/>
  <c r="C56" i="15"/>
  <c r="C55" i="18"/>
  <c r="D55" i="18"/>
  <c r="E55" i="18"/>
  <c r="F55" i="18"/>
  <c r="B55" i="17"/>
  <c r="C55" i="17" s="1"/>
  <c r="C55" i="16"/>
  <c r="I55" i="11"/>
  <c r="J55" i="11"/>
  <c r="C55" i="11"/>
  <c r="D55" i="11" s="1"/>
  <c r="C55" i="15"/>
  <c r="D55" i="15" s="1"/>
  <c r="H55" i="14"/>
  <c r="C55" i="14"/>
  <c r="D55" i="14" s="1"/>
  <c r="H55" i="10"/>
  <c r="C55" i="10"/>
  <c r="D55" i="10" s="1"/>
  <c r="C55" i="9"/>
  <c r="B55" i="7"/>
  <c r="C55" i="7"/>
  <c r="D55" i="7" s="1"/>
  <c r="E55" i="7" s="1"/>
  <c r="C55" i="13"/>
  <c r="D55" i="13" s="1"/>
  <c r="E55" i="13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E56" i="16" l="1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C54" i="15"/>
  <c r="D54" i="15" s="1"/>
  <c r="H54" i="14"/>
  <c r="C54" i="14"/>
  <c r="D54" i="14" s="1"/>
  <c r="H54" i="10"/>
  <c r="C54" i="10"/>
  <c r="D54" i="10" s="1"/>
  <c r="C54" i="9"/>
  <c r="D55" i="9" s="1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6" l="1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7" i="16" l="1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C53" i="15"/>
  <c r="D53" i="15" s="1"/>
  <c r="H53" i="14"/>
  <c r="C53" i="14"/>
  <c r="D53" i="14" s="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5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E8" i="16" l="1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H46" i="16"/>
  <c r="H64" i="16"/>
  <c r="H56" i="16"/>
  <c r="J56" i="16" s="1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I54" i="15" s="1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I56" i="15" s="1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I55" i="15" s="1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G93" i="15"/>
  <c r="G89" i="15"/>
  <c r="G85" i="15"/>
  <c r="G81" i="15"/>
  <c r="G77" i="15"/>
  <c r="G73" i="15"/>
  <c r="G69" i="15"/>
  <c r="G65" i="15"/>
  <c r="G61" i="15"/>
  <c r="G57" i="15"/>
  <c r="I57" i="15" s="1"/>
  <c r="G53" i="15"/>
  <c r="I53" i="15" s="1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I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12" i="15"/>
  <c r="F6" i="15"/>
  <c r="H8" i="15"/>
  <c r="F6" i="16" l="1"/>
  <c r="G5" i="16"/>
  <c r="M18" i="16"/>
  <c r="M10" i="16"/>
  <c r="H7" i="15"/>
  <c r="F5" i="15"/>
  <c r="H6" i="15"/>
  <c r="E10" i="15"/>
  <c r="H9" i="15"/>
  <c r="L11" i="15"/>
  <c r="F7" i="16" l="1"/>
  <c r="I6" i="16"/>
  <c r="G6" i="16"/>
  <c r="E11" i="15"/>
  <c r="F10" i="15"/>
  <c r="H10" i="15"/>
  <c r="F8" i="16" l="1"/>
  <c r="I7" i="16"/>
  <c r="G7" i="16"/>
  <c r="E12" i="15"/>
  <c r="F11" i="15"/>
  <c r="H11" i="15"/>
  <c r="F9" i="16" l="1"/>
  <c r="I8" i="16"/>
  <c r="G8" i="16"/>
  <c r="E13" i="15"/>
  <c r="H12" i="15"/>
  <c r="F12" i="15"/>
  <c r="F10" i="16" l="1"/>
  <c r="I9" i="16"/>
  <c r="G9" i="16"/>
  <c r="E14" i="15"/>
  <c r="F13" i="15"/>
  <c r="H13" i="15"/>
  <c r="F11" i="16" l="1"/>
  <c r="I10" i="16"/>
  <c r="G10" i="16"/>
  <c r="E15" i="15"/>
  <c r="F14" i="15"/>
  <c r="H14" i="15"/>
  <c r="F12" i="16" l="1"/>
  <c r="G11" i="16"/>
  <c r="I11" i="16"/>
  <c r="E16" i="15"/>
  <c r="H15" i="15"/>
  <c r="F15" i="15"/>
  <c r="F13" i="16" l="1"/>
  <c r="G12" i="16"/>
  <c r="I12" i="16"/>
  <c r="E17" i="15"/>
  <c r="F16" i="15"/>
  <c r="H16" i="15"/>
  <c r="F14" i="16" l="1"/>
  <c r="G13" i="16"/>
  <c r="I13" i="16"/>
  <c r="E18" i="15"/>
  <c r="F17" i="15"/>
  <c r="H17" i="15"/>
  <c r="F15" i="16" l="1"/>
  <c r="I14" i="16"/>
  <c r="G14" i="16"/>
  <c r="E19" i="15"/>
  <c r="H18" i="15"/>
  <c r="F18" i="15"/>
  <c r="F16" i="16" l="1"/>
  <c r="I15" i="16"/>
  <c r="G15" i="16"/>
  <c r="E20" i="15"/>
  <c r="F19" i="15"/>
  <c r="H19" i="15"/>
  <c r="F17" i="16" l="1"/>
  <c r="I16" i="16"/>
  <c r="G16" i="16"/>
  <c r="E21" i="15"/>
  <c r="F20" i="15"/>
  <c r="H20" i="15"/>
  <c r="F18" i="16" l="1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5" i="15"/>
  <c r="L14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4" i="16" l="1"/>
  <c r="M13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3" i="15" s="1"/>
  <c r="H52" i="15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F57" i="15"/>
  <c r="F55" i="16" l="1"/>
  <c r="I55" i="16" s="1"/>
  <c r="G54" i="16"/>
  <c r="E59" i="15"/>
  <c r="F58" i="15"/>
  <c r="F56" i="16" l="1"/>
  <c r="I56" i="16" s="1"/>
  <c r="G55" i="16"/>
  <c r="E60" i="15"/>
  <c r="F59" i="15"/>
  <c r="F57" i="16" l="1"/>
  <c r="I57" i="16" s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4"/>
  <c r="C52" i="14"/>
  <c r="D52" i="14" s="1"/>
  <c r="H52" i="10"/>
  <c r="C52" i="10"/>
  <c r="D52" i="10"/>
  <c r="C52" i="9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96" i="16" l="1"/>
  <c r="G95" i="16"/>
  <c r="D53" i="9"/>
  <c r="E52" i="1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F97" i="16" l="1"/>
  <c r="G96" i="16"/>
  <c r="E54" i="9"/>
  <c r="E10" i="14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F98" i="16" l="1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<sst xmlns="http://schemas.openxmlformats.org/spreadsheetml/2006/main" count="224" uniqueCount="53">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</sst>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Positivi!$B$3:$B$62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Positivi!$D$3:$D$62</c:f>
              <c:numCache>
                <c:formatCode>General</c:formatCode>
                <c:ptCount val="6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Positivi!$B$3:$B$61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Quarantena!$D$3:$D$62</c:f>
              <c:numCache>
                <c:formatCode>General</c:formatCode>
                <c:ptCount val="6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Tamponi!$D$3:$D$63</c:f>
              <c:numCache>
                <c:formatCode>General</c:formatCode>
                <c:ptCount val="61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</c:numCache>
            </c:numRef>
          </c:cat>
          <c:val>
            <c:numRef>
              <c:f>Tamponi!$J$12:$J$63</c:f>
              <c:numCache>
                <c:formatCode>0.0</c:formatCode>
                <c:ptCount val="52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</c:numCache>
            </c:numRef>
          </c:cat>
          <c:val>
            <c:numRef>
              <c:f>Tamponi!$K$12:$K$63</c:f>
              <c:numCache>
                <c:formatCode>0.0</c:formatCode>
                <c:ptCount val="52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</c:numCache>
            </c:numRef>
          </c:xVal>
          <c:yVal>
            <c:numRef>
              <c:f>Tamponi!$L$12:$L$63</c:f>
              <c:numCache>
                <c:formatCode>0.0</c:formatCode>
                <c:ptCount val="52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</c:numCache>
            </c:numRef>
          </c:cat>
          <c:val>
            <c:numRef>
              <c:f>Tamponi!$D$12:$D$62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</c:numCache>
            </c:numRef>
          </c:xVal>
          <c:yVal>
            <c:numRef>
              <c:f>Tamponi!$L$12:$L$62</c:f>
              <c:numCache>
                <c:formatCode>0.0</c:formatCode>
                <c:ptCount val="5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(2)'!$B$3:$B$63</c:f>
              <c:numCache>
                <c:formatCode>0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'Analisi-nuovi-pos (2)'!$C$3:$C$63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  <c:pt idx="54">
                  <c:v>-207.42376271901503</c:v>
                </c:pt>
                <c:pt idx="55">
                  <c:v>-81.873855508682936</c:v>
                </c:pt>
                <c:pt idx="56">
                  <c:v>-35.439028995872832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  <c:pt idx="54">
                  <c:v>4.4064297801141237</c:v>
                </c:pt>
                <c:pt idx="55">
                  <c:v>125.54990721033235</c:v>
                </c:pt>
                <c:pt idx="56">
                  <c:v>46.434826512809877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  <c:pt idx="54">
                  <c:v>-34.01747719754087</c:v>
                </c:pt>
                <c:pt idx="55">
                  <c:v>-21.32235222933889</c:v>
                </c:pt>
                <c:pt idx="56">
                  <c:v>-9.597108787860293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  <c:pt idx="54">
                  <c:v>11.646833241603993</c:v>
                </c:pt>
                <c:pt idx="55">
                  <c:v>12.695124968201942</c:v>
                </c:pt>
                <c:pt idx="56">
                  <c:v>11.72524344147859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  <c:pt idx="53">
                  <c:v>6528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  <c:pt idx="5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Terapia_inten!$B$3:$B$61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37" workbookViewId="0">
      <selection activeCell="C60" sqref="C6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3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3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</row>
    <row r="59" spans="1:13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</row>
    <row r="60" spans="1:13">
      <c r="A60" s="18">
        <v>43942</v>
      </c>
      <c r="B6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9"/>
  <sheetViews>
    <sheetView topLeftCell="A43" workbookViewId="0">
      <selection activeCell="A59" sqref="A5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ref="D58" si="88">C58-C57</f>
        <v>2229</v>
      </c>
      <c r="E58">
        <f t="shared" ref="E58" si="89">D58-D57</f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ref="J58" si="90">100/H58</f>
        <v>20.690310925168774</v>
      </c>
      <c r="K58" s="6">
        <f t="shared" ref="K58" si="91">100/I58</f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ref="D59" si="92">C59-C58</f>
        <v>1456</v>
      </c>
      <c r="E59">
        <f t="shared" ref="E59" si="93">D59-D58</f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ref="J59" si="94">100/H59</f>
        <v>20.204805041354863</v>
      </c>
      <c r="K59" s="6">
        <f t="shared" ref="K59" si="95">100/I59</f>
        <v>10.591692671251552</v>
      </c>
      <c r="L59" s="6">
        <f>'Nuovi positivi'!D59/D59*100</f>
        <v>9.6840659340659343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selection activeCell="C59" sqref="C5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 t="shared" ref="G4:G35" si="1">$L$5*B4^$L$6*EXP(-B4/$L$7)</f>
        <v>2.690999470181847E-4</v>
      </c>
      <c r="H4" s="11">
        <f t="shared" ref="H4:H52" si="2">C4-E4</f>
        <v>0.99973090005298182</v>
      </c>
      <c r="I4" s="11">
        <f>D4-G4</f>
        <v>-2.690999470181847E-4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4.0554729945010146E-3</v>
      </c>
      <c r="F5" s="11">
        <f t="shared" si="0"/>
        <v>3.78637304748283E-2</v>
      </c>
      <c r="G5" s="11">
        <f t="shared" si="1"/>
        <v>3.7863730474828297E-3</v>
      </c>
      <c r="H5" s="11">
        <f t="shared" si="2"/>
        <v>10.995944527005499</v>
      </c>
      <c r="I5" s="11">
        <f t="shared" ref="I5:I52" si="5">D5-G5</f>
        <v>9.9962136269525175</v>
      </c>
      <c r="K5" s="4" t="s">
        <v>22</v>
      </c>
      <c r="L5" s="20">
        <f>0.0000031</f>
        <v>3.1E-6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2.7415079925207395E-2</v>
      </c>
      <c r="F6" s="11">
        <f t="shared" si="0"/>
        <v>0.23359606930706381</v>
      </c>
      <c r="G6" s="11">
        <f t="shared" si="1"/>
        <v>2.3359606930706382E-2</v>
      </c>
      <c r="H6" s="11">
        <f t="shared" si="2"/>
        <v>18.972584920074791</v>
      </c>
      <c r="I6" s="11">
        <f t="shared" si="5"/>
        <v>7.9766403930692933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0.1191440666462138</v>
      </c>
      <c r="F7" s="11">
        <f t="shared" si="0"/>
        <v>0.917289867210064</v>
      </c>
      <c r="G7" s="11">
        <f t="shared" si="1"/>
        <v>9.1728986721006406E-2</v>
      </c>
      <c r="H7" s="11">
        <f t="shared" si="2"/>
        <v>18.880855933353786</v>
      </c>
      <c r="I7" s="11">
        <f t="shared" si="5"/>
        <v>-9.1728986721006406E-2</v>
      </c>
      <c r="K7" s="4" t="s">
        <v>41</v>
      </c>
      <c r="L7" s="9">
        <v>5.15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0.38981791200842225</v>
      </c>
      <c r="F8" s="11">
        <f t="shared" si="0"/>
        <v>2.7067384536220844</v>
      </c>
      <c r="G8" s="11">
        <f t="shared" si="1"/>
        <v>0.27067384536220845</v>
      </c>
      <c r="H8" s="11">
        <f t="shared" si="2"/>
        <v>41.610182087991575</v>
      </c>
      <c r="I8" s="11">
        <f t="shared" si="5"/>
        <v>22.729326154637793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1.0455777195956844</v>
      </c>
      <c r="F9" s="11">
        <f t="shared" si="0"/>
        <v>6.5575980758726216</v>
      </c>
      <c r="G9" s="11">
        <f t="shared" si="1"/>
        <v>0.65575980758726216</v>
      </c>
      <c r="H9" s="11">
        <f t="shared" si="2"/>
        <v>23.954422280404316</v>
      </c>
      <c r="I9" s="11">
        <f t="shared" si="5"/>
        <v>-17.655759807587263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2.4207572456972613</v>
      </c>
      <c r="F10" s="11">
        <f t="shared" si="0"/>
        <v>13.751795261015769</v>
      </c>
      <c r="G10" s="11">
        <f t="shared" si="1"/>
        <v>1.3751795261015769</v>
      </c>
      <c r="H10" s="11">
        <f t="shared" si="2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5.0036003725571447</v>
      </c>
      <c r="F11" s="11">
        <f t="shared" si="0"/>
        <v>25.828431268598834</v>
      </c>
      <c r="G11" s="11">
        <f t="shared" si="1"/>
        <v>2.582843126859883</v>
      </c>
      <c r="H11" s="11">
        <f t="shared" si="2"/>
        <v>18.996399627442855</v>
      </c>
      <c r="I11" s="11">
        <f t="shared" si="5"/>
        <v>-0.58284312685988304</v>
      </c>
      <c r="K11" s="4" t="s">
        <v>30</v>
      </c>
      <c r="L11" s="11">
        <f>AVERAGE(G3:G36)</f>
        <v>83.527761749357296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9.4506444876432205</v>
      </c>
      <c r="F12" s="11">
        <f t="shared" si="0"/>
        <v>44.470441150860758</v>
      </c>
      <c r="G12" s="11">
        <f t="shared" si="1"/>
        <v>4.4470441150860767</v>
      </c>
      <c r="H12" s="11">
        <f t="shared" si="2"/>
        <v>16.549355512356779</v>
      </c>
      <c r="I12" s="11">
        <f t="shared" si="5"/>
        <v>-2.4470441150860767</v>
      </c>
      <c r="K12" s="4" t="s">
        <v>31</v>
      </c>
      <c r="L12" s="6">
        <f>STDEVP(G3:G36)</f>
        <v>80.658209793516008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16.587242065179865</v>
      </c>
      <c r="F13" s="11">
        <f t="shared" si="0"/>
        <v>71.365975775366451</v>
      </c>
      <c r="G13" s="11">
        <f t="shared" si="1"/>
        <v>7.1365975775366453</v>
      </c>
      <c r="H13" s="11">
        <f t="shared" si="2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27.393668686293594</v>
      </c>
      <c r="F14" s="11">
        <f t="shared" si="0"/>
        <v>108.06426621113729</v>
      </c>
      <c r="G14" s="11">
        <f t="shared" si="1"/>
        <v>10.806426621113728</v>
      </c>
      <c r="H14" s="11">
        <f t="shared" si="2"/>
        <v>4.6063313137064057</v>
      </c>
      <c r="I14" s="11">
        <f t="shared" si="5"/>
        <v>-6.8064266211137276</v>
      </c>
      <c r="K14" s="4" t="s">
        <v>42</v>
      </c>
      <c r="L14" s="11">
        <f>AVERAGE(H4:H39)</f>
        <v>64.107952100063514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42.977987603606103</v>
      </c>
      <c r="F15" s="11">
        <f t="shared" si="0"/>
        <v>155.8431891731251</v>
      </c>
      <c r="G15" s="11">
        <f t="shared" si="1"/>
        <v>15.58431891731251</v>
      </c>
      <c r="H15" s="11">
        <f t="shared" si="2"/>
        <v>8.0220123963938974</v>
      </c>
      <c r="I15" s="11">
        <f t="shared" si="5"/>
        <v>3.4156810826874899</v>
      </c>
      <c r="K15" s="4" t="s">
        <v>31</v>
      </c>
      <c r="L15" s="5">
        <f>STDEVP(H4:H39)</f>
        <v>69.662241657071803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64.538128021132934</v>
      </c>
      <c r="F16" s="11">
        <f t="shared" si="0"/>
        <v>215.60140417526833</v>
      </c>
      <c r="G16" s="11">
        <f t="shared" si="1"/>
        <v>21.560140417526828</v>
      </c>
      <c r="H16" s="11">
        <f t="shared" si="2"/>
        <v>13.461871978867066</v>
      </c>
      <c r="I16" s="11">
        <f t="shared" si="5"/>
        <v>5.4398595824731721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93.316427189502832</v>
      </c>
      <c r="F17" s="11">
        <f t="shared" si="0"/>
        <v>287.78299168369898</v>
      </c>
      <c r="G17" s="11">
        <f t="shared" si="1"/>
        <v>28.778299168369905</v>
      </c>
      <c r="H17" s="11">
        <f t="shared" si="2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130.55021012897481</v>
      </c>
      <c r="F18" s="11">
        <f t="shared" si="0"/>
        <v>372.33782939471979</v>
      </c>
      <c r="G18" s="11">
        <f t="shared" si="1"/>
        <v>37.233782939471986</v>
      </c>
      <c r="H18" s="11">
        <f t="shared" si="2"/>
        <v>10.449789871025189</v>
      </c>
      <c r="I18" s="11">
        <f t="shared" si="5"/>
        <v>-5.2337829394719861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177.42191042527674</v>
      </c>
      <c r="F19" s="11">
        <f t="shared" si="0"/>
        <v>468.71700296301924</v>
      </c>
      <c r="G19" s="11">
        <f t="shared" si="1"/>
        <v>46.871700296301924</v>
      </c>
      <c r="H19" s="11">
        <f t="shared" si="2"/>
        <v>16.578089574723265</v>
      </c>
      <c r="I19" s="11">
        <f t="shared" si="5"/>
        <v>6.128299703698076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235.01186931832328</v>
      </c>
      <c r="F20" s="11">
        <f t="shared" si="0"/>
        <v>575.89958893046537</v>
      </c>
      <c r="G20" s="11">
        <f t="shared" si="1"/>
        <v>57.589958893046536</v>
      </c>
      <c r="H20" s="11">
        <f t="shared" si="2"/>
        <v>38.988130681676722</v>
      </c>
      <c r="I20" s="11">
        <f t="shared" si="5"/>
        <v>22.410041106953464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304.25639007864066</v>
      </c>
      <c r="F21" s="11">
        <f t="shared" si="0"/>
        <v>692.44520760317391</v>
      </c>
      <c r="G21" s="11">
        <f t="shared" si="1"/>
        <v>69.244520760317386</v>
      </c>
      <c r="H21" s="11">
        <f t="shared" si="2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385.9129634423432</v>
      </c>
      <c r="F22" s="11">
        <f t="shared" si="0"/>
        <v>816.56573363702535</v>
      </c>
      <c r="G22" s="11">
        <f t="shared" si="1"/>
        <v>81.65657336370252</v>
      </c>
      <c r="H22" s="11">
        <f t="shared" si="2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480.53389493116822</v>
      </c>
      <c r="F23" s="11">
        <f t="shared" si="0"/>
        <v>946.20931488825022</v>
      </c>
      <c r="G23" s="11">
        <f t="shared" si="1"/>
        <v>94.620931488825036</v>
      </c>
      <c r="H23" s="11">
        <f t="shared" si="2"/>
        <v>78.46610506883178</v>
      </c>
      <c r="I23" s="11">
        <f t="shared" si="5"/>
        <v>1.3790685111749639</v>
      </c>
      <c r="K23" t="s">
        <v>43</v>
      </c>
      <c r="L23" s="11">
        <f>MAX(E3:E115)</f>
        <v>7713.3966597033268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588.44891507133889</v>
      </c>
      <c r="F24" s="11">
        <f t="shared" si="0"/>
        <v>1079.1502014017067</v>
      </c>
      <c r="G24" s="11">
        <f t="shared" si="1"/>
        <v>107.91502014017068</v>
      </c>
      <c r="H24" s="11">
        <f t="shared" si="2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709.75677939996831</v>
      </c>
      <c r="F25" s="11">
        <f t="shared" si="0"/>
        <v>1213.0786432862942</v>
      </c>
      <c r="G25" s="11">
        <f t="shared" si="1"/>
        <v>121.30786432862948</v>
      </c>
      <c r="H25" s="11">
        <f t="shared" si="2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844.32539084008954</v>
      </c>
      <c r="F26" s="11">
        <f t="shared" si="0"/>
        <v>1345.6861144012123</v>
      </c>
      <c r="G26" s="11">
        <f t="shared" si="1"/>
        <v>134.56861144012117</v>
      </c>
      <c r="H26" s="11">
        <f t="shared" si="2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991.79961301124695</v>
      </c>
      <c r="F27" s="11">
        <f t="shared" si="0"/>
        <v>1474.7422217115741</v>
      </c>
      <c r="G27" s="11">
        <f t="shared" si="1"/>
        <v>147.47422217115744</v>
      </c>
      <c r="H27" s="11">
        <f t="shared" si="2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1151.6156892243803</v>
      </c>
      <c r="F28" s="11">
        <f t="shared" si="0"/>
        <v>1598.1607621313333</v>
      </c>
      <c r="G28" s="11">
        <f t="shared" si="1"/>
        <v>159.8160762131333</v>
      </c>
      <c r="H28" s="11">
        <f t="shared" si="2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1323.0210306100707</v>
      </c>
      <c r="F29" s="11">
        <f t="shared" si="0"/>
        <v>1714.0534138569046</v>
      </c>
      <c r="G29" s="11">
        <f t="shared" si="1"/>
        <v>171.40534138569052</v>
      </c>
      <c r="H29" s="11">
        <f t="shared" si="2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1505.0980754632328</v>
      </c>
      <c r="F30" s="11">
        <f t="shared" si="0"/>
        <v>1820.7704485316208</v>
      </c>
      <c r="G30" s="11">
        <f t="shared" si="1"/>
        <v>182.07704485316211</v>
      </c>
      <c r="H30" s="11">
        <f t="shared" si="2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1696.7909351959242</v>
      </c>
      <c r="F31" s="11">
        <f t="shared" si="0"/>
        <v>1916.9285973269143</v>
      </c>
      <c r="G31" s="11">
        <f t="shared" si="1"/>
        <v>191.69285973269137</v>
      </c>
      <c r="H31" s="11">
        <f t="shared" si="2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1896.9336140983607</v>
      </c>
      <c r="F32" s="11">
        <f t="shared" si="0"/>
        <v>2001.426789024365</v>
      </c>
      <c r="G32" s="11">
        <f t="shared" si="1"/>
        <v>200.14267890243659</v>
      </c>
      <c r="H32" s="11">
        <f t="shared" si="2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2104.2787046273356</v>
      </c>
      <c r="F33" s="11">
        <f t="shared" si="0"/>
        <v>2073.4509052897488</v>
      </c>
      <c r="G33" s="11">
        <f t="shared" si="1"/>
        <v>207.34509052897505</v>
      </c>
      <c r="H33" s="11">
        <f t="shared" si="2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2317.5256026606799</v>
      </c>
      <c r="F34" s="11">
        <f t="shared" si="0"/>
        <v>2132.4689803334422</v>
      </c>
      <c r="G34" s="11">
        <f t="shared" si="1"/>
        <v>213.24689803334434</v>
      </c>
      <c r="H34" s="11">
        <f t="shared" si="2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2535.3474453937388</v>
      </c>
      <c r="F35" s="11">
        <f t="shared" si="0"/>
        <v>2178.2184273305893</v>
      </c>
      <c r="G35" s="11">
        <f t="shared" si="1"/>
        <v>217.8218427330591</v>
      </c>
      <c r="H35" s="11">
        <f t="shared" si="2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2756.416137728791</v>
      </c>
      <c r="F36" s="11">
        <f t="shared" si="0"/>
        <v>2210.6869233505222</v>
      </c>
      <c r="G36" s="11">
        <f t="shared" ref="G36:G67" si="6">$L$5*B36^$L$6*EXP(-B36/$L$7)</f>
        <v>221.06869233505219</v>
      </c>
      <c r="H36" s="11">
        <f t="shared" si="2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2979.4249927079213</v>
      </c>
      <c r="F37" s="11">
        <f t="shared" si="0"/>
        <v>2230.0885497913032</v>
      </c>
      <c r="G37" s="11">
        <f t="shared" si="6"/>
        <v>223.00885497913038</v>
      </c>
      <c r="H37" s="11">
        <f t="shared" si="2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3203.1086614340788</v>
      </c>
      <c r="F38" s="11">
        <f t="shared" si="0"/>
        <v>2236.8366872615752</v>
      </c>
      <c r="G38" s="11">
        <f t="shared" si="6"/>
        <v>223.68366872615741</v>
      </c>
      <c r="H38" s="11">
        <f t="shared" si="2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3426.2601635830988</v>
      </c>
      <c r="F39" s="11">
        <f t="shared" si="0"/>
        <v>2231.5150214901996</v>
      </c>
      <c r="G39" s="11">
        <f t="shared" si="6"/>
        <v>223.15150214901993</v>
      </c>
      <c r="H39" s="11">
        <f t="shared" si="2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3647.7449482578586</v>
      </c>
      <c r="F40" s="11">
        <f t="shared" si="0"/>
        <v>2214.8478467475979</v>
      </c>
      <c r="G40" s="11">
        <f t="shared" si="6"/>
        <v>221.48478467475982</v>
      </c>
      <c r="H40" s="11">
        <f t="shared" si="2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3866.5120151896172</v>
      </c>
      <c r="F41" s="11">
        <f t="shared" si="0"/>
        <v>2187.6706693175856</v>
      </c>
      <c r="G41" s="11">
        <f t="shared" si="6"/>
        <v>218.76706693175862</v>
      </c>
      <c r="H41" s="11">
        <f t="shared" si="2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4081.6022078832216</v>
      </c>
      <c r="F42" s="11">
        <f t="shared" si="0"/>
        <v>2150.9019269360442</v>
      </c>
      <c r="G42" s="11">
        <f t="shared" si="6"/>
        <v>215.09019269360428</v>
      </c>
      <c r="H42" s="11">
        <f t="shared" si="2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4292.153853823298</v>
      </c>
      <c r="F43" s="11">
        <f t="shared" si="0"/>
        <v>2105.5164594007647</v>
      </c>
      <c r="G43" s="11">
        <f t="shared" si="6"/>
        <v>210.55164594007607</v>
      </c>
      <c r="H43" s="11">
        <f t="shared" si="2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4497.4059735233695</v>
      </c>
      <c r="F44" s="11">
        <f t="shared" si="0"/>
        <v>2052.5211970007149</v>
      </c>
      <c r="G44" s="11">
        <f t="shared" si="6"/>
        <v>205.2521197000716</v>
      </c>
      <c r="H44" s="11">
        <f t="shared" si="2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4696.6993116448175</v>
      </c>
      <c r="F45" s="11">
        <f t="shared" si="0"/>
        <v>1992.9333812144796</v>
      </c>
      <c r="G45" s="11">
        <f t="shared" si="6"/>
        <v>199.29333812144807</v>
      </c>
      <c r="H45" s="11">
        <f t="shared" si="2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4889.4754615216816</v>
      </c>
      <c r="F46" s="11">
        <f t="shared" si="0"/>
        <v>1927.7614987686411</v>
      </c>
      <c r="G46" s="11">
        <f t="shared" si="6"/>
        <v>192.776149876864</v>
      </c>
      <c r="H46" s="11">
        <f t="shared" si="2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5075.2743611930791</v>
      </c>
      <c r="F47" s="11">
        <f t="shared" si="0"/>
        <v>1857.9889967139752</v>
      </c>
      <c r="G47" s="11">
        <f t="shared" si="6"/>
        <v>185.79889967139715</v>
      </c>
      <c r="H47" s="11">
        <f t="shared" si="2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5253.7304364595102</v>
      </c>
      <c r="F48" s="11">
        <f t="shared" si="0"/>
        <v>1784.5607526643107</v>
      </c>
      <c r="G48" s="11">
        <f t="shared" si="6"/>
        <v>178.45607526643127</v>
      </c>
      <c r="H48" s="11">
        <f t="shared" si="2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5424.5676564525174</v>
      </c>
      <c r="F49" s="11">
        <f t="shared" si="0"/>
        <v>1708.3721999300724</v>
      </c>
      <c r="G49" s="11">
        <f t="shared" si="6"/>
        <v>170.83721999300704</v>
      </c>
      <c r="H49" s="11">
        <f t="shared" si="2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5587.5937515095047</v>
      </c>
      <c r="F50" s="11">
        <f t="shared" si="0"/>
        <v>1630.2609505698729</v>
      </c>
      <c r="G50" s="11">
        <f t="shared" si="6"/>
        <v>163.0260950569872</v>
      </c>
      <c r="H50" s="11">
        <f t="shared" si="2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5742.693823370857</v>
      </c>
      <c r="F51" s="11">
        <f t="shared" si="0"/>
        <v>1551.0007186135226</v>
      </c>
      <c r="G51" s="11">
        <f t="shared" si="6"/>
        <v>155.10007186135249</v>
      </c>
      <c r="H51" s="11">
        <f t="shared" si="2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5889.8235552614469</v>
      </c>
      <c r="F52" s="11">
        <f t="shared" si="0"/>
        <v>1471.2973189058994</v>
      </c>
      <c r="G52" s="11">
        <f t="shared" si="6"/>
        <v>147.12973189058965</v>
      </c>
      <c r="H52" s="11">
        <f t="shared" si="2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7">C53-C52</f>
        <v>212</v>
      </c>
      <c r="E53" s="11">
        <f t="shared" si="4"/>
        <v>6029.0022054754645</v>
      </c>
      <c r="F53" s="11">
        <f t="shared" si="0"/>
        <v>1391.7865021401758</v>
      </c>
      <c r="G53" s="11">
        <f t="shared" si="6"/>
        <v>139.17865021401713</v>
      </c>
      <c r="H53" s="11">
        <f t="shared" ref="H53" si="8">C53-E53</f>
        <v>-221.00220547546451</v>
      </c>
      <c r="I53" s="11">
        <f t="shared" ref="I53" si="9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10">C54-C53</f>
        <v>128</v>
      </c>
      <c r="E54" s="11">
        <f t="shared" si="4"/>
        <v>6160.3055436427876</v>
      </c>
      <c r="F54" s="11">
        <f t="shared" si="0"/>
        <v>1313.0333816732309</v>
      </c>
      <c r="G54" s="11">
        <f t="shared" si="6"/>
        <v>131.3033381673234</v>
      </c>
      <c r="H54" s="11">
        <f t="shared" ref="H54" si="11">C54-E54</f>
        <v>-224.3055436427876</v>
      </c>
      <c r="I54" s="11">
        <f t="shared" ref="I54" si="12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3">C55-C54</f>
        <v>103</v>
      </c>
      <c r="E55" s="11">
        <f t="shared" si="4"/>
        <v>6283.8588647157139</v>
      </c>
      <c r="F55" s="11">
        <f t="shared" si="0"/>
        <v>1235.5332107292634</v>
      </c>
      <c r="G55" s="11">
        <f t="shared" si="6"/>
        <v>123.55332107292611</v>
      </c>
      <c r="H55" s="11">
        <f t="shared" ref="H55" si="14">C55-E55</f>
        <v>-244.85886471571393</v>
      </c>
      <c r="I55" s="11">
        <f t="shared" ref="I55" si="15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6">C56-C55</f>
        <v>149</v>
      </c>
      <c r="E56" s="11">
        <f t="shared" si="4"/>
        <v>6399.8301924991292</v>
      </c>
      <c r="F56" s="11">
        <f t="shared" si="0"/>
        <v>1159.7132778341529</v>
      </c>
      <c r="G56" s="11">
        <f t="shared" si="6"/>
        <v>115.97132778341529</v>
      </c>
      <c r="H56" s="11">
        <f t="shared" ref="H56" si="17">C56-E56</f>
        <v>-211.83019249912923</v>
      </c>
      <c r="I56" s="11">
        <f t="shared" ref="I56" si="18">D56-G56</f>
        <v>33.02867221658471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9">C57-C56</f>
        <v>113</v>
      </c>
      <c r="E57" s="11">
        <f t="shared" si="4"/>
        <v>6508.423762719015</v>
      </c>
      <c r="F57" s="11">
        <f t="shared" si="0"/>
        <v>1085.9357021988581</v>
      </c>
      <c r="G57" s="11">
        <f t="shared" si="6"/>
        <v>108.59357021988588</v>
      </c>
      <c r="H57" s="11">
        <f t="shared" ref="H57" si="20">C57-E57</f>
        <v>-207.42376271901503</v>
      </c>
      <c r="I57" s="11">
        <f t="shared" ref="I57" si="21">D57-G57</f>
        <v>4.4064297801141237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ref="D58" si="22">C58-C57</f>
        <v>227</v>
      </c>
      <c r="E58" s="11">
        <f t="shared" si="4"/>
        <v>6609.8738555086829</v>
      </c>
      <c r="F58" s="11">
        <f t="shared" si="0"/>
        <v>1014.5009278966791</v>
      </c>
      <c r="G58" s="11">
        <f t="shared" si="6"/>
        <v>101.45009278966765</v>
      </c>
      <c r="H58" s="11">
        <f t="shared" ref="H58" si="23">C58-E58</f>
        <v>-81.873855508682936</v>
      </c>
      <c r="I58" s="11">
        <f t="shared" ref="I58" si="24">D58-G58</f>
        <v>125.54990721033235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ref="D59" si="25">C59-C58</f>
        <v>141</v>
      </c>
      <c r="E59" s="11">
        <f t="shared" si="4"/>
        <v>6704.4390289958728</v>
      </c>
      <c r="F59" s="11">
        <f t="shared" si="0"/>
        <v>945.65173487189895</v>
      </c>
      <c r="G59" s="11">
        <f t="shared" si="6"/>
        <v>94.565173487190123</v>
      </c>
      <c r="H59" s="11">
        <f t="shared" ref="H59" si="26">C59-E59</f>
        <v>-35.439028995872832</v>
      </c>
      <c r="I59" s="11">
        <f t="shared" ref="I59" si="27">D59-G59</f>
        <v>46.434826512809877</v>
      </c>
    </row>
    <row r="60" spans="1:9">
      <c r="A60" s="2">
        <v>43942</v>
      </c>
      <c r="B60" s="10">
        <v>58</v>
      </c>
      <c r="E60" s="11">
        <f t="shared" si="4"/>
        <v>6792.3967895042979</v>
      </c>
      <c r="F60" s="11">
        <f t="shared" si="0"/>
        <v>879.57760508425054</v>
      </c>
      <c r="G60" s="11">
        <f t="shared" si="6"/>
        <v>87.957760508425494</v>
      </c>
      <c r="I60" s="11"/>
    </row>
    <row r="61" spans="1:9">
      <c r="A61" s="2">
        <v>43943</v>
      </c>
      <c r="B61" s="10">
        <v>59</v>
      </c>
      <c r="E61" s="11">
        <f t="shared" si="4"/>
        <v>6874.0387197672362</v>
      </c>
      <c r="F61" s="11">
        <f t="shared" si="0"/>
        <v>816.41930262938331</v>
      </c>
      <c r="G61" s="11">
        <f t="shared" si="6"/>
        <v>81.641930262938644</v>
      </c>
      <c r="I61" s="11"/>
    </row>
    <row r="62" spans="1:9">
      <c r="A62" s="2">
        <v>43944</v>
      </c>
      <c r="B62" s="10">
        <v>60</v>
      </c>
      <c r="E62" s="11">
        <f t="shared" si="4"/>
        <v>6949.6660744515912</v>
      </c>
      <c r="F62" s="11">
        <f t="shared" si="0"/>
        <v>756.27354684354941</v>
      </c>
      <c r="G62" s="11">
        <f t="shared" si="6"/>
        <v>75.627354684354941</v>
      </c>
      <c r="I62" s="11"/>
    </row>
    <row r="63" spans="1:9">
      <c r="A63" s="2">
        <v>43945</v>
      </c>
      <c r="B63" s="10">
        <v>61</v>
      </c>
      <c r="E63" s="11">
        <f t="shared" si="4"/>
        <v>7019.5858421230578</v>
      </c>
      <c r="F63" s="11">
        <f t="shared" si="0"/>
        <v>699.19767671466616</v>
      </c>
      <c r="G63" s="11">
        <f t="shared" si="6"/>
        <v>69.919767671466289</v>
      </c>
      <c r="I63" s="11"/>
    </row>
    <row r="64" spans="1:9">
      <c r="A64" s="2">
        <v>43946</v>
      </c>
      <c r="B64" s="10">
        <v>62</v>
      </c>
      <c r="E64" s="11">
        <f t="shared" si="4"/>
        <v>7084.1072644259475</v>
      </c>
      <c r="F64" s="11">
        <f t="shared" si="0"/>
        <v>645.21422302889732</v>
      </c>
      <c r="G64" s="11">
        <f t="shared" si="6"/>
        <v>64.52142230288932</v>
      </c>
      <c r="I64" s="11"/>
    </row>
    <row r="65" spans="1:9">
      <c r="A65" s="2">
        <v>43947</v>
      </c>
      <c r="B65" s="10">
        <v>63</v>
      </c>
      <c r="E65" s="11">
        <f t="shared" si="4"/>
        <v>7143.5387965600776</v>
      </c>
      <c r="F65" s="11">
        <f t="shared" si="0"/>
        <v>594.31532134130066</v>
      </c>
      <c r="G65" s="11">
        <f t="shared" si="6"/>
        <v>59.431532134130428</v>
      </c>
      <c r="I65" s="11"/>
    </row>
    <row r="66" spans="1:9">
      <c r="A66" s="2">
        <v>43948</v>
      </c>
      <c r="B66" s="10">
        <v>64</v>
      </c>
      <c r="E66" s="11">
        <f t="shared" si="4"/>
        <v>7198.1854879526363</v>
      </c>
      <c r="F66" s="11">
        <f t="shared" si="0"/>
        <v>546.46691392558751</v>
      </c>
      <c r="G66" s="11">
        <f t="shared" si="6"/>
        <v>54.646691392558665</v>
      </c>
      <c r="I66" s="11"/>
    </row>
    <row r="67" spans="1:9">
      <c r="A67" s="2">
        <v>43949</v>
      </c>
      <c r="B67" s="10">
        <v>65</v>
      </c>
      <c r="E67" s="11">
        <f t="shared" si="4"/>
        <v>7248.3467581789591</v>
      </c>
      <c r="F67" s="11">
        <f t="shared" si="0"/>
        <v>501.61270226322813</v>
      </c>
      <c r="G67" s="11">
        <f t="shared" si="6"/>
        <v>50.161270226322834</v>
      </c>
      <c r="I67" s="11"/>
    </row>
    <row r="68" spans="1:9">
      <c r="A68" s="2">
        <v>43950</v>
      </c>
      <c r="B68" s="10">
        <v>66</v>
      </c>
      <c r="E68" s="11">
        <f t="shared" si="4"/>
        <v>7294.3145405160458</v>
      </c>
      <c r="F68" s="11">
        <f t="shared" ref="F68:F96" si="28">(E68-E67)*10</f>
        <v>459.67782337086646</v>
      </c>
      <c r="G68" s="11">
        <f t="shared" ref="G68:G96" si="29">$L$5*B68^$L$6*EXP(-B68/$L$7)</f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30">E68+G69</f>
        <v>7336.3717638538183</v>
      </c>
      <c r="F69" s="11">
        <f t="shared" si="28"/>
        <v>420.57223337772484</v>
      </c>
      <c r="G69" s="11">
        <f t="shared" si="29"/>
        <v>42.057223337772797</v>
      </c>
      <c r="I69" s="11"/>
    </row>
    <row r="70" spans="1:9">
      <c r="A70" s="2">
        <v>43952</v>
      </c>
      <c r="B70" s="10">
        <v>68</v>
      </c>
      <c r="E70" s="11">
        <f t="shared" si="30"/>
        <v>7374.7911428868856</v>
      </c>
      <c r="F70" s="11">
        <f t="shared" si="28"/>
        <v>384.19379033067344</v>
      </c>
      <c r="G70" s="11">
        <f t="shared" si="29"/>
        <v>38.419379033067386</v>
      </c>
      <c r="I70" s="11"/>
    </row>
    <row r="71" spans="1:9">
      <c r="A71" s="2">
        <v>43953</v>
      </c>
      <c r="B71" s="10">
        <v>69</v>
      </c>
      <c r="E71" s="11">
        <f t="shared" si="30"/>
        <v>7409.8342464194375</v>
      </c>
      <c r="F71" s="11">
        <f t="shared" si="28"/>
        <v>350.43103532551868</v>
      </c>
      <c r="G71" s="11">
        <f t="shared" si="29"/>
        <v>35.043103532551442</v>
      </c>
      <c r="I71" s="11"/>
    </row>
    <row r="72" spans="1:9">
      <c r="A72" s="2">
        <v>43954</v>
      </c>
      <c r="B72" s="10">
        <v>70</v>
      </c>
      <c r="E72" s="11">
        <f t="shared" si="30"/>
        <v>7441.750814105364</v>
      </c>
      <c r="F72" s="11">
        <f t="shared" si="28"/>
        <v>319.16567685926566</v>
      </c>
      <c r="G72" s="11">
        <f t="shared" si="29"/>
        <v>31.916567685926509</v>
      </c>
      <c r="I72" s="11"/>
    </row>
    <row r="73" spans="1:9">
      <c r="A73" s="2">
        <v>43955</v>
      </c>
      <c r="B73" s="10">
        <v>71</v>
      </c>
      <c r="E73" s="11">
        <f t="shared" si="30"/>
        <v>7470.7782928951729</v>
      </c>
      <c r="F73" s="11">
        <f t="shared" si="28"/>
        <v>290.27478789808811</v>
      </c>
      <c r="G73" s="11">
        <f t="shared" si="29"/>
        <v>29.027478789808558</v>
      </c>
      <c r="I73" s="11"/>
    </row>
    <row r="74" spans="1:9">
      <c r="A74" s="2">
        <v>43956</v>
      </c>
      <c r="B74" s="10">
        <v>72</v>
      </c>
      <c r="E74" s="11">
        <f t="shared" si="30"/>
        <v>7497.1415657643802</v>
      </c>
      <c r="F74" s="11">
        <f t="shared" si="28"/>
        <v>263.63272869207321</v>
      </c>
      <c r="G74" s="11">
        <f t="shared" si="29"/>
        <v>26.363272869207176</v>
      </c>
      <c r="I74" s="11"/>
    </row>
    <row r="75" spans="1:9">
      <c r="A75" s="2">
        <v>43957</v>
      </c>
      <c r="B75" s="10">
        <v>73</v>
      </c>
      <c r="E75" s="11">
        <f t="shared" si="30"/>
        <v>7521.0528468616376</v>
      </c>
      <c r="F75" s="11">
        <f t="shared" si="28"/>
        <v>239.11281097257415</v>
      </c>
      <c r="G75" s="11">
        <f t="shared" si="29"/>
        <v>23.911281097256996</v>
      </c>
      <c r="I75" s="11"/>
    </row>
    <row r="76" spans="1:9">
      <c r="A76" s="2">
        <v>43958</v>
      </c>
      <c r="B76" s="10">
        <v>74</v>
      </c>
      <c r="E76" s="11">
        <f t="shared" si="30"/>
        <v>7542.7117189583796</v>
      </c>
      <c r="F76" s="11">
        <f t="shared" si="28"/>
        <v>216.58872096742016</v>
      </c>
      <c r="G76" s="11">
        <f t="shared" si="29"/>
        <v>21.658872096742169</v>
      </c>
      <c r="I76" s="11"/>
    </row>
    <row r="77" spans="1:9">
      <c r="A77" s="2">
        <v>43959</v>
      </c>
      <c r="B77" s="10">
        <v>75</v>
      </c>
      <c r="E77" s="11">
        <f t="shared" si="30"/>
        <v>7562.3052909368671</v>
      </c>
      <c r="F77" s="11">
        <f t="shared" si="28"/>
        <v>195.93571978487489</v>
      </c>
      <c r="G77" s="11">
        <f t="shared" si="29"/>
        <v>19.593571978487667</v>
      </c>
      <c r="I77" s="11"/>
    </row>
    <row r="78" spans="1:9">
      <c r="A78" s="2">
        <v>43960</v>
      </c>
      <c r="B78" s="10">
        <v>76</v>
      </c>
      <c r="E78" s="11">
        <f t="shared" si="30"/>
        <v>7580.0084549628255</v>
      </c>
      <c r="F78" s="11">
        <f t="shared" si="28"/>
        <v>177.03164025958358</v>
      </c>
      <c r="G78" s="11">
        <f t="shared" si="29"/>
        <v>17.703164025958088</v>
      </c>
      <c r="I78" s="11"/>
    </row>
    <row r="79" spans="1:9">
      <c r="A79" s="2">
        <v>43961</v>
      </c>
      <c r="B79" s="10">
        <v>77</v>
      </c>
      <c r="E79" s="11">
        <f t="shared" si="30"/>
        <v>7595.9842249054409</v>
      </c>
      <c r="F79" s="11">
        <f t="shared" si="28"/>
        <v>159.75769942615443</v>
      </c>
      <c r="G79" s="11">
        <f t="shared" si="29"/>
        <v>15.975769942615248</v>
      </c>
      <c r="I79" s="11"/>
    </row>
    <row r="80" spans="1:9">
      <c r="A80" s="2">
        <v>43962</v>
      </c>
      <c r="B80" s="10">
        <v>78</v>
      </c>
      <c r="E80" s="11">
        <f t="shared" si="30"/>
        <v>7610.3841394533711</v>
      </c>
      <c r="F80" s="11">
        <f t="shared" si="28"/>
        <v>143.99914547930166</v>
      </c>
      <c r="G80" s="11">
        <f t="shared" si="29"/>
        <v>14.399914547929784</v>
      </c>
      <c r="I80" s="11"/>
    </row>
    <row r="81" spans="1:9">
      <c r="A81" s="2">
        <v>43963</v>
      </c>
      <c r="B81" s="10">
        <v>79</v>
      </c>
      <c r="E81" s="11">
        <f t="shared" si="30"/>
        <v>7623.3487152009475</v>
      </c>
      <c r="F81" s="11">
        <f t="shared" si="28"/>
        <v>129.64575747576419</v>
      </c>
      <c r="G81" s="11">
        <f t="shared" si="29"/>
        <v>12.964575747576063</v>
      </c>
      <c r="I81" s="11"/>
    </row>
    <row r="82" spans="1:9">
      <c r="A82" s="2">
        <v>43964</v>
      </c>
      <c r="B82" s="10">
        <v>80</v>
      </c>
      <c r="E82" s="11">
        <f t="shared" si="30"/>
        <v>7635.0079367213539</v>
      </c>
      <c r="F82" s="11">
        <f t="shared" si="28"/>
        <v>116.5922152040639</v>
      </c>
      <c r="G82" s="11">
        <f t="shared" si="29"/>
        <v>11.659221520406206</v>
      </c>
      <c r="I82" s="11"/>
    </row>
    <row r="83" spans="1:9">
      <c r="A83" s="2">
        <v>43965</v>
      </c>
      <c r="B83" s="10">
        <v>81</v>
      </c>
      <c r="E83" s="11">
        <f t="shared" si="30"/>
        <v>7645.4817722868229</v>
      </c>
      <c r="F83" s="11">
        <f t="shared" si="28"/>
        <v>104.73835565469017</v>
      </c>
      <c r="G83" s="11">
        <f t="shared" si="29"/>
        <v>10.4738355654691</v>
      </c>
      <c r="I83" s="11"/>
    </row>
    <row r="84" spans="1:9">
      <c r="A84" s="2">
        <v>43966</v>
      </c>
      <c r="B84" s="10">
        <v>82</v>
      </c>
      <c r="E84" s="11">
        <f t="shared" si="30"/>
        <v>7654.8807054286935</v>
      </c>
      <c r="F84" s="11">
        <f t="shared" si="28"/>
        <v>93.98933141870657</v>
      </c>
      <c r="G84" s="11">
        <f t="shared" si="29"/>
        <v>9.3989331418710762</v>
      </c>
      <c r="I84" s="11"/>
    </row>
    <row r="85" spans="1:9">
      <c r="A85" s="2">
        <v>43967</v>
      </c>
      <c r="B85" s="10">
        <v>83</v>
      </c>
      <c r="E85" s="11">
        <f t="shared" si="30"/>
        <v>7663.3062739457755</v>
      </c>
      <c r="F85" s="11">
        <f t="shared" si="28"/>
        <v>84.255685170819561</v>
      </c>
      <c r="G85" s="11">
        <f t="shared" si="29"/>
        <v>8.4255685170817429</v>
      </c>
      <c r="I85" s="11"/>
    </row>
    <row r="86" spans="1:9">
      <c r="A86" s="2">
        <v>43968</v>
      </c>
      <c r="B86" s="10">
        <v>84</v>
      </c>
      <c r="E86" s="11">
        <f t="shared" si="30"/>
        <v>7670.8516092647942</v>
      </c>
      <c r="F86" s="11">
        <f t="shared" si="28"/>
        <v>75.453353190187045</v>
      </c>
      <c r="G86" s="11">
        <f t="shared" si="29"/>
        <v>7.5453353190191139</v>
      </c>
      <c r="I86" s="11"/>
    </row>
    <row r="87" spans="1:9">
      <c r="A87" s="2">
        <v>43969</v>
      </c>
      <c r="B87" s="10">
        <v>85</v>
      </c>
      <c r="E87" s="11">
        <f t="shared" si="30"/>
        <v>7677.601970231658</v>
      </c>
      <c r="F87" s="11">
        <f t="shared" si="28"/>
        <v>67.503609668638092</v>
      </c>
      <c r="G87" s="11">
        <f t="shared" si="29"/>
        <v>6.7503609668636146</v>
      </c>
      <c r="I87" s="11"/>
    </row>
    <row r="88" spans="1:9">
      <c r="A88" s="2">
        <v>43970</v>
      </c>
      <c r="B88" s="10">
        <v>86</v>
      </c>
      <c r="E88" s="11">
        <f t="shared" si="30"/>
        <v>7683.6352664690594</v>
      </c>
      <c r="F88" s="11">
        <f t="shared" si="28"/>
        <v>60.332962374013732</v>
      </c>
      <c r="G88" s="11">
        <f t="shared" si="29"/>
        <v>6.0332962374015571</v>
      </c>
      <c r="I88" s="11"/>
    </row>
    <row r="89" spans="1:9">
      <c r="A89" s="2">
        <v>43971</v>
      </c>
      <c r="B89" s="10">
        <v>87</v>
      </c>
      <c r="E89" s="11">
        <f t="shared" si="30"/>
        <v>7689.0225673786663</v>
      </c>
      <c r="F89" s="11">
        <f t="shared" si="28"/>
        <v>53.873009096068927</v>
      </c>
      <c r="G89" s="11">
        <f t="shared" si="29"/>
        <v>5.3873009096069735</v>
      </c>
      <c r="I89" s="11"/>
    </row>
    <row r="90" spans="1:9">
      <c r="A90" s="2">
        <v>43972</v>
      </c>
      <c r="B90" s="10">
        <v>88</v>
      </c>
      <c r="E90" s="11">
        <f t="shared" si="30"/>
        <v>7693.8285937001592</v>
      </c>
      <c r="F90" s="11">
        <f t="shared" si="28"/>
        <v>48.060263214929364</v>
      </c>
      <c r="G90" s="11">
        <f t="shared" si="29"/>
        <v>4.8060263214925989</v>
      </c>
      <c r="I90" s="11"/>
    </row>
    <row r="91" spans="1:9">
      <c r="A91" s="2">
        <v>43973</v>
      </c>
      <c r="B91" s="10">
        <v>89</v>
      </c>
      <c r="E91" s="11">
        <f t="shared" si="30"/>
        <v>7698.112189271129</v>
      </c>
      <c r="F91" s="11">
        <f t="shared" si="28"/>
        <v>42.835955709697373</v>
      </c>
      <c r="G91" s="11">
        <f t="shared" si="29"/>
        <v>4.2835955709696671</v>
      </c>
      <c r="I91" s="11"/>
    </row>
    <row r="92" spans="1:9">
      <c r="A92" s="2">
        <v>43974</v>
      </c>
      <c r="B92" s="10">
        <v>90</v>
      </c>
      <c r="E92" s="11">
        <f t="shared" si="30"/>
        <v>7701.926771268314</v>
      </c>
      <c r="F92" s="11">
        <f t="shared" si="28"/>
        <v>38.145819971850869</v>
      </c>
      <c r="G92" s="11">
        <f t="shared" si="29"/>
        <v>3.8145819971853592</v>
      </c>
      <c r="I92" s="11"/>
    </row>
    <row r="93" spans="1:9">
      <c r="A93" s="2">
        <v>43975</v>
      </c>
      <c r="B93" s="10">
        <v>91</v>
      </c>
      <c r="E93" s="11">
        <f t="shared" si="30"/>
        <v>7705.3207577592411</v>
      </c>
      <c r="F93" s="11">
        <f t="shared" si="28"/>
        <v>33.939864909270909</v>
      </c>
      <c r="G93" s="11">
        <f t="shared" si="29"/>
        <v>3.3939864909273272</v>
      </c>
      <c r="I93" s="11"/>
    </row>
    <row r="94" spans="1:9">
      <c r="A94" s="2">
        <v>43976</v>
      </c>
      <c r="B94" s="10">
        <v>92</v>
      </c>
      <c r="E94" s="11">
        <f t="shared" si="30"/>
        <v>7708.3379718615761</v>
      </c>
      <c r="F94" s="11">
        <f t="shared" si="28"/>
        <v>30.172141023349468</v>
      </c>
      <c r="G94" s="11">
        <f t="shared" si="29"/>
        <v>3.0172141023348127</v>
      </c>
      <c r="I94" s="11"/>
    </row>
    <row r="95" spans="1:9">
      <c r="A95" s="2">
        <v>43977</v>
      </c>
      <c r="B95" s="10">
        <v>93</v>
      </c>
      <c r="E95" s="11">
        <f t="shared" si="30"/>
        <v>7711.0180222028803</v>
      </c>
      <c r="F95" s="11">
        <f t="shared" si="28"/>
        <v>26.800503413041952</v>
      </c>
      <c r="G95" s="11">
        <f t="shared" si="29"/>
        <v>2.6800503413044052</v>
      </c>
      <c r="I95" s="11"/>
    </row>
    <row r="96" spans="1:9">
      <c r="A96" s="2">
        <v>43978</v>
      </c>
      <c r="B96" s="10">
        <v>94</v>
      </c>
      <c r="E96" s="11">
        <f t="shared" si="30"/>
        <v>7713.3966597033268</v>
      </c>
      <c r="F96" s="11">
        <f t="shared" si="28"/>
        <v>23.786375004465299</v>
      </c>
      <c r="G96" s="11">
        <f t="shared" si="29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F31" workbookViewId="0">
      <selection activeCell="O50" sqref="O5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2.8000000000000002E-7</v>
      </c>
      <c r="G3" s="11"/>
      <c r="I3" s="11">
        <f>C3-F3</f>
        <v>-2.8000000000000002E-7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0">(F4-F3)*10</f>
        <v>2.4913958393815814E-4</v>
      </c>
      <c r="H4" s="11">
        <f t="shared" ref="H4:H35" si="1">$M$4*B4^$M$5*EXP(-B4/$M$6)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22</v>
      </c>
      <c r="M4" s="20">
        <f>0.00000028</f>
        <v>2.8000000000000002E-7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0"/>
        <v>3.5491055479666598E-3</v>
      </c>
      <c r="H5" s="11">
        <f t="shared" si="1"/>
        <v>3.5491055479666597E-4</v>
      </c>
      <c r="I5" s="11">
        <f t="shared" ref="I5:I53" si="5">C5-F5</f>
        <v>-3.8010451319048179E-4</v>
      </c>
      <c r="J5" s="11">
        <f t="shared" ref="J5:J53" si="6">D5-H5</f>
        <v>-3.5491055479666597E-4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0"/>
        <v>2.2168047244599479E-2</v>
      </c>
      <c r="H6" s="11">
        <f t="shared" si="1"/>
        <v>2.2168047244599479E-3</v>
      </c>
      <c r="I6" s="11">
        <f t="shared" si="5"/>
        <v>-2.5969092376504298E-3</v>
      </c>
      <c r="J6" s="11">
        <f t="shared" si="6"/>
        <v>-2.2168047244599479E-3</v>
      </c>
      <c r="K6" s="11"/>
      <c r="L6" s="4" t="s">
        <v>41</v>
      </c>
      <c r="M6" s="9">
        <v>5.5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0"/>
        <v>8.8132257834497851E-2</v>
      </c>
      <c r="H7" s="11">
        <f t="shared" si="1"/>
        <v>8.8132257834497851E-3</v>
      </c>
      <c r="I7" s="11">
        <f t="shared" si="5"/>
        <v>-1.1410135021100215E-2</v>
      </c>
      <c r="J7" s="11">
        <f t="shared" si="6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0"/>
        <v>0.26329401404366526</v>
      </c>
      <c r="H8" s="11">
        <f t="shared" si="1"/>
        <v>2.6329401404366529E-2</v>
      </c>
      <c r="I8" s="11">
        <f t="shared" si="5"/>
        <v>-3.7739536425466742E-2</v>
      </c>
      <c r="J8" s="11">
        <f t="shared" si="6"/>
        <v>-2.6329401404366529E-2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0"/>
        <v>0.64581165714056121</v>
      </c>
      <c r="H9" s="11">
        <f t="shared" si="1"/>
        <v>6.4581165714056102E-2</v>
      </c>
      <c r="I9" s="11">
        <f t="shared" si="5"/>
        <v>-0.10232070213952285</v>
      </c>
      <c r="J9" s="11">
        <f t="shared" si="6"/>
        <v>-6.4581165714056102E-2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0"/>
        <v>1.3711560229877082</v>
      </c>
      <c r="H10" s="11">
        <f t="shared" si="1"/>
        <v>0.13711560229877082</v>
      </c>
      <c r="I10" s="11">
        <f t="shared" si="5"/>
        <v>-0.23943630443829367</v>
      </c>
      <c r="J10" s="11">
        <f t="shared" si="6"/>
        <v>-0.13711560229877082</v>
      </c>
      <c r="K10" s="11"/>
      <c r="L10" s="4" t="s">
        <v>30</v>
      </c>
      <c r="M10" s="11">
        <f>AVERAGE(H3:H36)</f>
        <v>10.538941330962745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0"/>
        <v>2.6073053738526331</v>
      </c>
      <c r="H11" s="11">
        <f t="shared" si="1"/>
        <v>0.26073053738526336</v>
      </c>
      <c r="I11" s="11">
        <f t="shared" si="5"/>
        <v>0.49983315817644303</v>
      </c>
      <c r="J11" s="11">
        <f t="shared" si="6"/>
        <v>0.73926946261473669</v>
      </c>
      <c r="K11" s="11"/>
      <c r="L11" s="4" t="s">
        <v>31</v>
      </c>
      <c r="M11" s="5">
        <f>STDEVP(H3:H36)</f>
        <v>10.677344529340321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0"/>
        <v>4.5449771130917496</v>
      </c>
      <c r="H12" s="11">
        <f t="shared" si="1"/>
        <v>0.45449771130917493</v>
      </c>
      <c r="I12" s="11">
        <f t="shared" si="5"/>
        <v>4.5335446867268092E-2</v>
      </c>
      <c r="J12" s="11">
        <f t="shared" si="6"/>
        <v>-0.45449771130917493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0"/>
        <v>7.3844450589428554</v>
      </c>
      <c r="H13" s="11">
        <f t="shared" si="1"/>
        <v>0.73844450589428556</v>
      </c>
      <c r="I13" s="11">
        <f t="shared" si="5"/>
        <v>1.3068909409729825</v>
      </c>
      <c r="J13" s="11">
        <f t="shared" si="6"/>
        <v>1.2615554941057145</v>
      </c>
      <c r="K13" s="11"/>
      <c r="L13" s="4" t="s">
        <v>42</v>
      </c>
      <c r="M13" s="11">
        <f>AVERAGE(I4:I39)</f>
        <v>-6.1646778853765598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0"/>
        <v>11.320748878311095</v>
      </c>
      <c r="H14" s="11">
        <f t="shared" si="1"/>
        <v>1.1320748878311093</v>
      </c>
      <c r="I14" s="11">
        <f t="shared" si="5"/>
        <v>0.17481605314187298</v>
      </c>
      <c r="J14" s="11">
        <f t="shared" si="6"/>
        <v>-1.1320748878311093</v>
      </c>
      <c r="K14" s="11"/>
      <c r="L14" s="4" t="s">
        <v>31</v>
      </c>
      <c r="M14" s="5">
        <f>STDEVP(I4:I39)</f>
        <v>9.4546708225697085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0"/>
        <v>16.529026179908151</v>
      </c>
      <c r="H15" s="11">
        <f t="shared" si="1"/>
        <v>1.6529026179908151</v>
      </c>
      <c r="I15" s="11">
        <f t="shared" si="5"/>
        <v>-0.47808656484894207</v>
      </c>
      <c r="J15" s="11">
        <f t="shared" si="6"/>
        <v>-0.65290261799081506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0"/>
        <v>23.151408501275927</v>
      </c>
      <c r="H16" s="11">
        <f t="shared" si="1"/>
        <v>2.3151408501275927</v>
      </c>
      <c r="I16" s="11">
        <f t="shared" si="5"/>
        <v>-0.79322741497653482</v>
      </c>
      <c r="J16" s="11">
        <f t="shared" si="6"/>
        <v>-0.31514085012759274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0"/>
        <v>31.286526438935311</v>
      </c>
      <c r="H17" s="11">
        <f t="shared" si="1"/>
        <v>3.1286526438935311</v>
      </c>
      <c r="I17" s="11">
        <f t="shared" si="5"/>
        <v>-2.921880058870066</v>
      </c>
      <c r="J17" s="11">
        <f t="shared" si="6"/>
        <v>-2.1286526438935311</v>
      </c>
      <c r="K17" s="11"/>
      <c r="L17" t="s">
        <v>32</v>
      </c>
      <c r="M17" s="13">
        <f>MATCH(MAX(H3:H67),H3:H67,0)</f>
        <v>39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0"/>
        <v>40.982248347156371</v>
      </c>
      <c r="H18" s="11">
        <f t="shared" si="1"/>
        <v>4.098224834715638</v>
      </c>
      <c r="I18" s="11">
        <f t="shared" si="5"/>
        <v>-6.0201048935857031</v>
      </c>
      <c r="J18" s="11">
        <f t="shared" si="6"/>
        <v>-3.098224834715638</v>
      </c>
      <c r="K18" s="11"/>
      <c r="L18" t="s">
        <v>33</v>
      </c>
      <c r="M18" s="11">
        <f>M17-'Analisi-pos'!$K$12</f>
        <v>7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0"/>
        <v>52.231887326137709</v>
      </c>
      <c r="H19" s="11">
        <f t="shared" si="1"/>
        <v>5.22318873261377</v>
      </c>
      <c r="I19" s="11">
        <f t="shared" si="5"/>
        <v>-11.243293626199474</v>
      </c>
      <c r="J19" s="11">
        <f t="shared" si="6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0"/>
        <v>64.973785708854621</v>
      </c>
      <c r="H20" s="11">
        <f t="shared" si="1"/>
        <v>6.4973785708854619</v>
      </c>
      <c r="I20" s="11">
        <f t="shared" si="5"/>
        <v>-14.740672197084937</v>
      </c>
      <c r="J20" s="11">
        <f t="shared" si="6"/>
        <v>-3.4973785708854619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0"/>
        <v>79.093939911528366</v>
      </c>
      <c r="H21" s="11">
        <f t="shared" si="1"/>
        <v>7.9093939911528395</v>
      </c>
      <c r="I21" s="11">
        <f t="shared" si="5"/>
        <v>-16.650066188237773</v>
      </c>
      <c r="J21" s="11">
        <f t="shared" si="6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0"/>
        <v>94.431163238984297</v>
      </c>
      <c r="H22" s="11">
        <f t="shared" si="1"/>
        <v>9.4431163238984279</v>
      </c>
      <c r="I22" s="11">
        <f t="shared" si="5"/>
        <v>-16.093182512136202</v>
      </c>
      <c r="J22" s="11">
        <f t="shared" si="6"/>
        <v>0.55688367610157208</v>
      </c>
      <c r="K22" s="11"/>
      <c r="L22" t="s">
        <v>43</v>
      </c>
      <c r="M22" s="11">
        <f>MAX(F3:F115)</f>
        <v>1177.5878245448389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0"/>
        <v>110.78419337865739</v>
      </c>
      <c r="H23" s="11">
        <f t="shared" si="1"/>
        <v>11.078419337865737</v>
      </c>
      <c r="I23" s="11">
        <f t="shared" si="5"/>
        <v>-21.171601850001942</v>
      </c>
      <c r="J23" s="11">
        <f t="shared" si="6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0"/>
        <v>127.92012334044621</v>
      </c>
      <c r="H24" s="11">
        <f t="shared" si="1"/>
        <v>12.792012334044625</v>
      </c>
      <c r="I24" s="11">
        <f t="shared" si="5"/>
        <v>-16.963614184046563</v>
      </c>
      <c r="J24" s="11">
        <f t="shared" si="6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0"/>
        <v>145.58355586588206</v>
      </c>
      <c r="H25" s="11">
        <f t="shared" si="1"/>
        <v>14.558355586588213</v>
      </c>
      <c r="I25" s="11">
        <f t="shared" si="5"/>
        <v>-21.521969770634769</v>
      </c>
      <c r="J25" s="11">
        <f t="shared" si="6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0"/>
        <v>163.50593804831647</v>
      </c>
      <c r="H26" s="11">
        <f t="shared" si="1"/>
        <v>16.350593804831647</v>
      </c>
      <c r="I26" s="11">
        <f t="shared" si="5"/>
        <v>-24.872563575466415</v>
      </c>
      <c r="J26" s="11">
        <f t="shared" si="6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0"/>
        <v>181.41461238729676</v>
      </c>
      <c r="H27" s="11">
        <f t="shared" si="1"/>
        <v>18.141461238729669</v>
      </c>
      <c r="I27" s="11">
        <f t="shared" si="5"/>
        <v>-25.014024814196091</v>
      </c>
      <c r="J27" s="11">
        <f t="shared" si="6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0"/>
        <v>199.04121186743055</v>
      </c>
      <c r="H28" s="11">
        <f t="shared" si="1"/>
        <v>19.904121186743055</v>
      </c>
      <c r="I28" s="11">
        <f t="shared" si="5"/>
        <v>-16.918146000939146</v>
      </c>
      <c r="J28" s="11">
        <f t="shared" si="6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0"/>
        <v>216.12912114382027</v>
      </c>
      <c r="H29" s="11">
        <f t="shared" si="1"/>
        <v>21.612912114382027</v>
      </c>
      <c r="I29" s="11">
        <f t="shared" si="5"/>
        <v>-5.5310581153211729</v>
      </c>
      <c r="J29" s="11">
        <f t="shared" si="6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0"/>
        <v>232.4398169134335</v>
      </c>
      <c r="H30" s="11">
        <f t="shared" si="1"/>
        <v>23.243981691343347</v>
      </c>
      <c r="I30" s="11">
        <f t="shared" si="5"/>
        <v>-9.7750398066645232</v>
      </c>
      <c r="J30" s="11">
        <f t="shared" si="6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0"/>
        <v>247.75798342266711</v>
      </c>
      <c r="H31" s="11">
        <f t="shared" si="1"/>
        <v>24.775798342266722</v>
      </c>
      <c r="I31" s="11">
        <f t="shared" si="5"/>
        <v>6.4491618510687658</v>
      </c>
      <c r="J31" s="11">
        <f t="shared" si="6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0"/>
        <v>261.89537090415797</v>
      </c>
      <c r="H32" s="11">
        <f t="shared" si="1"/>
        <v>26.189537090415804</v>
      </c>
      <c r="I32" s="11">
        <f t="shared" si="5"/>
        <v>-0.74037523934703131</v>
      </c>
      <c r="J32" s="11">
        <f t="shared" si="6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0"/>
        <v>274.69342407607769</v>
      </c>
      <c r="H33" s="11">
        <f t="shared" si="1"/>
        <v>27.46934240760778</v>
      </c>
      <c r="I33" s="11">
        <f t="shared" si="5"/>
        <v>-5.2097176469548003</v>
      </c>
      <c r="J33" s="11">
        <f t="shared" si="6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0"/>
        <v>286.02475431782864</v>
      </c>
      <c r="H34" s="11">
        <f t="shared" si="1"/>
        <v>28.602475431782889</v>
      </c>
      <c r="I34" s="11">
        <f t="shared" si="5"/>
        <v>-7.8121930787376641</v>
      </c>
      <c r="J34" s="11">
        <f t="shared" si="6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0"/>
        <v>295.79356322703575</v>
      </c>
      <c r="H35" s="11">
        <f t="shared" si="1"/>
        <v>29.579356322703553</v>
      </c>
      <c r="I35" s="11">
        <f t="shared" si="5"/>
        <v>13.608450598558761</v>
      </c>
      <c r="J35" s="11">
        <f t="shared" si="6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0"/>
        <v>303.93514800329342</v>
      </c>
      <c r="H36" s="11">
        <f t="shared" ref="H36:H67" si="7">$M$4*B36^$M$5*EXP(-B36/$M$6)</f>
        <v>30.393514800329331</v>
      </c>
      <c r="I36" s="11">
        <f t="shared" si="5"/>
        <v>10.214935798229419</v>
      </c>
      <c r="J36" s="11">
        <f t="shared" si="6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0"/>
        <v>310.4146318861126</v>
      </c>
      <c r="H37" s="11">
        <f t="shared" si="7"/>
        <v>31.041463188611239</v>
      </c>
      <c r="I37" s="11">
        <f t="shared" si="5"/>
        <v>-1.8265273903818411</v>
      </c>
      <c r="J37" s="11">
        <f t="shared" si="6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0"/>
        <v>315.22506726770416</v>
      </c>
      <c r="H38" s="11">
        <f t="shared" si="7"/>
        <v>31.522506726770398</v>
      </c>
      <c r="I38" s="11">
        <f t="shared" si="5"/>
        <v>-13.349034117152257</v>
      </c>
      <c r="J38" s="11">
        <f t="shared" si="6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0"/>
        <v>318.38505671901942</v>
      </c>
      <c r="H39" s="11">
        <f t="shared" si="7"/>
        <v>31.838505671901945</v>
      </c>
      <c r="I39" s="11">
        <f t="shared" si="5"/>
        <v>-14.187539789054199</v>
      </c>
      <c r="J39" s="11">
        <f t="shared" si="6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0"/>
        <v>319.93602956834877</v>
      </c>
      <c r="H40" s="11">
        <f t="shared" si="7"/>
        <v>31.993602956834899</v>
      </c>
      <c r="I40" s="11">
        <f t="shared" si="5"/>
        <v>-14.181142745889076</v>
      </c>
      <c r="J40" s="11">
        <f t="shared" si="6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0"/>
        <v>319.93930029258308</v>
      </c>
      <c r="H41" s="11">
        <f t="shared" si="7"/>
        <v>31.993930029258301</v>
      </c>
      <c r="I41" s="11">
        <f t="shared" si="5"/>
        <v>-18.175072775147385</v>
      </c>
      <c r="J41" s="11">
        <f t="shared" si="6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0"/>
        <v>318.47302109527448</v>
      </c>
      <c r="H42" s="11">
        <f t="shared" si="7"/>
        <v>31.847302109527483</v>
      </c>
      <c r="I42" s="11">
        <f t="shared" si="5"/>
        <v>-19.022374884674832</v>
      </c>
      <c r="J42" s="11">
        <f t="shared" si="6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0"/>
        <v>315.62912574186498</v>
      </c>
      <c r="H43" s="11">
        <f t="shared" si="7"/>
        <v>31.562912574186495</v>
      </c>
      <c r="I43" s="11">
        <f t="shared" si="5"/>
        <v>-27.58528745886133</v>
      </c>
      <c r="J43" s="11">
        <f t="shared" si="6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0"/>
        <v>311.51034589960886</v>
      </c>
      <c r="H44" s="11">
        <f t="shared" si="7"/>
        <v>31.151034589960872</v>
      </c>
      <c r="I44" s="11">
        <f t="shared" si="5"/>
        <v>-44.736322048822217</v>
      </c>
      <c r="J44" s="11">
        <f t="shared" si="6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0"/>
        <v>306.22736560223984</v>
      </c>
      <c r="H45" s="11">
        <f t="shared" si="7"/>
        <v>30.622736560223942</v>
      </c>
      <c r="I45" s="11">
        <f t="shared" si="5"/>
        <v>-36.359058609046201</v>
      </c>
      <c r="J45" s="11">
        <f t="shared" si="6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0"/>
        <v>299.89616457036163</v>
      </c>
      <c r="H46" s="11">
        <f t="shared" si="7"/>
        <v>29.989616457036163</v>
      </c>
      <c r="I46" s="11">
        <f t="shared" si="5"/>
        <v>-41.348675066082365</v>
      </c>
      <c r="J46" s="11">
        <f t="shared" si="6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0"/>
        <v>292.63558735813263</v>
      </c>
      <c r="H47" s="11">
        <f t="shared" si="7"/>
        <v>29.263558735813234</v>
      </c>
      <c r="I47" s="11">
        <f t="shared" si="5"/>
        <v>-36.612233801895627</v>
      </c>
      <c r="J47" s="11">
        <f t="shared" si="6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0"/>
        <v>284.56516292249262</v>
      </c>
      <c r="H48" s="11">
        <f t="shared" si="7"/>
        <v>28.456516292249212</v>
      </c>
      <c r="I48" s="11">
        <f t="shared" si="5"/>
        <v>-37.068750094144889</v>
      </c>
      <c r="J48" s="11">
        <f t="shared" si="6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0"/>
        <v>275.80318836945366</v>
      </c>
      <c r="H49" s="11">
        <f t="shared" si="7"/>
        <v>27.580318836945384</v>
      </c>
      <c r="I49" s="11">
        <f t="shared" si="5"/>
        <v>-37.649068931090255</v>
      </c>
      <c r="J49" s="11">
        <f t="shared" si="6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0"/>
        <v>266.46508137865226</v>
      </c>
      <c r="H50" s="11">
        <f t="shared" si="7"/>
        <v>26.646508137865247</v>
      </c>
      <c r="I50" s="11">
        <f t="shared" si="5"/>
        <v>-39.295577068955481</v>
      </c>
      <c r="J50" s="11">
        <f t="shared" si="6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0"/>
        <v>256.66199812744935</v>
      </c>
      <c r="H51" s="11">
        <f t="shared" si="7"/>
        <v>25.666199812744932</v>
      </c>
      <c r="I51" s="11">
        <f t="shared" si="5"/>
        <v>-49.961776881700416</v>
      </c>
      <c r="J51" s="11">
        <f t="shared" si="6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0"/>
        <v>246.499707360814</v>
      </c>
      <c r="H52" s="11">
        <f t="shared" si="7"/>
        <v>24.6499707360814</v>
      </c>
      <c r="I52" s="11">
        <f t="shared" si="5"/>
        <v>-63.611747617781816</v>
      </c>
      <c r="J52" s="11">
        <f t="shared" si="6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0"/>
        <v>236.07770647628399</v>
      </c>
      <c r="H53" s="11">
        <f t="shared" si="7"/>
        <v>23.607770647628382</v>
      </c>
      <c r="I53" s="11">
        <f t="shared" si="5"/>
        <v>-54.219518265410215</v>
      </c>
      <c r="J53" s="11">
        <f t="shared" si="6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0"/>
        <v>225.48856198269846</v>
      </c>
      <c r="H54" s="11">
        <f t="shared" si="7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0"/>
        <v>214.81745430102819</v>
      </c>
      <c r="H55" s="11">
        <f t="shared" si="7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911.66431043914486</v>
      </c>
      <c r="G56" s="11">
        <f t="shared" si="0"/>
        <v>204.14190545361976</v>
      </c>
      <c r="H56" s="11">
        <f t="shared" si="7"/>
        <v>20.414190545361947</v>
      </c>
      <c r="I56" s="11">
        <f t="shared" ref="I56" si="18">C56-F56</f>
        <v>-45.664310439144856</v>
      </c>
      <c r="J56" s="11">
        <f t="shared" ref="J56" si="19">D56-H56</f>
        <v>17.585809454638053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20">C57-C56</f>
        <v>31</v>
      </c>
      <c r="E57">
        <f t="shared" ref="E57" si="21">10*(C57-C56)</f>
        <v>310</v>
      </c>
      <c r="F57" s="11">
        <f t="shared" si="4"/>
        <v>931.01747719754087</v>
      </c>
      <c r="G57" s="11">
        <f t="shared" si="0"/>
        <v>193.53166758396014</v>
      </c>
      <c r="H57" s="11">
        <f t="shared" si="7"/>
        <v>19.353166758396007</v>
      </c>
      <c r="I57" s="11">
        <f t="shared" ref="I57" si="22">C57-F57</f>
        <v>-34.01747719754087</v>
      </c>
      <c r="J57" s="11">
        <f t="shared" ref="J57" si="23">D57-H57</f>
        <v>11.646833241603993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" si="24">C58-C57</f>
        <v>31</v>
      </c>
      <c r="E58">
        <f t="shared" ref="E58" si="25">10*(C58-C57)</f>
        <v>310</v>
      </c>
      <c r="F58" s="11">
        <f t="shared" si="4"/>
        <v>949.32235222933889</v>
      </c>
      <c r="G58" s="11">
        <f t="shared" si="0"/>
        <v>183.04875031798019</v>
      </c>
      <c r="H58" s="11">
        <f t="shared" si="7"/>
        <v>18.304875031798058</v>
      </c>
      <c r="I58" s="11">
        <f t="shared" ref="I58" si="26">C58-F58</f>
        <v>-21.32235222933889</v>
      </c>
      <c r="J58" s="11">
        <f t="shared" ref="J58" si="27">D58-H58</f>
        <v>12.695124968201942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ref="D59" si="28">C59-C58</f>
        <v>29</v>
      </c>
      <c r="E59">
        <f t="shared" ref="E59" si="29">10*(C59-C58)</f>
        <v>290</v>
      </c>
      <c r="F59" s="11">
        <f t="shared" si="4"/>
        <v>966.59710878786029</v>
      </c>
      <c r="G59" s="11">
        <f t="shared" si="0"/>
        <v>172.74756558521403</v>
      </c>
      <c r="H59" s="11">
        <f t="shared" si="7"/>
        <v>17.27475655852141</v>
      </c>
      <c r="I59" s="11">
        <f t="shared" ref="I59" si="30">C59-F59</f>
        <v>-9.597108787860293</v>
      </c>
      <c r="J59" s="11">
        <f t="shared" ref="J59" si="31">D59-H59</f>
        <v>11.72524344147859</v>
      </c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0"/>
        <v>162.67516954098596</v>
      </c>
      <c r="H60" s="11">
        <f t="shared" si="7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0"/>
        <v>152.87158255989766</v>
      </c>
      <c r="H61" s="11">
        <f t="shared" si="7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0"/>
        <v>143.37016981075521</v>
      </c>
      <c r="H62" s="11">
        <f t="shared" si="7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0"/>
        <v>134.19806659229721</v>
      </c>
      <c r="H63" s="11">
        <f t="shared" si="7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0"/>
        <v>125.37663433936814</v>
      </c>
      <c r="H64" s="11">
        <f t="shared" si="7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0"/>
        <v>116.92193494486446</v>
      </c>
      <c r="H65" s="11">
        <f t="shared" si="7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0"/>
        <v>108.84521273972496</v>
      </c>
      <c r="H66" s="11">
        <f t="shared" si="7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0"/>
        <v>101.15337509707842</v>
      </c>
      <c r="H67" s="11">
        <f t="shared" si="7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32">F67+H68</f>
        <v>1080.5232697656268</v>
      </c>
      <c r="G68" s="11">
        <f t="shared" ref="G68:G84" si="33">(F68-F67)*10</f>
        <v>93.84946415269269</v>
      </c>
      <c r="H68" s="11">
        <f t="shared" ref="H68:H99" si="34">$M$4*B68^$M$5*EXP(-B68/$M$6)</f>
        <v>9.3849464152692796</v>
      </c>
    </row>
    <row r="69" spans="1:11">
      <c r="A69" s="2">
        <v>43951</v>
      </c>
      <c r="B69" s="10">
        <v>67</v>
      </c>
      <c r="C69" s="3"/>
      <c r="F69" s="11">
        <f t="shared" si="32"/>
        <v>1089.2165811200773</v>
      </c>
      <c r="G69" s="11">
        <f t="shared" si="33"/>
        <v>86.933113544505431</v>
      </c>
      <c r="H69" s="11">
        <f t="shared" si="34"/>
        <v>8.6933113544504774</v>
      </c>
    </row>
    <row r="70" spans="1:11">
      <c r="A70" s="2">
        <v>43952</v>
      </c>
      <c r="B70" s="10">
        <v>68</v>
      </c>
      <c r="C70" s="3"/>
      <c r="F70" s="11">
        <f t="shared" si="32"/>
        <v>1097.2566796559331</v>
      </c>
      <c r="G70" s="11">
        <f t="shared" si="33"/>
        <v>80.400985358558046</v>
      </c>
      <c r="H70" s="11">
        <f t="shared" si="34"/>
        <v>8.0400985358557193</v>
      </c>
    </row>
    <row r="71" spans="1:11">
      <c r="A71" s="2">
        <v>43953</v>
      </c>
      <c r="B71" s="10">
        <v>69</v>
      </c>
      <c r="C71" s="3"/>
      <c r="F71" s="11">
        <f t="shared" si="32"/>
        <v>1104.6813980181078</v>
      </c>
      <c r="G71" s="11">
        <f t="shared" si="33"/>
        <v>74.247183621746444</v>
      </c>
      <c r="H71" s="11">
        <f t="shared" si="34"/>
        <v>7.4247183621746089</v>
      </c>
    </row>
    <row r="72" spans="1:11">
      <c r="A72" s="2">
        <v>43954</v>
      </c>
      <c r="B72" s="10">
        <v>70</v>
      </c>
      <c r="C72" s="3"/>
      <c r="F72" s="11">
        <f t="shared" si="32"/>
        <v>1111.5277621883558</v>
      </c>
      <c r="G72" s="11">
        <f t="shared" si="33"/>
        <v>68.4636417024808</v>
      </c>
      <c r="H72" s="11">
        <f t="shared" si="34"/>
        <v>6.846364170248127</v>
      </c>
    </row>
    <row r="73" spans="1:11">
      <c r="A73" s="2">
        <v>43955</v>
      </c>
      <c r="B73" s="10">
        <v>71</v>
      </c>
      <c r="C73" s="3"/>
      <c r="F73" s="11">
        <f t="shared" si="32"/>
        <v>1117.8318103754684</v>
      </c>
      <c r="G73" s="11">
        <f t="shared" si="33"/>
        <v>63.040481871125849</v>
      </c>
      <c r="H73" s="11">
        <f t="shared" si="34"/>
        <v>6.3040481871126586</v>
      </c>
    </row>
    <row r="74" spans="1:11">
      <c r="A74" s="2">
        <v>43956</v>
      </c>
      <c r="B74" s="10">
        <v>72</v>
      </c>
      <c r="C74" s="3"/>
      <c r="F74" s="11">
        <f t="shared" si="32"/>
        <v>1123.628444979284</v>
      </c>
      <c r="G74" s="11">
        <f t="shared" si="33"/>
        <v>57.966346038156189</v>
      </c>
      <c r="H74" s="11">
        <f t="shared" si="34"/>
        <v>5.7966346038156153</v>
      </c>
    </row>
    <row r="75" spans="1:11">
      <c r="A75" s="2">
        <v>43957</v>
      </c>
      <c r="B75" s="10">
        <v>73</v>
      </c>
      <c r="C75" s="3"/>
      <c r="F75" s="11">
        <f t="shared" si="32"/>
        <v>1128.9513147129285</v>
      </c>
      <c r="G75" s="11">
        <f t="shared" si="33"/>
        <v>53.228697336444384</v>
      </c>
      <c r="H75" s="11">
        <f t="shared" si="34"/>
        <v>5.3228697336444117</v>
      </c>
    </row>
    <row r="76" spans="1:11">
      <c r="A76" s="2">
        <v>43958</v>
      </c>
      <c r="B76" s="10">
        <v>74</v>
      </c>
      <c r="C76" s="3"/>
      <c r="F76" s="11">
        <f t="shared" si="32"/>
        <v>1133.8327239882774</v>
      </c>
      <c r="G76" s="11">
        <f t="shared" si="33"/>
        <v>48.814092753489149</v>
      </c>
      <c r="H76" s="11">
        <f t="shared" si="34"/>
        <v>4.8814092753488776</v>
      </c>
    </row>
    <row r="77" spans="1:11">
      <c r="A77" s="2">
        <v>43959</v>
      </c>
      <c r="B77" s="10">
        <v>75</v>
      </c>
      <c r="C77" s="3"/>
      <c r="F77" s="11">
        <f t="shared" si="32"/>
        <v>1138.3035667341762</v>
      </c>
      <c r="G77" s="11">
        <f t="shared" si="33"/>
        <v>44.708427458988353</v>
      </c>
      <c r="H77" s="11">
        <f t="shared" si="34"/>
        <v>4.4708427458989437</v>
      </c>
    </row>
    <row r="78" spans="1:11">
      <c r="A78" s="2">
        <v>43960</v>
      </c>
      <c r="B78" s="10">
        <v>76</v>
      </c>
      <c r="C78" s="3"/>
      <c r="F78" s="11">
        <f t="shared" si="32"/>
        <v>1142.3932819164554</v>
      </c>
      <c r="G78" s="11">
        <f t="shared" si="33"/>
        <v>40.897151822791784</v>
      </c>
      <c r="H78" s="11">
        <f t="shared" si="34"/>
        <v>4.0897151822791358</v>
      </c>
    </row>
    <row r="79" spans="1:11">
      <c r="A79" s="2">
        <v>43961</v>
      </c>
      <c r="B79" s="10">
        <v>77</v>
      </c>
      <c r="C79" s="3"/>
      <c r="F79" s="11">
        <f t="shared" si="32"/>
        <v>1146.1298281552206</v>
      </c>
      <c r="G79" s="11">
        <f t="shared" si="33"/>
        <v>37.36546238765186</v>
      </c>
      <c r="H79" s="11">
        <f t="shared" si="34"/>
        <v>3.7365462387652228</v>
      </c>
    </row>
    <row r="80" spans="1:11">
      <c r="A80" s="2">
        <v>43962</v>
      </c>
      <c r="B80" s="10">
        <v>78</v>
      </c>
      <c r="C80" s="3"/>
      <c r="F80" s="11">
        <f t="shared" si="32"/>
        <v>1149.5396749812439</v>
      </c>
      <c r="G80" s="11">
        <f t="shared" si="33"/>
        <v>34.098468260233403</v>
      </c>
      <c r="H80" s="11">
        <f t="shared" si="34"/>
        <v>3.4098468260233519</v>
      </c>
    </row>
    <row r="81" spans="1:8">
      <c r="A81" s="2">
        <v>43963</v>
      </c>
      <c r="B81" s="10">
        <v>79</v>
      </c>
      <c r="C81" s="3"/>
      <c r="F81" s="11">
        <f t="shared" si="32"/>
        <v>1152.6478084333935</v>
      </c>
      <c r="G81" s="11">
        <f t="shared" si="33"/>
        <v>31.081334521495592</v>
      </c>
      <c r="H81" s="11">
        <f t="shared" si="34"/>
        <v>3.1081334521495183</v>
      </c>
    </row>
    <row r="82" spans="1:8">
      <c r="A82" s="2">
        <v>43964</v>
      </c>
      <c r="B82" s="10">
        <v>80</v>
      </c>
      <c r="C82" s="3"/>
      <c r="F82" s="11">
        <f t="shared" si="32"/>
        <v>1155.4777488677003</v>
      </c>
      <c r="G82" s="11">
        <f t="shared" si="33"/>
        <v>28.299404343067636</v>
      </c>
      <c r="H82" s="11">
        <f t="shared" si="34"/>
        <v>2.8299404343066783</v>
      </c>
    </row>
    <row r="83" spans="1:8">
      <c r="A83" s="2">
        <v>43965</v>
      </c>
      <c r="B83" s="10">
        <v>81</v>
      </c>
      <c r="C83" s="3"/>
      <c r="F83" s="11">
        <f t="shared" si="32"/>
        <v>1158.0515790214361</v>
      </c>
      <c r="G83" s="11">
        <f t="shared" si="33"/>
        <v>25.738301537357984</v>
      </c>
      <c r="H83" s="11">
        <f t="shared" si="34"/>
        <v>2.5738301537358095</v>
      </c>
    </row>
    <row r="84" spans="1:8">
      <c r="A84" s="2">
        <v>43966</v>
      </c>
      <c r="B84" s="10">
        <v>82</v>
      </c>
      <c r="C84" s="3"/>
      <c r="F84" s="11">
        <f t="shared" si="32"/>
        <v>1160.3899805488018</v>
      </c>
      <c r="G84" s="11">
        <f t="shared" si="33"/>
        <v>23.384015273657042</v>
      </c>
      <c r="H84" s="11">
        <f t="shared" si="34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35">F84+H85</f>
        <v>1162.512277415505</v>
      </c>
      <c r="G85" s="11">
        <f t="shared" ref="G85:G99" si="36">(F85-F84)*10</f>
        <v>21.222968667032092</v>
      </c>
      <c r="H85" s="11">
        <f t="shared" si="34"/>
        <v>2.1222968667032678</v>
      </c>
    </row>
    <row r="86" spans="1:8">
      <c r="A86" s="2">
        <v>43968</v>
      </c>
      <c r="B86" s="10">
        <v>84</v>
      </c>
      <c r="C86" s="3"/>
      <c r="F86" s="11">
        <f t="shared" si="35"/>
        <v>1164.4364847052614</v>
      </c>
      <c r="G86" s="11">
        <f t="shared" si="36"/>
        <v>19.242072897563958</v>
      </c>
      <c r="H86" s="11">
        <f t="shared" si="34"/>
        <v>1.9242072897564821</v>
      </c>
    </row>
    <row r="87" spans="1:8">
      <c r="A87" s="2">
        <v>43969</v>
      </c>
      <c r="B87" s="10">
        <v>85</v>
      </c>
      <c r="C87" s="3"/>
      <c r="F87" s="11">
        <f t="shared" si="35"/>
        <v>1166.179361550229</v>
      </c>
      <c r="G87" s="11">
        <f t="shared" si="36"/>
        <v>17.428768449676681</v>
      </c>
      <c r="H87" s="11">
        <f t="shared" si="34"/>
        <v>1.7428768449675822</v>
      </c>
    </row>
    <row r="88" spans="1:8">
      <c r="A88" s="2">
        <v>43970</v>
      </c>
      <c r="B88" s="10">
        <v>86</v>
      </c>
      <c r="C88" s="3"/>
      <c r="F88" s="11">
        <f t="shared" si="35"/>
        <v>1167.7564670482022</v>
      </c>
      <c r="G88" s="11">
        <f t="shared" si="36"/>
        <v>15.771054979732071</v>
      </c>
      <c r="H88" s="11">
        <f t="shared" si="34"/>
        <v>1.5771054979731902</v>
      </c>
    </row>
    <row r="89" spans="1:8">
      <c r="A89" s="2">
        <v>43971</v>
      </c>
      <c r="B89" s="10">
        <v>87</v>
      </c>
      <c r="C89" s="3"/>
      <c r="F89" s="11">
        <f t="shared" si="35"/>
        <v>1169.1822181710786</v>
      </c>
      <c r="G89" s="11">
        <f t="shared" si="36"/>
        <v>14.257511228763633</v>
      </c>
      <c r="H89" s="11">
        <f t="shared" si="34"/>
        <v>1.4257511228763666</v>
      </c>
    </row>
    <row r="90" spans="1:8">
      <c r="A90" s="2">
        <v>43972</v>
      </c>
      <c r="B90" s="10">
        <v>88</v>
      </c>
      <c r="C90" s="3"/>
      <c r="F90" s="11">
        <f t="shared" si="35"/>
        <v>1170.4699488010262</v>
      </c>
      <c r="G90" s="11">
        <f t="shared" si="36"/>
        <v>12.877306299476459</v>
      </c>
      <c r="H90" s="11">
        <f t="shared" si="34"/>
        <v>1.2877306299476183</v>
      </c>
    </row>
    <row r="91" spans="1:8">
      <c r="A91" s="2">
        <v>43973</v>
      </c>
      <c r="B91" s="10">
        <v>89</v>
      </c>
      <c r="C91" s="3"/>
      <c r="F91" s="11">
        <f t="shared" si="35"/>
        <v>1171.6319691525887</v>
      </c>
      <c r="G91" s="11">
        <f t="shared" si="36"/>
        <v>11.620203515624326</v>
      </c>
      <c r="H91" s="11">
        <f t="shared" si="34"/>
        <v>1.1620203515623198</v>
      </c>
    </row>
    <row r="92" spans="1:8">
      <c r="A92" s="2">
        <v>43974</v>
      </c>
      <c r="B92" s="10">
        <v>90</v>
      </c>
      <c r="C92" s="3"/>
      <c r="F92" s="11">
        <f t="shared" si="35"/>
        <v>1172.6796249505569</v>
      </c>
      <c r="G92" s="11">
        <f t="shared" si="36"/>
        <v>10.476557979682184</v>
      </c>
      <c r="H92" s="11">
        <f t="shared" si="34"/>
        <v>1.0476557979681853</v>
      </c>
    </row>
    <row r="93" spans="1:8">
      <c r="A93" s="2">
        <v>43975</v>
      </c>
      <c r="B93" s="10">
        <v>91</v>
      </c>
      <c r="C93" s="3"/>
      <c r="F93" s="11">
        <f t="shared" si="35"/>
        <v>1173.6233558349104</v>
      </c>
      <c r="G93" s="11">
        <f t="shared" si="36"/>
        <v>9.4373088435349928</v>
      </c>
      <c r="H93" s="11">
        <f t="shared" si="34"/>
        <v>0.94373088435345143</v>
      </c>
    </row>
    <row r="94" spans="1:8">
      <c r="A94" s="2">
        <v>43976</v>
      </c>
      <c r="B94" s="10">
        <v>92</v>
      </c>
      <c r="C94" s="3"/>
      <c r="F94" s="11">
        <f t="shared" si="35"/>
        <v>1174.47275255572</v>
      </c>
      <c r="G94" s="11">
        <f t="shared" si="36"/>
        <v>8.4939672080963646</v>
      </c>
      <c r="H94" s="11">
        <f t="shared" si="34"/>
        <v>0.84939672080959827</v>
      </c>
    </row>
    <row r="95" spans="1:8">
      <c r="A95" s="2">
        <v>43977</v>
      </c>
      <c r="B95" s="10">
        <v>93</v>
      </c>
      <c r="C95" s="3"/>
      <c r="F95" s="11">
        <f t="shared" si="35"/>
        <v>1175.2366126029917</v>
      </c>
      <c r="G95" s="11">
        <f t="shared" si="36"/>
        <v>7.6386004727169166</v>
      </c>
      <c r="H95" s="11">
        <f t="shared" si="34"/>
        <v>0.76386004727166712</v>
      </c>
    </row>
    <row r="96" spans="1:8">
      <c r="A96" s="2">
        <v>43978</v>
      </c>
      <c r="B96" s="10">
        <v>94</v>
      </c>
      <c r="C96" s="3"/>
      <c r="F96" s="11">
        <f t="shared" si="35"/>
        <v>1175.9229939894572</v>
      </c>
      <c r="G96" s="11">
        <f t="shared" si="36"/>
        <v>6.8638138646542757</v>
      </c>
      <c r="H96" s="11">
        <f t="shared" si="34"/>
        <v>0.68638138646552882</v>
      </c>
    </row>
    <row r="97" spans="1:8">
      <c r="A97" s="2">
        <v>43979</v>
      </c>
      <c r="B97" s="10">
        <v>95</v>
      </c>
      <c r="C97" s="3"/>
      <c r="F97" s="11">
        <f t="shared" si="35"/>
        <v>1176.5392669688156</v>
      </c>
      <c r="G97" s="11">
        <f t="shared" si="36"/>
        <v>6.1627297935842762</v>
      </c>
      <c r="H97" s="11">
        <f t="shared" si="34"/>
        <v>0.61627297935845571</v>
      </c>
    </row>
    <row r="98" spans="1:8">
      <c r="A98" s="2">
        <v>43980</v>
      </c>
      <c r="B98" s="10">
        <v>96</v>
      </c>
      <c r="C98" s="3"/>
      <c r="F98" s="11">
        <f t="shared" si="35"/>
        <v>1177.092163528456</v>
      </c>
      <c r="G98" s="11">
        <f t="shared" si="36"/>
        <v>5.528965596404305</v>
      </c>
      <c r="H98" s="11">
        <f t="shared" si="34"/>
        <v>0.5528965596404849</v>
      </c>
    </row>
    <row r="99" spans="1:8">
      <c r="A99" s="2">
        <v>43981</v>
      </c>
      <c r="B99" s="10">
        <v>97</v>
      </c>
      <c r="C99" s="3"/>
      <c r="F99" s="11">
        <f t="shared" si="35"/>
        <v>1177.5878245448389</v>
      </c>
      <c r="G99" s="11">
        <f t="shared" si="36"/>
        <v>4.9566101638288274</v>
      </c>
      <c r="H99" s="11">
        <f t="shared" si="34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58"/>
  <sheetViews>
    <sheetView topLeftCell="A34" workbookViewId="0">
      <selection activeCell="B58" sqref="B58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  <row r="58" spans="2:4">
      <c r="B58" s="3">
        <f>Dati!L58</f>
        <v>6528</v>
      </c>
      <c r="C58">
        <f t="shared" ref="C58" si="5">B58-B57</f>
        <v>227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abSelected="1" workbookViewId="0">
      <selection activeCell="L63" sqref="L63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(C8-C7)/(D8-D7+E8-E7)</f>
        <v>1.2105263157894737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>
        <f t="shared" ref="J9:J56" si="3">(C9-C8)/(D9-D8+E9-E8)</f>
        <v>1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>
        <f t="shared" si="3"/>
        <v>1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1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>
        <f t="shared" si="3"/>
        <v>1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1.3333333333333333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1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>
        <f t="shared" si="3"/>
        <v>1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1.2307692307692308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1.0597014925373134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1.3111111111111111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0.83478260869565213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1.0909090909090908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1.15625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1.1354166666666667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1.0955414012738853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1.1095890410958904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1.12565445026178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1.0853080568720379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1.0658436213991769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1.2151898734177216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1.2038216560509554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1.1541850220264318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1.5357142857142858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2.3773584905660377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1.1981132075471699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1.1370967741935485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1.2756410256410255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1.4437869822485208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2.8372093023255816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1.5641025641025641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1.3918128654970761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1.1549295774647887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1.5873015873015872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1.7333333333333334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2.2238805970149254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3.1666666666666665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2.2799999999999998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3.2456140350877192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7.8666666666666663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2.3720930232558142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1.5820895522388059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10.666666666666666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-17.166666666666668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2.4833333333333334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ref="J57" si="9">(C57-C56)/(D57-D56+E57-E56)</f>
        <v>-7.0625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ref="G58" si="10">C58/(E58+F58)</f>
        <v>2.1487820934825543</v>
      </c>
      <c r="H58" s="23">
        <f t="shared" ref="H58" si="11">$M$3*EXP($M$4*B58)</f>
        <v>2.0828322878192957</v>
      </c>
      <c r="I58" s="23">
        <f t="shared" ref="I58" si="12">G58-H58</f>
        <v>6.5949805663258587E-2</v>
      </c>
      <c r="J58" s="23">
        <f t="shared" ref="J58" si="13">(C58-C57)/(D58-D57+E58-E57)</f>
        <v>2.0825688073394497</v>
      </c>
    </row>
    <row r="59" spans="1:10">
      <c r="A59" s="2">
        <v>43941</v>
      </c>
      <c r="B59" s="3">
        <v>57</v>
      </c>
      <c r="C59" s="3"/>
      <c r="D59" s="3"/>
      <c r="E59" s="3"/>
      <c r="H59" s="23">
        <f t="shared" si="2"/>
        <v>2.0172367801200615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4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4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4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4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4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4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4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4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4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4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4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4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4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4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4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4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4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4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4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4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4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4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6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2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28"/>
        <v>3479.8048197149928</v>
      </c>
      <c r="F68" s="11">
        <f t="shared" ref="F68:F96" si="29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28"/>
        <v>3482.6038655847815</v>
      </c>
      <c r="F69" s="11">
        <f t="shared" si="29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E70" s="11">
        <f t="shared" si="28"/>
        <v>3485.0166349691249</v>
      </c>
      <c r="F70" s="11">
        <f t="shared" si="29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E71" s="11">
        <f t="shared" si="28"/>
        <v>3487.0960035023299</v>
      </c>
      <c r="F71" s="11">
        <f t="shared" si="29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E72" s="11">
        <f t="shared" si="28"/>
        <v>3488.8877205794574</v>
      </c>
      <c r="F72" s="11">
        <f t="shared" si="29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E73" s="11">
        <f t="shared" si="28"/>
        <v>3490.4313407901277</v>
      </c>
      <c r="F73" s="11">
        <f t="shared" si="29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E74" s="11">
        <f t="shared" si="28"/>
        <v>3491.7610412096369</v>
      </c>
      <c r="F74" s="11">
        <f t="shared" si="29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E75" s="11">
        <f t="shared" si="28"/>
        <v>3492.9063364977201</v>
      </c>
      <c r="F75" s="11">
        <f t="shared" si="29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E76" s="11">
        <f t="shared" si="28"/>
        <v>3493.8927030804962</v>
      </c>
      <c r="F76" s="11">
        <f t="shared" si="29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E77" s="11">
        <f t="shared" si="28"/>
        <v>3494.7421228657786</v>
      </c>
      <c r="F77" s="11">
        <f t="shared" si="29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E78" s="11">
        <f t="shared" si="28"/>
        <v>3495.4735560462013</v>
      </c>
      <c r="F78" s="11">
        <f t="shared" si="29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E79" s="11">
        <f t="shared" si="28"/>
        <v>3496.1033516334965</v>
      </c>
      <c r="F79" s="11">
        <f t="shared" si="29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E80" s="11">
        <f t="shared" si="28"/>
        <v>3496.6456034774465</v>
      </c>
      <c r="F80" s="11">
        <f t="shared" si="29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E81" s="11">
        <f t="shared" si="28"/>
        <v>3497.1124586778687</v>
      </c>
      <c r="F81" s="11">
        <f t="shared" si="29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E82" s="11">
        <f t="shared" si="28"/>
        <v>3497.5143845109073</v>
      </c>
      <c r="F82" s="11">
        <f t="shared" si="29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E83" s="11">
        <f t="shared" si="28"/>
        <v>3497.8603992689887</v>
      </c>
      <c r="F83" s="11">
        <f t="shared" si="29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E84" s="11">
        <f t="shared" si="28"/>
        <v>3498.1582717590236</v>
      </c>
      <c r="F84" s="11">
        <f t="shared" si="29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E85" s="11">
        <f t="shared" si="28"/>
        <v>3498.4146936150373</v>
      </c>
      <c r="F85" s="11">
        <f t="shared" si="29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E86" s="11">
        <f t="shared" si="28"/>
        <v>3498.6354280563833</v>
      </c>
      <c r="F86" s="11">
        <f t="shared" si="29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E87" s="11">
        <f t="shared" si="28"/>
        <v>3498.8254382569708</v>
      </c>
      <c r="F87" s="11">
        <f t="shared" si="29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E88" s="11">
        <f t="shared" si="28"/>
        <v>3498.9889980798071</v>
      </c>
      <c r="F88" s="11">
        <f t="shared" si="29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E89" s="11">
        <f t="shared" si="28"/>
        <v>3499.1297875696137</v>
      </c>
      <c r="F89" s="11">
        <f t="shared" si="29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E90" s="11">
        <f t="shared" si="28"/>
        <v>3499.2509752794044</v>
      </c>
      <c r="F90" s="11">
        <f t="shared" si="29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E91" s="11">
        <f t="shared" si="28"/>
        <v>3499.3552892299535</v>
      </c>
      <c r="F91" s="11">
        <f t="shared" si="29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E92" s="11">
        <f t="shared" si="28"/>
        <v>3499.4450780595357</v>
      </c>
      <c r="F92" s="11">
        <f t="shared" si="29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ref="D93:D96" si="31">C93-C92</f>
        <v>0</v>
      </c>
      <c r="E93" s="11">
        <f t="shared" si="28"/>
        <v>3499.5223637111289</v>
      </c>
      <c r="F93" s="11">
        <f t="shared" si="29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31"/>
        <v>0</v>
      </c>
      <c r="E94" s="11">
        <f t="shared" si="28"/>
        <v>3499.5888868215557</v>
      </c>
      <c r="F94" s="11">
        <f t="shared" si="29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31"/>
        <v>0</v>
      </c>
      <c r="E95" s="11">
        <f t="shared" si="28"/>
        <v>3499.6461458185613</v>
      </c>
      <c r="F95" s="11">
        <f t="shared" si="29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31"/>
        <v>0</v>
      </c>
      <c r="E96" s="11">
        <f t="shared" si="28"/>
        <v>3499.6954305944182</v>
      </c>
      <c r="F96" s="11">
        <f t="shared" si="29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7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40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opLeftCell="A43" workbookViewId="0">
      <selection activeCell="A59" sqref="A5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  <row r="58" spans="1:5">
      <c r="A58" s="2">
        <v>43940</v>
      </c>
      <c r="B58" s="3">
        <f>Dati!L58</f>
        <v>6528</v>
      </c>
      <c r="C58">
        <f t="shared" ref="C58" si="66">B58-B57</f>
        <v>227</v>
      </c>
      <c r="D58">
        <f t="shared" ref="D58" si="67">C58-C57</f>
        <v>114</v>
      </c>
      <c r="E58">
        <f t="shared" ref="E58" si="68">D58-D57</f>
        <v>150</v>
      </c>
    </row>
    <row r="59" spans="1:5">
      <c r="A59" s="2">
        <v>43941</v>
      </c>
      <c r="B59" s="3">
        <f>Dati!L59</f>
        <v>6669</v>
      </c>
      <c r="C59">
        <f t="shared" ref="C59" si="69">B59-B58</f>
        <v>141</v>
      </c>
      <c r="D59">
        <f t="shared" ref="D59" si="70">C59-C58</f>
        <v>-86</v>
      </c>
      <c r="E59">
        <f t="shared" ref="E59" si="71">D59-D58</f>
        <v>-200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opLeftCell="A40" workbookViewId="0">
      <selection activeCell="A59" sqref="A5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  <row r="58" spans="1:5">
      <c r="A58" s="2">
        <v>43940</v>
      </c>
      <c r="B58" s="3">
        <f>Dati!D58</f>
        <v>101</v>
      </c>
      <c r="C58">
        <f t="shared" ref="C58" si="66">B58-B57</f>
        <v>-4</v>
      </c>
      <c r="D58">
        <f t="shared" ref="D58" si="67">C58-C57</f>
        <v>-4</v>
      </c>
      <c r="E58">
        <f t="shared" ref="E58" si="68">D58-D57</f>
        <v>-2</v>
      </c>
    </row>
    <row r="59" spans="1:5">
      <c r="A59" s="2">
        <v>43941</v>
      </c>
      <c r="B59" s="3">
        <f>Dati!D59</f>
        <v>102</v>
      </c>
      <c r="C59">
        <f t="shared" ref="C59" si="69">B59-B58</f>
        <v>1</v>
      </c>
      <c r="D59">
        <f t="shared" ref="D59" si="70">C59-C58</f>
        <v>5</v>
      </c>
      <c r="E59">
        <f t="shared" ref="E59" si="71">D59-D58</f>
        <v>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9"/>
  <sheetViews>
    <sheetView topLeftCell="A37" workbookViewId="0">
      <selection activeCell="A59" sqref="A5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  <row r="57" spans="1:5">
      <c r="A57" s="2">
        <v>43939</v>
      </c>
      <c r="B57" s="3">
        <f>Dati!J57</f>
        <v>1992</v>
      </c>
      <c r="C57">
        <f t="shared" ref="C57" si="63">B57-B56</f>
        <v>129</v>
      </c>
      <c r="D57">
        <f t="shared" ref="D57" si="64">C57-C56</f>
        <v>40</v>
      </c>
      <c r="E57">
        <f t="shared" ref="E57" si="65">D57-D56</f>
        <v>60</v>
      </c>
    </row>
    <row r="58" spans="1:5">
      <c r="A58" s="2">
        <v>43940</v>
      </c>
      <c r="B58" s="3">
        <f>Dati!J58</f>
        <v>2110</v>
      </c>
      <c r="C58">
        <f t="shared" ref="C58" si="66">B58-B57</f>
        <v>118</v>
      </c>
      <c r="D58">
        <f t="shared" ref="D58" si="67">C58-C57</f>
        <v>-11</v>
      </c>
      <c r="E58">
        <f t="shared" ref="E58" si="68">D58-D57</f>
        <v>-51</v>
      </c>
    </row>
    <row r="59" spans="1:5">
      <c r="A59" s="2">
        <v>43941</v>
      </c>
      <c r="B59" s="3">
        <f>Dati!J59</f>
        <v>2216</v>
      </c>
      <c r="C59">
        <f t="shared" ref="C59" si="69">B59-B58</f>
        <v>106</v>
      </c>
      <c r="D59">
        <f t="shared" ref="D59" si="70">C59-C58</f>
        <v>-12</v>
      </c>
      <c r="E59">
        <f t="shared" ref="E59" si="71">D59-D58</f>
        <v>-1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opLeftCell="A46" workbookViewId="0">
      <selection activeCell="A59" sqref="A5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  <row r="58" spans="1:5">
      <c r="A58" s="2">
        <v>43940</v>
      </c>
      <c r="B58" s="3">
        <f>Dati!K58</f>
        <v>928</v>
      </c>
      <c r="C58">
        <f t="shared" ref="C58" si="66">B58-B57</f>
        <v>31</v>
      </c>
      <c r="D58">
        <f t="shared" ref="D58" si="67">C58-C57</f>
        <v>0</v>
      </c>
      <c r="E58">
        <f t="shared" ref="E58" si="68">D58-D57</f>
        <v>7</v>
      </c>
    </row>
    <row r="59" spans="1:5">
      <c r="A59" s="2">
        <v>43941</v>
      </c>
      <c r="B59" s="3">
        <f>Dati!K59</f>
        <v>957</v>
      </c>
      <c r="C59">
        <f t="shared" ref="C59" si="69">B59-B58</f>
        <v>29</v>
      </c>
      <c r="D59">
        <f t="shared" ref="D59" si="70">C59-C58</f>
        <v>-2</v>
      </c>
      <c r="E59">
        <f t="shared" ref="E59" si="71">D59-D58</f>
        <v>-2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9"/>
  <sheetViews>
    <sheetView topLeftCell="A46" workbookViewId="0">
      <selection activeCell="A59" sqref="A5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  <row r="58" spans="1:5">
      <c r="A58" s="2">
        <v>43940</v>
      </c>
      <c r="B58" s="3">
        <f>Dati!E58</f>
        <v>986</v>
      </c>
      <c r="C58">
        <f t="shared" ref="C58" si="66">B58-B57</f>
        <v>-20</v>
      </c>
      <c r="D58">
        <f t="shared" ref="D58" si="67">C58-C57</f>
        <v>-24</v>
      </c>
      <c r="E58">
        <f t="shared" ref="E58" si="68">D58-D57</f>
        <v>-86</v>
      </c>
    </row>
    <row r="59" spans="1:5">
      <c r="A59" s="2">
        <v>43941</v>
      </c>
      <c r="B59" s="3">
        <f>Dati!E59</f>
        <v>980</v>
      </c>
      <c r="C59">
        <f t="shared" ref="C59" si="69">B59-B58</f>
        <v>-6</v>
      </c>
      <c r="D59">
        <f t="shared" ref="D59" si="70">C59-C58</f>
        <v>14</v>
      </c>
      <c r="E59">
        <f t="shared" ref="E59" si="71">D59-D58</f>
        <v>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9"/>
  <sheetViews>
    <sheetView topLeftCell="A34" workbookViewId="0">
      <selection activeCell="A59" sqref="A5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  <row r="58" spans="1:5">
      <c r="A58" s="2">
        <v>43940</v>
      </c>
      <c r="B58" s="3">
        <f>Dati!G58</f>
        <v>3490</v>
      </c>
      <c r="C58">
        <f t="shared" ref="C58" si="58">B58-B57</f>
        <v>78</v>
      </c>
      <c r="D58">
        <f t="shared" ref="D58" si="59">C58-C57</f>
        <v>125</v>
      </c>
      <c r="E58">
        <f t="shared" ref="E58" si="60">D58-D57</f>
        <v>194</v>
      </c>
    </row>
    <row r="59" spans="1:5">
      <c r="A59" s="2">
        <v>43941</v>
      </c>
      <c r="B59" s="3">
        <f>Dati!G59</f>
        <v>3496</v>
      </c>
      <c r="C59">
        <f t="shared" ref="C59" si="61">B59-B58</f>
        <v>6</v>
      </c>
      <c r="D59">
        <f t="shared" ref="D59" si="62">C59-C58</f>
        <v>-72</v>
      </c>
      <c r="E59">
        <f t="shared" ref="E59" si="63">D59-D58</f>
        <v>-197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9"/>
  <sheetViews>
    <sheetView topLeftCell="A37" workbookViewId="0">
      <selection activeCell="A59" sqref="A59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  <row r="58" spans="1:5">
      <c r="A58" s="2">
        <v>43940</v>
      </c>
      <c r="C58">
        <f>Dati!G58+Dati!J58+Dati!K58</f>
        <v>6528</v>
      </c>
      <c r="D58">
        <f t="shared" ref="D58" si="13">C58-C57</f>
        <v>227</v>
      </c>
      <c r="E58">
        <f t="shared" ref="E58" si="14">D58-D57</f>
        <v>114</v>
      </c>
    </row>
    <row r="59" spans="1:5">
      <c r="A59" s="2">
        <v>43941</v>
      </c>
      <c r="C59">
        <f>Dati!G59+Dati!J59+Dati!K59</f>
        <v>6669</v>
      </c>
      <c r="D59">
        <f t="shared" ref="D59" si="15">C59-C58</f>
        <v>141</v>
      </c>
      <c r="E59">
        <f t="shared" ref="E59" si="16">D59-D58</f>
        <v>-86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9"/>
  <sheetViews>
    <sheetView topLeftCell="A43" workbookViewId="0">
      <selection activeCell="A59" sqref="A5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  <row r="58" spans="1:5">
      <c r="A58" s="2">
        <v>43940</v>
      </c>
      <c r="B58" s="3">
        <f>Dati!F58</f>
        <v>2504</v>
      </c>
      <c r="C58">
        <f t="shared" ref="C58" si="63">B58-B57</f>
        <v>98</v>
      </c>
      <c r="D58">
        <f t="shared" ref="D58" si="64">C58-C57</f>
        <v>149</v>
      </c>
      <c r="E58">
        <f t="shared" ref="E58" si="65">D58-D57</f>
        <v>280</v>
      </c>
    </row>
    <row r="59" spans="1:5">
      <c r="A59" s="2">
        <v>43941</v>
      </c>
      <c r="B59" s="3">
        <f>Dati!F59</f>
        <v>2516</v>
      </c>
      <c r="C59">
        <f t="shared" ref="C59" si="66">B59-B58</f>
        <v>12</v>
      </c>
      <c r="D59">
        <f t="shared" ref="D59" si="67">C59-C58</f>
        <v>-86</v>
      </c>
      <c r="E59">
        <f t="shared" ref="E59" si="68">D59-D58</f>
        <v>-235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2020-04-20T20:02:29Z</dcterms:modified>
</cp:coreProperties>
</file>