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D689FCB5-D912-4035-A122-E4F5B327FD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pos" sheetId="10" r:id="rId11"/>
    <sheet name="Analisi-nuovi-pos" sheetId="14" r:id="rId12"/>
    <sheet name="Analisi-nuovi-pos (2)" sheetId="16" r:id="rId13"/>
    <sheet name="Analisi-dead" sheetId="11" r:id="rId14"/>
    <sheet name="Analisi-dead (2)" sheetId="15" r:id="rId15"/>
    <sheet name="Bilog" sheetId="17" r:id="rId16"/>
    <sheet name="R(t)" sheetId="18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" i="18" l="1"/>
  <c r="C55" i="18"/>
  <c r="D55" i="18"/>
  <c r="E55" i="18"/>
  <c r="G55" i="18" s="1"/>
  <c r="F55" i="18"/>
  <c r="B55" i="17"/>
  <c r="C55" i="17" s="1"/>
  <c r="I55" i="15"/>
  <c r="J55" i="15"/>
  <c r="C55" i="15"/>
  <c r="D55" i="15" s="1"/>
  <c r="E55" i="15"/>
  <c r="I55" i="11"/>
  <c r="J55" i="11"/>
  <c r="C55" i="11"/>
  <c r="D55" i="11" s="1"/>
  <c r="E55" i="11"/>
  <c r="H55" i="16"/>
  <c r="I55" i="16" s="1"/>
  <c r="C55" i="16"/>
  <c r="D55" i="16" s="1"/>
  <c r="H55" i="14"/>
  <c r="I55" i="14" s="1"/>
  <c r="C55" i="14"/>
  <c r="D55" i="14" s="1"/>
  <c r="H55" i="10"/>
  <c r="C55" i="10"/>
  <c r="D55" i="10" s="1"/>
  <c r="C55" i="9"/>
  <c r="D55" i="9" s="1"/>
  <c r="E55" i="9" s="1"/>
  <c r="B55" i="13"/>
  <c r="C55" i="13" s="1"/>
  <c r="D55" i="13" s="1"/>
  <c r="B55" i="7"/>
  <c r="C55" i="7" s="1"/>
  <c r="D55" i="7" s="1"/>
  <c r="E55" i="7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I55" i="9" l="1"/>
  <c r="K55" i="9" s="1"/>
  <c r="H55" i="9"/>
  <c r="J55" i="9" s="1"/>
  <c r="H77" i="18" l="1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I4" i="18" s="1"/>
  <c r="H5" i="18"/>
  <c r="I5" i="18" s="1"/>
  <c r="H6" i="18"/>
  <c r="I6" i="18" s="1"/>
  <c r="H7" i="18"/>
  <c r="H8" i="18"/>
  <c r="I8" i="18" s="1"/>
  <c r="H9" i="18"/>
  <c r="I9" i="18" s="1"/>
  <c r="H10" i="18"/>
  <c r="I10" i="18" s="1"/>
  <c r="H11" i="18"/>
  <c r="H12" i="18"/>
  <c r="I12" i="18" s="1"/>
  <c r="H13" i="18"/>
  <c r="I13" i="18" s="1"/>
  <c r="H14" i="18"/>
  <c r="I14" i="18" s="1"/>
  <c r="H15" i="18"/>
  <c r="H16" i="18"/>
  <c r="I16" i="18" s="1"/>
  <c r="H17" i="18"/>
  <c r="I17" i="18" s="1"/>
  <c r="H18" i="18"/>
  <c r="I18" i="18" s="1"/>
  <c r="H19" i="18"/>
  <c r="H20" i="18"/>
  <c r="I20" i="18" s="1"/>
  <c r="H21" i="18"/>
  <c r="I21" i="18" s="1"/>
  <c r="H22" i="18"/>
  <c r="I22" i="18" s="1"/>
  <c r="H23" i="18"/>
  <c r="H24" i="18"/>
  <c r="I24" i="18" s="1"/>
  <c r="H25" i="18"/>
  <c r="I25" i="18" s="1"/>
  <c r="H26" i="18"/>
  <c r="I26" i="18" s="1"/>
  <c r="H27" i="18"/>
  <c r="H28" i="18"/>
  <c r="I28" i="18" s="1"/>
  <c r="H29" i="18"/>
  <c r="I29" i="18" s="1"/>
  <c r="H30" i="18"/>
  <c r="I30" i="18" s="1"/>
  <c r="H31" i="18"/>
  <c r="H32" i="18"/>
  <c r="I32" i="18" s="1"/>
  <c r="H33" i="18"/>
  <c r="I33" i="18" s="1"/>
  <c r="H34" i="18"/>
  <c r="I34" i="18" s="1"/>
  <c r="H35" i="18"/>
  <c r="H36" i="18"/>
  <c r="I36" i="18" s="1"/>
  <c r="H37" i="18"/>
  <c r="I37" i="18" s="1"/>
  <c r="H38" i="18"/>
  <c r="I38" i="18" s="1"/>
  <c r="H39" i="18"/>
  <c r="H40" i="18"/>
  <c r="I40" i="18" s="1"/>
  <c r="H41" i="18"/>
  <c r="I41" i="18" s="1"/>
  <c r="H42" i="18"/>
  <c r="I42" i="18" s="1"/>
  <c r="H43" i="18"/>
  <c r="H44" i="18"/>
  <c r="I44" i="18" s="1"/>
  <c r="H45" i="18"/>
  <c r="I45" i="18" s="1"/>
  <c r="H46" i="18"/>
  <c r="I46" i="18" s="1"/>
  <c r="H47" i="18"/>
  <c r="H48" i="18"/>
  <c r="I48" i="18" s="1"/>
  <c r="H49" i="18"/>
  <c r="I49" i="18" s="1"/>
  <c r="H50" i="18"/>
  <c r="I50" i="18" s="1"/>
  <c r="H51" i="18"/>
  <c r="H52" i="18"/>
  <c r="I52" i="18" s="1"/>
  <c r="H53" i="18"/>
  <c r="I53" i="18" s="1"/>
  <c r="H54" i="18"/>
  <c r="I54" i="18" s="1"/>
  <c r="H55" i="18"/>
  <c r="H56" i="18"/>
  <c r="H57" i="18"/>
  <c r="H58" i="18"/>
  <c r="H59" i="18"/>
  <c r="H60" i="18"/>
  <c r="H61" i="18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I51" i="18" l="1"/>
  <c r="I47" i="18"/>
  <c r="I43" i="18"/>
  <c r="I39" i="18"/>
  <c r="I35" i="18"/>
  <c r="I31" i="18"/>
  <c r="I27" i="18"/>
  <c r="I23" i="18"/>
  <c r="L7" i="18" s="1"/>
  <c r="I19" i="18"/>
  <c r="I15" i="18"/>
  <c r="I11" i="18"/>
  <c r="I7" i="18"/>
  <c r="I3" i="18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I54" i="15"/>
  <c r="J54" i="15"/>
  <c r="C54" i="15"/>
  <c r="D54" i="15" s="1"/>
  <c r="I54" i="11"/>
  <c r="J54" i="11"/>
  <c r="C54" i="11"/>
  <c r="D54" i="11" s="1"/>
  <c r="H54" i="16"/>
  <c r="I54" i="16"/>
  <c r="C54" i="16"/>
  <c r="D54" i="16" s="1"/>
  <c r="H54" i="14"/>
  <c r="I54" i="14" s="1"/>
  <c r="C54" i="14"/>
  <c r="D54" i="14" s="1"/>
  <c r="H54" i="10"/>
  <c r="C54" i="10"/>
  <c r="D54" i="10" s="1"/>
  <c r="C54" i="9"/>
  <c r="D54" i="9" s="1"/>
  <c r="E54" i="9" s="1"/>
  <c r="H54" i="9"/>
  <c r="J54" i="9" s="1"/>
  <c r="I54" i="9"/>
  <c r="K54" i="9" s="1"/>
  <c r="B54" i="13"/>
  <c r="C54" i="13" s="1"/>
  <c r="D54" i="13" s="1"/>
  <c r="B54" i="7"/>
  <c r="C54" i="7" s="1"/>
  <c r="D54" i="7" s="1"/>
  <c r="E54" i="7" s="1"/>
  <c r="B54" i="8"/>
  <c r="C54" i="8" s="1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 s="1"/>
  <c r="D54" i="4" s="1"/>
  <c r="E54" i="4" s="1"/>
  <c r="B54" i="3"/>
  <c r="C54" i="3" s="1"/>
  <c r="D54" i="3" s="1"/>
  <c r="E54" i="3" s="1"/>
  <c r="B54" i="2"/>
  <c r="C54" i="2" s="1"/>
  <c r="D54" i="2" s="1"/>
  <c r="E54" i="2" s="1"/>
  <c r="L8" i="18" l="1"/>
  <c r="E54" i="15"/>
  <c r="E54" i="11"/>
  <c r="I53" i="15"/>
  <c r="J53" i="15"/>
  <c r="C53" i="15"/>
  <c r="D53" i="15" s="1"/>
  <c r="I53" i="11"/>
  <c r="J53" i="11"/>
  <c r="C53" i="11"/>
  <c r="D53" i="11" s="1"/>
  <c r="H53" i="16"/>
  <c r="I53" i="16" s="1"/>
  <c r="C53" i="16"/>
  <c r="D53" i="16" s="1"/>
  <c r="H53" i="14"/>
  <c r="I53" i="14" s="1"/>
  <c r="C53" i="14"/>
  <c r="D53" i="14" s="1"/>
  <c r="H53" i="10"/>
  <c r="C53" i="10"/>
  <c r="D53" i="10"/>
  <c r="B53" i="7"/>
  <c r="C53" i="7" s="1"/>
  <c r="D53" i="7" s="1"/>
  <c r="E53" i="7" s="1"/>
  <c r="C53" i="9"/>
  <c r="D53" i="9" s="1"/>
  <c r="E53" i="9" s="1"/>
  <c r="H53" i="9"/>
  <c r="J53" i="9" s="1"/>
  <c r="I53" i="9"/>
  <c r="K53" i="9" s="1"/>
  <c r="B53" i="13"/>
  <c r="C53" i="13" s="1"/>
  <c r="D53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E53" i="15" l="1"/>
  <c r="E53" i="11"/>
  <c r="M20" i="15"/>
  <c r="M2" i="15"/>
  <c r="H71" i="15" s="1"/>
  <c r="M2" i="16"/>
  <c r="G100" i="16" s="1"/>
  <c r="L12" i="14"/>
  <c r="L11" i="14"/>
  <c r="E3" i="16"/>
  <c r="C52" i="16"/>
  <c r="C51" i="16"/>
  <c r="C50" i="16"/>
  <c r="D51" i="16" s="1"/>
  <c r="C49" i="16"/>
  <c r="C48" i="16"/>
  <c r="C47" i="16"/>
  <c r="D47" i="16" s="1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D13" i="16"/>
  <c r="C13" i="16"/>
  <c r="D12" i="16"/>
  <c r="C12" i="16"/>
  <c r="C11" i="16"/>
  <c r="C10" i="16"/>
  <c r="D10" i="16" s="1"/>
  <c r="C9" i="16"/>
  <c r="D9" i="16" s="1"/>
  <c r="C8" i="16"/>
  <c r="D8" i="16" s="1"/>
  <c r="C7" i="16"/>
  <c r="C6" i="16"/>
  <c r="C5" i="16"/>
  <c r="D6" i="16" s="1"/>
  <c r="C4" i="16"/>
  <c r="C3" i="16"/>
  <c r="C1" i="16"/>
  <c r="M12" i="11"/>
  <c r="M11" i="11"/>
  <c r="F3" i="15"/>
  <c r="G68" i="16" l="1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D41" i="16"/>
  <c r="D45" i="16"/>
  <c r="D4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5" i="16"/>
  <c r="D7" i="16"/>
  <c r="D15" i="16"/>
  <c r="D17" i="16"/>
  <c r="D19" i="16"/>
  <c r="D21" i="16"/>
  <c r="D23" i="16"/>
  <c r="D25" i="16"/>
  <c r="D27" i="16"/>
  <c r="D29" i="16"/>
  <c r="D31" i="16"/>
  <c r="D33" i="16"/>
  <c r="D35" i="16"/>
  <c r="H3" i="16"/>
  <c r="D11" i="16"/>
  <c r="D37" i="16"/>
  <c r="D40" i="16"/>
  <c r="D44" i="16"/>
  <c r="D50" i="16"/>
  <c r="D39" i="16"/>
  <c r="D43" i="16"/>
  <c r="D38" i="16"/>
  <c r="D42" i="16"/>
  <c r="D46" i="16"/>
  <c r="D49" i="16"/>
  <c r="D48" i="16"/>
  <c r="D52" i="16"/>
  <c r="H86" i="15"/>
  <c r="H70" i="15"/>
  <c r="H90" i="15"/>
  <c r="H74" i="15"/>
  <c r="H82" i="15"/>
  <c r="H78" i="15"/>
  <c r="H89" i="15"/>
  <c r="H85" i="15"/>
  <c r="H81" i="15"/>
  <c r="H77" i="15"/>
  <c r="H73" i="15"/>
  <c r="H69" i="15"/>
  <c r="H92" i="15"/>
  <c r="H88" i="15"/>
  <c r="H84" i="15"/>
  <c r="H80" i="15"/>
  <c r="H76" i="15"/>
  <c r="H72" i="15"/>
  <c r="H68" i="15"/>
  <c r="H91" i="15"/>
  <c r="H87" i="15"/>
  <c r="H83" i="15"/>
  <c r="H79" i="15"/>
  <c r="H75" i="15"/>
  <c r="H4" i="15"/>
  <c r="F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D13" i="15"/>
  <c r="C13" i="15"/>
  <c r="E12" i="15"/>
  <c r="C12" i="15"/>
  <c r="D12" i="15" s="1"/>
  <c r="E11" i="15"/>
  <c r="C11" i="15"/>
  <c r="D11" i="15" s="1"/>
  <c r="C10" i="15"/>
  <c r="D10" i="15" s="1"/>
  <c r="C9" i="15"/>
  <c r="C8" i="15"/>
  <c r="E8" i="15" s="1"/>
  <c r="C7" i="15"/>
  <c r="E7" i="15" s="1"/>
  <c r="C6" i="15"/>
  <c r="E6" i="15" s="1"/>
  <c r="E5" i="15"/>
  <c r="D5" i="15"/>
  <c r="C5" i="15"/>
  <c r="C4" i="15"/>
  <c r="C3" i="15"/>
  <c r="E5" i="16" l="1"/>
  <c r="E6" i="16" s="1"/>
  <c r="H4" i="16"/>
  <c r="I4" i="16" s="1"/>
  <c r="F4" i="16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I4" i="15"/>
  <c r="I3" i="15"/>
  <c r="J5" i="15"/>
  <c r="D4" i="15"/>
  <c r="J4" i="15" s="1"/>
  <c r="E10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D31" i="15"/>
  <c r="E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E14" i="15"/>
  <c r="E15" i="15"/>
  <c r="E4" i="15"/>
  <c r="D6" i="15"/>
  <c r="D7" i="15"/>
  <c r="D8" i="15"/>
  <c r="D9" i="15"/>
  <c r="E9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F5" i="16" l="1"/>
  <c r="H5" i="16"/>
  <c r="E7" i="16"/>
  <c r="H7" i="16" s="1"/>
  <c r="F6" i="16"/>
  <c r="H6" i="16"/>
  <c r="I5" i="16"/>
  <c r="L14" i="16"/>
  <c r="I7" i="15"/>
  <c r="I5" i="15"/>
  <c r="I15" i="15"/>
  <c r="I9" i="15"/>
  <c r="I16" i="15"/>
  <c r="I18" i="15"/>
  <c r="I20" i="15"/>
  <c r="I22" i="15"/>
  <c r="I24" i="15"/>
  <c r="I30" i="15"/>
  <c r="I37" i="15"/>
  <c r="I31" i="15"/>
  <c r="I39" i="15"/>
  <c r="I26" i="15"/>
  <c r="I34" i="15"/>
  <c r="I42" i="15"/>
  <c r="I50" i="15"/>
  <c r="I45" i="15"/>
  <c r="I47" i="15"/>
  <c r="I28" i="15"/>
  <c r="I35" i="15"/>
  <c r="I43" i="15"/>
  <c r="I51" i="15"/>
  <c r="G4" i="15"/>
  <c r="G5" i="15"/>
  <c r="G14" i="15"/>
  <c r="G6" i="15"/>
  <c r="G67" i="15"/>
  <c r="J19" i="15"/>
  <c r="G19" i="15"/>
  <c r="G23" i="15"/>
  <c r="J27" i="15"/>
  <c r="G27" i="15"/>
  <c r="G31" i="15"/>
  <c r="J31" i="15"/>
  <c r="G35" i="15"/>
  <c r="J35" i="15"/>
  <c r="G39" i="15"/>
  <c r="J39" i="15"/>
  <c r="G43" i="15"/>
  <c r="J43" i="15"/>
  <c r="G47" i="15"/>
  <c r="J47" i="15"/>
  <c r="G51" i="15"/>
  <c r="J51" i="15"/>
  <c r="G62" i="15"/>
  <c r="G61" i="15"/>
  <c r="G13" i="15"/>
  <c r="J13" i="15"/>
  <c r="G64" i="15"/>
  <c r="G60" i="15"/>
  <c r="G55" i="15"/>
  <c r="J16" i="15"/>
  <c r="G16" i="15"/>
  <c r="J20" i="15"/>
  <c r="G20" i="15"/>
  <c r="J24" i="15"/>
  <c r="G24" i="15"/>
  <c r="J28" i="15"/>
  <c r="G28" i="15"/>
  <c r="G32" i="15"/>
  <c r="J32" i="15"/>
  <c r="G36" i="15"/>
  <c r="J36" i="15"/>
  <c r="G40" i="15"/>
  <c r="J40" i="15"/>
  <c r="G44" i="15"/>
  <c r="J44" i="15"/>
  <c r="G48" i="15"/>
  <c r="J48" i="15"/>
  <c r="G52" i="15"/>
  <c r="J52" i="15"/>
  <c r="G66" i="15"/>
  <c r="G65" i="15"/>
  <c r="J6" i="15"/>
  <c r="I48" i="15"/>
  <c r="I40" i="15"/>
  <c r="I32" i="15"/>
  <c r="I8" i="15"/>
  <c r="J12" i="15"/>
  <c r="G12" i="15"/>
  <c r="I12" i="15"/>
  <c r="G56" i="15"/>
  <c r="G9" i="15"/>
  <c r="J8" i="15"/>
  <c r="G8" i="15"/>
  <c r="G59" i="15"/>
  <c r="J17" i="15"/>
  <c r="G17" i="15"/>
  <c r="J21" i="15"/>
  <c r="G21" i="15"/>
  <c r="J25" i="15"/>
  <c r="G25" i="15"/>
  <c r="J29" i="15"/>
  <c r="G29" i="15"/>
  <c r="G33" i="15"/>
  <c r="J33" i="15"/>
  <c r="G37" i="15"/>
  <c r="J37" i="15"/>
  <c r="G41" i="15"/>
  <c r="J41" i="15"/>
  <c r="G45" i="15"/>
  <c r="J45" i="15"/>
  <c r="G49" i="15"/>
  <c r="J49" i="15"/>
  <c r="G54" i="15"/>
  <c r="G53" i="15"/>
  <c r="J9" i="15"/>
  <c r="I49" i="15"/>
  <c r="I41" i="15"/>
  <c r="I33" i="15"/>
  <c r="J23" i="15"/>
  <c r="J11" i="15"/>
  <c r="G11" i="15"/>
  <c r="I11" i="15"/>
  <c r="I29" i="15"/>
  <c r="I27" i="15"/>
  <c r="I25" i="15"/>
  <c r="I23" i="15"/>
  <c r="I21" i="15"/>
  <c r="I19" i="15"/>
  <c r="I17" i="15"/>
  <c r="I13" i="15"/>
  <c r="J15" i="15"/>
  <c r="G15" i="15"/>
  <c r="J7" i="15"/>
  <c r="G7" i="15"/>
  <c r="G63" i="15"/>
  <c r="J18" i="15"/>
  <c r="G18" i="15"/>
  <c r="J22" i="15"/>
  <c r="G22" i="15"/>
  <c r="J26" i="15"/>
  <c r="G26" i="15"/>
  <c r="G30" i="15"/>
  <c r="J30" i="15"/>
  <c r="G34" i="15"/>
  <c r="J34" i="15"/>
  <c r="G38" i="15"/>
  <c r="J38" i="15"/>
  <c r="G42" i="15"/>
  <c r="J42" i="15"/>
  <c r="G46" i="15"/>
  <c r="J46" i="15"/>
  <c r="G50" i="15"/>
  <c r="J50" i="15"/>
  <c r="G58" i="15"/>
  <c r="G57" i="15"/>
  <c r="I52" i="15"/>
  <c r="I44" i="15"/>
  <c r="I36" i="15"/>
  <c r="I6" i="15"/>
  <c r="J14" i="15"/>
  <c r="J10" i="15"/>
  <c r="G10" i="15"/>
  <c r="I10" i="15"/>
  <c r="I46" i="15"/>
  <c r="I38" i="15"/>
  <c r="I14" i="15"/>
  <c r="I6" i="16" l="1"/>
  <c r="E8" i="16"/>
  <c r="F7" i="16"/>
  <c r="I7" i="16"/>
  <c r="M12" i="15"/>
  <c r="M11" i="15"/>
  <c r="M15" i="15"/>
  <c r="M16" i="15" s="1"/>
  <c r="M9" i="15"/>
  <c r="M8" i="15"/>
  <c r="E9" i="16" l="1"/>
  <c r="H8" i="16"/>
  <c r="F8" i="16"/>
  <c r="I52" i="11"/>
  <c r="J52" i="11"/>
  <c r="C52" i="11"/>
  <c r="D52" i="11" s="1"/>
  <c r="E52" i="11"/>
  <c r="H52" i="14"/>
  <c r="I52" i="14"/>
  <c r="C52" i="14"/>
  <c r="D52" i="14" s="1"/>
  <c r="H52" i="10"/>
  <c r="C52" i="10"/>
  <c r="D52" i="10" s="1"/>
  <c r="B52" i="7"/>
  <c r="C52" i="7" s="1"/>
  <c r="D52" i="7" s="1"/>
  <c r="E52" i="7" s="1"/>
  <c r="C52" i="9"/>
  <c r="D52" i="9" s="1"/>
  <c r="E52" i="9" s="1"/>
  <c r="H52" i="9"/>
  <c r="J52" i="9" s="1"/>
  <c r="I52" i="9"/>
  <c r="K52" i="9" s="1"/>
  <c r="B52" i="13"/>
  <c r="C52" i="13" s="1"/>
  <c r="D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I8" i="16" l="1"/>
  <c r="E10" i="16"/>
  <c r="H9" i="16"/>
  <c r="I9" i="16" s="1"/>
  <c r="F9" i="16"/>
  <c r="L5" i="14"/>
  <c r="C1" i="14"/>
  <c r="C3" i="14"/>
  <c r="C4" i="14"/>
  <c r="C5" i="14"/>
  <c r="C6" i="14"/>
  <c r="D7" i="14" s="1"/>
  <c r="C7" i="14"/>
  <c r="C8" i="14"/>
  <c r="C9" i="14"/>
  <c r="C10" i="14"/>
  <c r="D11" i="14" s="1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D8" i="14"/>
  <c r="D12" i="14"/>
  <c r="E67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" i="13"/>
  <c r="E11" i="16" l="1"/>
  <c r="H10" i="16"/>
  <c r="I10" i="16" s="1"/>
  <c r="F10" i="16"/>
  <c r="E9" i="14"/>
  <c r="H9" i="14" s="1"/>
  <c r="E3" i="14"/>
  <c r="H3" i="14" s="1"/>
  <c r="E4" i="14"/>
  <c r="H4" i="14" s="1"/>
  <c r="E5" i="14"/>
  <c r="G5" i="14" s="1"/>
  <c r="D6" i="14"/>
  <c r="E14" i="14"/>
  <c r="E16" i="14"/>
  <c r="H16" i="14" s="1"/>
  <c r="E18" i="14"/>
  <c r="H18" i="14" s="1"/>
  <c r="E20" i="14"/>
  <c r="H20" i="14" s="1"/>
  <c r="E22" i="14"/>
  <c r="E24" i="14"/>
  <c r="E26" i="14"/>
  <c r="E28" i="14"/>
  <c r="E30" i="14"/>
  <c r="E32" i="14"/>
  <c r="H32" i="14" s="1"/>
  <c r="E34" i="14"/>
  <c r="H34" i="14" s="1"/>
  <c r="E36" i="14"/>
  <c r="H36" i="14" s="1"/>
  <c r="E38" i="14"/>
  <c r="E40" i="14"/>
  <c r="E42" i="14"/>
  <c r="E44" i="14"/>
  <c r="E46" i="14"/>
  <c r="E48" i="14"/>
  <c r="H48" i="14" s="1"/>
  <c r="E50" i="14"/>
  <c r="H50" i="14" s="1"/>
  <c r="E54" i="14"/>
  <c r="D5" i="14"/>
  <c r="E6" i="14"/>
  <c r="E8" i="14"/>
  <c r="E11" i="14"/>
  <c r="D13" i="14"/>
  <c r="D15" i="14"/>
  <c r="D17" i="14"/>
  <c r="D19" i="14"/>
  <c r="D21" i="14"/>
  <c r="D23" i="14"/>
  <c r="D25" i="14"/>
  <c r="D27" i="14"/>
  <c r="D29" i="14"/>
  <c r="D31" i="14"/>
  <c r="D33" i="14"/>
  <c r="D35" i="14"/>
  <c r="D37" i="14"/>
  <c r="D39" i="14"/>
  <c r="D41" i="14"/>
  <c r="D43" i="14"/>
  <c r="D45" i="14"/>
  <c r="D47" i="14"/>
  <c r="D49" i="14"/>
  <c r="D5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D10" i="14"/>
  <c r="E13" i="14"/>
  <c r="E15" i="14"/>
  <c r="E17" i="14"/>
  <c r="H17" i="14" s="1"/>
  <c r="E19" i="14"/>
  <c r="E21" i="14"/>
  <c r="E23" i="14"/>
  <c r="E25" i="14"/>
  <c r="H25" i="14" s="1"/>
  <c r="E27" i="14"/>
  <c r="H27" i="14" s="1"/>
  <c r="E29" i="14"/>
  <c r="E31" i="14"/>
  <c r="E33" i="14"/>
  <c r="H33" i="14" s="1"/>
  <c r="E35" i="14"/>
  <c r="E37" i="14"/>
  <c r="H37" i="14" s="1"/>
  <c r="E39" i="14"/>
  <c r="E41" i="14"/>
  <c r="E43" i="14"/>
  <c r="H43" i="14" s="1"/>
  <c r="E45" i="14"/>
  <c r="E47" i="14"/>
  <c r="E49" i="14"/>
  <c r="H49" i="14" s="1"/>
  <c r="E51" i="14"/>
  <c r="E52" i="14"/>
  <c r="E56" i="14"/>
  <c r="D4" i="14"/>
  <c r="E7" i="14"/>
  <c r="D9" i="14"/>
  <c r="E10" i="14"/>
  <c r="E12" i="14"/>
  <c r="D14" i="14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E55" i="14"/>
  <c r="E66" i="14"/>
  <c r="I51" i="11"/>
  <c r="J51" i="11"/>
  <c r="C51" i="11"/>
  <c r="D51" i="11" s="1"/>
  <c r="E51" i="11"/>
  <c r="C51" i="10"/>
  <c r="D51" i="10" s="1"/>
  <c r="C51" i="9"/>
  <c r="D51" i="9" s="1"/>
  <c r="E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E12" i="16" l="1"/>
  <c r="H11" i="16"/>
  <c r="F11" i="16"/>
  <c r="I49" i="14"/>
  <c r="I33" i="14"/>
  <c r="I17" i="14"/>
  <c r="F4" i="14"/>
  <c r="F9" i="14"/>
  <c r="I4" i="14"/>
  <c r="I37" i="14"/>
  <c r="I50" i="14"/>
  <c r="I34" i="14"/>
  <c r="I18" i="14"/>
  <c r="G4" i="14"/>
  <c r="F5" i="14"/>
  <c r="H5" i="14"/>
  <c r="I5" i="14" s="1"/>
  <c r="G55" i="14"/>
  <c r="F55" i="14"/>
  <c r="H12" i="14"/>
  <c r="G12" i="14"/>
  <c r="F12" i="14"/>
  <c r="F41" i="14"/>
  <c r="G41" i="14"/>
  <c r="H10" i="14"/>
  <c r="I10" i="14" s="1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H47" i="14"/>
  <c r="H31" i="14"/>
  <c r="H15" i="14"/>
  <c r="I16" i="14" s="1"/>
  <c r="H38" i="14"/>
  <c r="I38" i="14" s="1"/>
  <c r="H41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H8" i="14"/>
  <c r="G54" i="14"/>
  <c r="F54" i="14"/>
  <c r="G44" i="14"/>
  <c r="F44" i="14"/>
  <c r="G36" i="14"/>
  <c r="F36" i="14"/>
  <c r="G28" i="14"/>
  <c r="F28" i="14"/>
  <c r="G20" i="14"/>
  <c r="F20" i="14"/>
  <c r="G9" i="14"/>
  <c r="H14" i="14"/>
  <c r="H21" i="14"/>
  <c r="I21" i="14" s="1"/>
  <c r="F52" i="14"/>
  <c r="G52" i="14"/>
  <c r="F37" i="14"/>
  <c r="G37" i="14"/>
  <c r="G66" i="14"/>
  <c r="F66" i="14"/>
  <c r="H7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H6" i="14"/>
  <c r="G50" i="14"/>
  <c r="F50" i="14"/>
  <c r="G42" i="14"/>
  <c r="F42" i="14"/>
  <c r="G34" i="14"/>
  <c r="F34" i="14"/>
  <c r="G26" i="14"/>
  <c r="F26" i="14"/>
  <c r="G18" i="14"/>
  <c r="F18" i="14"/>
  <c r="H39" i="14"/>
  <c r="H23" i="14"/>
  <c r="H22" i="14"/>
  <c r="H46" i="14"/>
  <c r="H30" i="14"/>
  <c r="H44" i="14"/>
  <c r="I44" i="14" s="1"/>
  <c r="H28" i="14"/>
  <c r="I28" i="14" s="1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H11" i="14"/>
  <c r="I11" i="14" s="1"/>
  <c r="G48" i="14"/>
  <c r="F48" i="14"/>
  <c r="G40" i="14"/>
  <c r="F40" i="14"/>
  <c r="G32" i="14"/>
  <c r="F32" i="14"/>
  <c r="G24" i="14"/>
  <c r="F24" i="14"/>
  <c r="G16" i="14"/>
  <c r="F16" i="14"/>
  <c r="H51" i="14"/>
  <c r="I51" i="14" s="1"/>
  <c r="H35" i="14"/>
  <c r="I35" i="14" s="1"/>
  <c r="H19" i="14"/>
  <c r="I19" i="14" s="1"/>
  <c r="H42" i="14"/>
  <c r="H26" i="14"/>
  <c r="I26" i="14" s="1"/>
  <c r="H45" i="14"/>
  <c r="H29" i="14"/>
  <c r="H13" i="14"/>
  <c r="H40" i="14"/>
  <c r="H24" i="14"/>
  <c r="G67" i="14"/>
  <c r="H51" i="9"/>
  <c r="J51" i="9" s="1"/>
  <c r="E13" i="16" l="1"/>
  <c r="H12" i="16"/>
  <c r="F12" i="16"/>
  <c r="I11" i="16"/>
  <c r="I29" i="14"/>
  <c r="I39" i="14"/>
  <c r="I23" i="14"/>
  <c r="I13" i="14"/>
  <c r="I42" i="14"/>
  <c r="I45" i="14"/>
  <c r="I7" i="14"/>
  <c r="I14" i="14"/>
  <c r="I24" i="14"/>
  <c r="I30" i="14"/>
  <c r="I22" i="14"/>
  <c r="I27" i="14"/>
  <c r="I8" i="14"/>
  <c r="I40" i="14"/>
  <c r="I46" i="14"/>
  <c r="I41" i="14"/>
  <c r="I47" i="14"/>
  <c r="I12" i="14"/>
  <c r="I43" i="14"/>
  <c r="I31" i="14"/>
  <c r="I25" i="14"/>
  <c r="I9" i="14"/>
  <c r="I32" i="14"/>
  <c r="I20" i="14"/>
  <c r="I6" i="14"/>
  <c r="I15" i="14"/>
  <c r="I48" i="14"/>
  <c r="I36" i="14"/>
  <c r="L15" i="14"/>
  <c r="L9" i="14"/>
  <c r="L8" i="14"/>
  <c r="C50" i="11"/>
  <c r="D50" i="11" s="1"/>
  <c r="E50" i="11"/>
  <c r="C50" i="10"/>
  <c r="D50" i="10" s="1"/>
  <c r="C50" i="9"/>
  <c r="D50" i="9" s="1"/>
  <c r="E50" i="9" s="1"/>
  <c r="H50" i="9"/>
  <c r="J50" i="9" s="1"/>
  <c r="I50" i="9"/>
  <c r="K50" i="9" s="1"/>
  <c r="B50" i="7"/>
  <c r="C50" i="7"/>
  <c r="D50" i="7"/>
  <c r="E50" i="7"/>
  <c r="B50" i="8"/>
  <c r="C50" i="8"/>
  <c r="D50" i="8" s="1"/>
  <c r="E50" i="8" s="1"/>
  <c r="B50" i="6"/>
  <c r="C50" i="6" s="1"/>
  <c r="D50" i="6" s="1"/>
  <c r="E50" i="6" s="1"/>
  <c r="B50" i="5"/>
  <c r="C50" i="5"/>
  <c r="D50" i="5"/>
  <c r="E50" i="5"/>
  <c r="B50" i="4"/>
  <c r="C50" i="4" s="1"/>
  <c r="D50" i="4" s="1"/>
  <c r="E50" i="4" s="1"/>
  <c r="B50" i="3"/>
  <c r="C50" i="3" s="1"/>
  <c r="D50" i="3" s="1"/>
  <c r="E50" i="3" s="1"/>
  <c r="B50" i="2"/>
  <c r="C50" i="2" s="1"/>
  <c r="D50" i="2" s="1"/>
  <c r="E50" i="2" s="1"/>
  <c r="I12" i="16" l="1"/>
  <c r="E14" i="16"/>
  <c r="H13" i="16"/>
  <c r="F13" i="16"/>
  <c r="C49" i="11"/>
  <c r="D49" i="11" s="1"/>
  <c r="C49" i="10"/>
  <c r="D49" i="10"/>
  <c r="C49" i="9"/>
  <c r="D49" i="9"/>
  <c r="E49" i="9"/>
  <c r="H49" i="9"/>
  <c r="J49" i="9" s="1"/>
  <c r="I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I13" i="16" l="1"/>
  <c r="E15" i="16"/>
  <c r="F14" i="16"/>
  <c r="H14" i="16"/>
  <c r="E49" i="11"/>
  <c r="C48" i="11"/>
  <c r="D48" i="11" s="1"/>
  <c r="E48" i="11"/>
  <c r="C48" i="10"/>
  <c r="D48" i="10"/>
  <c r="C48" i="9"/>
  <c r="D48" i="9" s="1"/>
  <c r="E48" i="9" s="1"/>
  <c r="H48" i="9"/>
  <c r="J48" i="9" s="1"/>
  <c r="I48" i="9"/>
  <c r="K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E16" i="16" l="1"/>
  <c r="F15" i="16"/>
  <c r="H15" i="16"/>
  <c r="I15" i="16" s="1"/>
  <c r="I14" i="16"/>
  <c r="C47" i="11"/>
  <c r="D47" i="11" s="1"/>
  <c r="C47" i="10"/>
  <c r="D47" i="10" s="1"/>
  <c r="C47" i="9"/>
  <c r="D47" i="9" s="1"/>
  <c r="E47" i="9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E17" i="16" l="1"/>
  <c r="F16" i="16"/>
  <c r="H16" i="16"/>
  <c r="I16" i="16" s="1"/>
  <c r="E47" i="11"/>
  <c r="E18" i="16" l="1"/>
  <c r="H17" i="16"/>
  <c r="I17" i="16" s="1"/>
  <c r="F17" i="16"/>
  <c r="C46" i="11"/>
  <c r="D46" i="11" s="1"/>
  <c r="E46" i="11"/>
  <c r="C46" i="10"/>
  <c r="D46" i="10"/>
  <c r="C46" i="9"/>
  <c r="D46" i="9" s="1"/>
  <c r="E46" i="9" s="1"/>
  <c r="I46" i="9"/>
  <c r="K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E19" i="16" l="1"/>
  <c r="H18" i="16"/>
  <c r="I18" i="16" s="1"/>
  <c r="F18" i="16"/>
  <c r="H46" i="9"/>
  <c r="J46" i="9" s="1"/>
  <c r="C45" i="11"/>
  <c r="D45" i="11" s="1"/>
  <c r="E45" i="11"/>
  <c r="C45" i="10"/>
  <c r="D45" i="10" s="1"/>
  <c r="C45" i="9"/>
  <c r="D45" i="9" s="1"/>
  <c r="E45" i="9" s="1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E20" i="16" l="1"/>
  <c r="F19" i="16"/>
  <c r="H19" i="16"/>
  <c r="I19" i="16" s="1"/>
  <c r="H45" i="9"/>
  <c r="J45" i="9" s="1"/>
  <c r="I45" i="9"/>
  <c r="K45" i="9" s="1"/>
  <c r="C44" i="11"/>
  <c r="D44" i="11" s="1"/>
  <c r="E44" i="11"/>
  <c r="C44" i="10"/>
  <c r="D44" i="10" s="1"/>
  <c r="C44" i="9"/>
  <c r="D44" i="9" s="1"/>
  <c r="E44" i="9" s="1"/>
  <c r="H44" i="9"/>
  <c r="J44" i="9" s="1"/>
  <c r="I44" i="9"/>
  <c r="K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E21" i="16" l="1"/>
  <c r="F20" i="16"/>
  <c r="H20" i="16"/>
  <c r="I20" i="16" s="1"/>
  <c r="C43" i="11"/>
  <c r="D43" i="11" s="1"/>
  <c r="C43" i="10"/>
  <c r="C43" i="9"/>
  <c r="D43" i="9" s="1"/>
  <c r="E43" i="9" s="1"/>
  <c r="I43" i="9"/>
  <c r="K43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22" i="16" l="1"/>
  <c r="F21" i="16"/>
  <c r="H21" i="16"/>
  <c r="I21" i="16" s="1"/>
  <c r="E43" i="11"/>
  <c r="D43" i="10"/>
  <c r="H43" i="9"/>
  <c r="J43" i="9" s="1"/>
  <c r="C42" i="11"/>
  <c r="C42" i="10"/>
  <c r="D42" i="10" s="1"/>
  <c r="C42" i="9"/>
  <c r="D42" i="9" s="1"/>
  <c r="E42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23" i="16" l="1"/>
  <c r="F22" i="16"/>
  <c r="H22" i="16"/>
  <c r="I22" i="16" s="1"/>
  <c r="H42" i="9"/>
  <c r="J42" i="9" s="1"/>
  <c r="I42" i="9"/>
  <c r="K42" i="9" s="1"/>
  <c r="C41" i="11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E24" i="16" l="1"/>
  <c r="H23" i="16"/>
  <c r="I23" i="16" s="1"/>
  <c r="F23" i="16"/>
  <c r="E42" i="11"/>
  <c r="D42" i="11"/>
  <c r="C40" i="1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E25" i="16" l="1"/>
  <c r="H24" i="16"/>
  <c r="I24" i="16" s="1"/>
  <c r="F24" i="16"/>
  <c r="E41" i="11"/>
  <c r="D41" i="11"/>
  <c r="I40" i="9"/>
  <c r="K40" i="9" s="1"/>
  <c r="H40" i="9"/>
  <c r="J40" i="9" s="1"/>
  <c r="E26" i="16" l="1"/>
  <c r="H25" i="16"/>
  <c r="I25" i="16" s="1"/>
  <c r="F25" i="16"/>
  <c r="C39" i="1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E27" i="16" l="1"/>
  <c r="F26" i="16"/>
  <c r="H26" i="16"/>
  <c r="I26" i="16" s="1"/>
  <c r="D40" i="11"/>
  <c r="E40" i="11"/>
  <c r="C38" i="11"/>
  <c r="E39" i="11" s="1"/>
  <c r="C38" i="10"/>
  <c r="C38" i="9"/>
  <c r="B38" i="7"/>
  <c r="B38" i="8"/>
  <c r="B38" i="6"/>
  <c r="B38" i="5"/>
  <c r="B38" i="4"/>
  <c r="B38" i="3"/>
  <c r="B38" i="2"/>
  <c r="E28" i="16" l="1"/>
  <c r="F27" i="16"/>
  <c r="H27" i="16"/>
  <c r="I27" i="16" s="1"/>
  <c r="D39" i="11"/>
  <c r="H38" i="9"/>
  <c r="J38" i="9" s="1"/>
  <c r="I38" i="9"/>
  <c r="K38" i="9" s="1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29" i="16" l="1"/>
  <c r="H28" i="16"/>
  <c r="I28" i="16" s="1"/>
  <c r="F28" i="16"/>
  <c r="E38" i="11"/>
  <c r="D38" i="11"/>
  <c r="D38" i="10"/>
  <c r="D38" i="9"/>
  <c r="C38" i="6"/>
  <c r="I37" i="9"/>
  <c r="K37" i="9" s="1"/>
  <c r="C38" i="7"/>
  <c r="C38" i="8"/>
  <c r="C38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E30" i="16" l="1"/>
  <c r="H29" i="16"/>
  <c r="I29" i="16" s="1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E31" i="16" l="1"/>
  <c r="H30" i="16"/>
  <c r="I30" i="16" s="1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16" l="1"/>
  <c r="F31" i="16"/>
  <c r="H31" i="16"/>
  <c r="I31" i="16" s="1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33" i="16" l="1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E34" i="16" l="1"/>
  <c r="H33" i="16"/>
  <c r="I33" i="16" s="1"/>
  <c r="F33" i="16"/>
  <c r="M16" i="11"/>
  <c r="E35" i="16" l="1"/>
  <c r="F34" i="16"/>
  <c r="H34" i="16"/>
  <c r="I34" i="16" l="1"/>
  <c r="E36" i="16"/>
  <c r="F35" i="16"/>
  <c r="H35" i="16"/>
  <c r="I35" i="16" s="1"/>
  <c r="E37" i="16" l="1"/>
  <c r="F36" i="16"/>
  <c r="H36" i="16"/>
  <c r="I36" i="16" l="1"/>
  <c r="L8" i="16"/>
  <c r="L9" i="16"/>
  <c r="E38" i="16"/>
  <c r="F37" i="16"/>
  <c r="H37" i="16"/>
  <c r="I37" i="16" s="1"/>
  <c r="E39" i="16" l="1"/>
  <c r="F38" i="16"/>
  <c r="H38" i="16"/>
  <c r="I38" i="16" s="1"/>
  <c r="E40" i="16" l="1"/>
  <c r="H39" i="16"/>
  <c r="I39" i="16" s="1"/>
  <c r="F39" i="16"/>
  <c r="L12" i="16" l="1"/>
  <c r="L11" i="16"/>
  <c r="E41" i="16"/>
  <c r="F40" i="16"/>
  <c r="H40" i="16"/>
  <c r="I40" i="16" s="1"/>
  <c r="E42" i="16" l="1"/>
  <c r="F41" i="16"/>
  <c r="H41" i="16"/>
  <c r="I41" i="16" s="1"/>
  <c r="E43" i="16" l="1"/>
  <c r="H42" i="16"/>
  <c r="I42" i="16" s="1"/>
  <c r="F42" i="16"/>
  <c r="E44" i="16" l="1"/>
  <c r="H43" i="16"/>
  <c r="I43" i="16" s="1"/>
  <c r="F43" i="16"/>
  <c r="E45" i="16" l="1"/>
  <c r="H44" i="16"/>
  <c r="I44" i="16" s="1"/>
  <c r="F44" i="16"/>
  <c r="E46" i="16" l="1"/>
  <c r="H45" i="16"/>
  <c r="I45" i="16" s="1"/>
  <c r="F45" i="16"/>
  <c r="E47" i="16" l="1"/>
  <c r="H46" i="16"/>
  <c r="I46" i="16" s="1"/>
  <c r="F46" i="16"/>
  <c r="E48" i="16" l="1"/>
  <c r="F47" i="16"/>
  <c r="H47" i="16"/>
  <c r="I47" i="16" s="1"/>
  <c r="E49" i="16" l="1"/>
  <c r="F48" i="16"/>
  <c r="H48" i="16"/>
  <c r="I48" i="16" s="1"/>
  <c r="E50" i="16" l="1"/>
  <c r="F49" i="16"/>
  <c r="H49" i="16"/>
  <c r="I49" i="16" s="1"/>
  <c r="E51" i="16" l="1"/>
  <c r="H50" i="16"/>
  <c r="I50" i="16" s="1"/>
  <c r="F50" i="16"/>
  <c r="E52" i="16" l="1"/>
  <c r="F51" i="16"/>
  <c r="H51" i="16"/>
  <c r="I51" i="16" s="1"/>
  <c r="E53" i="16" l="1"/>
  <c r="F52" i="16"/>
  <c r="H52" i="16"/>
  <c r="I52" i="16" s="1"/>
  <c r="E54" i="16" l="1"/>
  <c r="F53" i="16"/>
  <c r="E55" i="16" l="1"/>
  <c r="F54" i="16"/>
  <c r="E56" i="16" l="1"/>
  <c r="F55" i="16"/>
  <c r="E57" i="16" l="1"/>
  <c r="F56" i="16"/>
  <c r="E58" i="16" l="1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22" i="16"/>
</calcChain>
</file>

<file path=xl/sharedStrings.xml><?xml version="1.0" encoding="utf-8"?>
<sst xmlns="http://schemas.openxmlformats.org/spreadsheetml/2006/main" count="226" uniqueCount="52">
  <si>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</si>
  <si>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</si>
  <si>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</si>
  <si>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</si>
  <si>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</si>
  <si>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</si>
  <si>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</si>
  <si>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</si>
  <si>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</si>
  <si>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</si>
  <si>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</si>
  <si>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</si>
  <si>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</si>
  <si>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</si>
  <si>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</si>
  <si>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</si>
  <si>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</si>
  <si>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</si>
  <si>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</si>
  <si>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</si>
  <si>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</si>
  <si>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</si>
  <si>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</si>
  <si>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</si>
  <si>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</si>
  <si>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</si>
  <si>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</si>
  <si>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</si>
  <si>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</si>
  <si>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</si>
  <si>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</si>
  <si>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</si>
  <si>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</si>
  <si>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</si>
  <si>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</si>
  <si>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</si>
  <si>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</si>
  <si>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</si>
  <si>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</si>
  <si>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</si>
  <si>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</si>
  <si>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</si>
  <si>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</si>
  <si>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</si>
  <si>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</si>
  <si>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r(t)</t>
  </si>
  <si>
    <t>giorno</t>
  </si>
  <si>
    <t>R(t)</t>
  </si>
  <si>
    <t>k</t>
  </si>
  <si>
    <t>l</t>
  </si>
  <si>
    <t>err</t>
  </si>
  <si>
    <r>
      <t>r(t)=k*exp(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</si>
</sst>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1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6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0" fillId="0" borderId="0" xfId="0" applyAlignment="1">
      <alignment horizontal="center"/>
    </xf>
    <xf numFmtId="0" fontId="20" fillId="0" borderId="0" xfId="0" applyFont="1" applyAlignment="1">
      <alignment vertic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Casi_totali!$B$3:$B$58</c:f>
              <c:numCache>
                <c:formatCode>General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Ospedalizzati!$C$3:$C$59</c:f>
              <c:numCache>
                <c:formatCode>General</c:formatCode>
                <c:ptCount val="5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Ospedalizzati!$D$3:$D$59</c:f>
              <c:numCache>
                <c:formatCode>General</c:formatCode>
                <c:ptCount val="57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Positivi!$C$3:$C$61</c:f>
              <c:numCache>
                <c:formatCode>General</c:formatCode>
                <c:ptCount val="5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Positivi!$D$3:$D$61</c:f>
              <c:numCache>
                <c:formatCode>General</c:formatCode>
                <c:ptCount val="59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Quarantena!$B$3:$B$58</c:f>
              <c:numCache>
                <c:formatCode>General</c:formatCode>
                <c:ptCount val="5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Quarantena!$D$3:$D$58</c:f>
              <c:numCache>
                <c:formatCode>General</c:formatCode>
                <c:ptCount val="56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'Nuovi positivi'!$B$3:$B$58</c:f>
              <c:numCache>
                <c:formatCode>General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</c:numCache>
            </c:numRef>
          </c:xVal>
          <c:yVal>
            <c:numRef>
              <c:f>'Nuovi positivi'!$C$4:$C$59</c:f>
              <c:numCache>
                <c:formatCode>General</c:formatCode>
                <c:ptCount val="56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Tamponi!$A$3:$A$58</c:f>
              <c:numCache>
                <c:formatCode>d/m;@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Tamponi!$C$3:$C$58</c:f>
              <c:numCache>
                <c:formatCode>General</c:formatCode>
                <c:ptCount val="5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Tamponi!$A$3:$A$57</c:f>
              <c:numCache>
                <c:formatCode>d/m;@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Tamponi!$D$3:$D$57</c:f>
              <c:numCache>
                <c:formatCode>General</c:formatCode>
                <c:ptCount val="5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Casi_totali!$D$3:$D$58</c:f>
              <c:numCache>
                <c:formatCode>General</c:formatCode>
                <c:ptCount val="56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Tamponi!$J$3:$J$66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Tamponi!$A$2:$A$61</c:f>
              <c:numCache>
                <c:formatCode>d/m;@</c:formatCode>
                <c:ptCount val="60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</c:numCache>
            </c:numRef>
          </c:xVal>
          <c:yVal>
            <c:numRef>
              <c:f>Tamponi!$K$2:$K$61</c:f>
              <c:numCache>
                <c:formatCode>0.0</c:formatCode>
                <c:ptCount val="60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  <c:pt idx="51">
                  <c:v>104291</c:v>
                </c:pt>
                <c:pt idx="52">
                  <c:v>105418</c:v>
                </c:pt>
                <c:pt idx="53">
                  <c:v>106607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  <c:pt idx="50">
                  <c:v>1378.1721105148899</c:v>
                </c:pt>
                <c:pt idx="51">
                  <c:v>1804.3981070641894</c:v>
                </c:pt>
                <c:pt idx="52">
                  <c:v>2385.6135347486124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  <c:pt idx="50">
                  <c:v>5146.3639903618605</c:v>
                </c:pt>
                <c:pt idx="51">
                  <c:v>6164.3417487952102</c:v>
                </c:pt>
                <c:pt idx="52">
                  <c:v>8503.084645438008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  <c:pt idx="50">
                  <c:v>1098.5563822259428</c:v>
                </c:pt>
                <c:pt idx="51">
                  <c:v>1017.9777584333497</c:v>
                </c:pt>
                <c:pt idx="52">
                  <c:v>2338.7428966427979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  <c:pt idx="51">
                  <c:v>3786.7764491949638</c:v>
                </c:pt>
                <c:pt idx="52">
                  <c:v>5266.5631151647249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  <c:pt idx="51">
                  <c:v>170.13605404994451</c:v>
                </c:pt>
                <c:pt idx="52">
                  <c:v>1479.7866659697611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'Analisi-dead'!$A$4:$A$57</c:f>
              <c:numCache>
                <c:formatCode>d/m;@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'Analisi-dead'!$D$4:$D$57</c:f>
              <c:numCache>
                <c:formatCode>General</c:formatCode>
                <c:ptCount val="5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  <c:pt idx="49">
                  <c:v>349.73276645681472</c:v>
                </c:pt>
                <c:pt idx="50">
                  <c:v>359.1195903339576</c:v>
                </c:pt>
                <c:pt idx="51">
                  <c:v>335.71206169046491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(2)'!$F$3:$F$92</c:f>
              <c:numCache>
                <c:formatCode>0</c:formatCode>
                <c:ptCount val="90"/>
                <c:pt idx="0">
                  <c:v>0</c:v>
                </c:pt>
                <c:pt idx="1">
                  <c:v>9.7396819533678448E-4</c:v>
                </c:pt>
                <c:pt idx="2">
                  <c:v>1.4678195805903672E-2</c:v>
                </c:pt>
                <c:pt idx="3">
                  <c:v>9.9224902180911928E-2</c:v>
                </c:pt>
                <c:pt idx="4">
                  <c:v>0.43122465411952215</c:v>
                </c:pt>
                <c:pt idx="5">
                  <c:v>1.4108893460433864</c:v>
                </c:pt>
                <c:pt idx="6">
                  <c:v>3.7843167786656702</c:v>
                </c:pt>
                <c:pt idx="7">
                  <c:v>8.7615794505558942</c:v>
                </c:pt>
                <c:pt idx="8">
                  <c:v>18.109805219384242</c:v>
                </c:pt>
                <c:pt idx="9">
                  <c:v>34.205235855276428</c:v>
                </c:pt>
                <c:pt idx="10">
                  <c:v>60.035114829457441</c:v>
                </c:pt>
                <c:pt idx="11">
                  <c:v>99.147407309746484</c:v>
                </c:pt>
                <c:pt idx="12">
                  <c:v>155.55258739111628</c:v>
                </c:pt>
                <c:pt idx="13">
                  <c:v>233.58638593455208</c:v>
                </c:pt>
                <c:pt idx="14">
                  <c:v>337.74526227942636</c:v>
                </c:pt>
                <c:pt idx="15">
                  <c:v>472.50753472487008</c:v>
                </c:pt>
                <c:pt idx="16">
                  <c:v>642.15284999084031</c:v>
                </c:pt>
                <c:pt idx="17">
                  <c:v>850.59134637147963</c:v>
                </c:pt>
                <c:pt idx="18">
                  <c:v>1101.2118376394671</c:v>
                </c:pt>
                <c:pt idx="19">
                  <c:v>1396.7559515558355</c:v>
                </c:pt>
                <c:pt idx="20">
                  <c:v>1739.2226777831311</c:v>
                </c:pt>
                <c:pt idx="21">
                  <c:v>2129.80542809691</c:v>
                </c:pt>
                <c:pt idx="22">
                  <c:v>2568.8616338282723</c:v>
                </c:pt>
                <c:pt idx="23">
                  <c:v>3055.9131887825174</c:v>
                </c:pt>
                <c:pt idx="24">
                  <c:v>3589.6747283826421</c:v>
                </c:pt>
                <c:pt idx="25">
                  <c:v>4168.1058171282402</c:v>
                </c:pt>
                <c:pt idx="26">
                  <c:v>4788.4825688532237</c:v>
                </c:pt>
                <c:pt idx="27">
                  <c:v>5447.484002160475</c:v>
                </c:pt>
                <c:pt idx="28">
                  <c:v>6141.2884815800871</c:v>
                </c:pt>
                <c:pt idx="29">
                  <c:v>6865.6758548979378</c:v>
                </c:pt>
                <c:pt idx="30">
                  <c:v>7616.1313115866797</c:v>
                </c:pt>
                <c:pt idx="31">
                  <c:v>8387.9475038234941</c:v>
                </c:pt>
                <c:pt idx="32">
                  <c:v>9176.3220442960501</c:v>
                </c:pt>
                <c:pt idx="33">
                  <c:v>9976.448085586142</c:v>
                </c:pt>
                <c:pt idx="34">
                  <c:v>10783.596263929961</c:v>
                </c:pt>
                <c:pt idx="35">
                  <c:v>11593.186832674312</c:v>
                </c:pt>
                <c:pt idx="36">
                  <c:v>12400.851301742699</c:v>
                </c:pt>
                <c:pt idx="37">
                  <c:v>13202.483328855862</c:v>
                </c:pt>
                <c:pt idx="38">
                  <c:v>13994.278971105647</c:v>
                </c:pt>
                <c:pt idx="39">
                  <c:v>14772.76670079024</c:v>
                </c:pt>
                <c:pt idx="40">
                  <c:v>15534.827819321741</c:v>
                </c:pt>
                <c:pt idx="41">
                  <c:v>16277.708071913614</c:v>
                </c:pt>
                <c:pt idx="42">
                  <c:v>16999.021379566082</c:v>
                </c:pt>
                <c:pt idx="43">
                  <c:v>17696.746670410732</c:v>
                </c:pt>
                <c:pt idx="44">
                  <c:v>18369.218816963337</c:v>
                </c:pt>
                <c:pt idx="45">
                  <c:v>19015.114676476034</c:v>
                </c:pt>
                <c:pt idx="46">
                  <c:v>19633.435195289432</c:v>
                </c:pt>
                <c:pt idx="47">
                  <c:v>20223.484481269883</c:v>
                </c:pt>
                <c:pt idx="48">
                  <c:v>20784.846676845489</c:v>
                </c:pt>
                <c:pt idx="49">
                  <c:v>21317.361383881751</c:v>
                </c:pt>
                <c:pt idx="50">
                  <c:v>21821.098304978936</c:v>
                </c:pt>
                <c:pt idx="51">
                  <c:v>22296.33167731357</c:v>
                </c:pt>
                <c:pt idx="52">
                  <c:v>22743.514987777515</c:v>
                </c:pt>
                <c:pt idx="53">
                  <c:v>23163.256374142005</c:v>
                </c:pt>
                <c:pt idx="54">
                  <c:v>23556.295037970107</c:v>
                </c:pt>
                <c:pt idx="55">
                  <c:v>23923.478922195936</c:v>
                </c:pt>
                <c:pt idx="56">
                  <c:v>24265.743840430219</c:v>
                </c:pt>
                <c:pt idx="57">
                  <c:v>24584.094186528455</c:v>
                </c:pt>
                <c:pt idx="58">
                  <c:v>24879.585301867221</c:v>
                </c:pt>
                <c:pt idx="59">
                  <c:v>25153.307533982854</c:v>
                </c:pt>
                <c:pt idx="60">
                  <c:v>25406.37198342603</c:v>
                </c:pt>
                <c:pt idx="61">
                  <c:v>25639.897905438422</c:v>
                </c:pt>
                <c:pt idx="62">
                  <c:v>25855.001708840016</c:v>
                </c:pt>
                <c:pt idx="63">
                  <c:v>26052.787475751149</c:v>
                </c:pt>
                <c:pt idx="64">
                  <c:v>26234.338911860614</c:v>
                </c:pt>
                <c:pt idx="65">
                  <c:v>26400.712627287103</c:v>
                </c:pt>
                <c:pt idx="66">
                  <c:v>26552.932642077365</c:v>
                </c:pt>
                <c:pt idx="67">
                  <c:v>26691.986007480918</c:v>
                </c:pt>
                <c:pt idx="68">
                  <c:v>26818.819433814864</c:v>
                </c:pt>
                <c:pt idx="69">
                  <c:v>26934.336817503929</c:v>
                </c:pt>
                <c:pt idx="70">
                  <c:v>27039.397563317365</c:v>
                </c:pt>
                <c:pt idx="71">
                  <c:v>27134.815602540755</c:v>
                </c:pt>
                <c:pt idx="72">
                  <c:v>27221.359013479858</c:v>
                </c:pt>
                <c:pt idx="73">
                  <c:v>27299.750157004197</c:v>
                </c:pt>
                <c:pt idx="74">
                  <c:v>27370.666246552144</c:v>
                </c:pt>
                <c:pt idx="75">
                  <c:v>27434.740278929967</c:v>
                </c:pt>
                <c:pt idx="76">
                  <c:v>27492.562259173883</c:v>
                </c:pt>
                <c:pt idx="77">
                  <c:v>27544.680659569938</c:v>
                </c:pt>
                <c:pt idx="78">
                  <c:v>27591.604059533747</c:v>
                </c:pt>
                <c:pt idx="79">
                  <c:v>27633.802919359216</c:v>
                </c:pt>
                <c:pt idx="80">
                  <c:v>27671.711446792946</c:v>
                </c:pt>
                <c:pt idx="81">
                  <c:v>27705.729520938687</c:v>
                </c:pt>
                <c:pt idx="82">
                  <c:v>27736.224643119866</c:v>
                </c:pt>
                <c:pt idx="83">
                  <c:v>27763.533889016446</c:v>
                </c:pt>
                <c:pt idx="84">
                  <c:v>27787.965840644902</c:v>
                </c:pt>
                <c:pt idx="85">
                  <c:v>27809.802480575108</c:v>
                </c:pt>
                <c:pt idx="86">
                  <c:v>27829.301034189881</c:v>
                </c:pt>
                <c:pt idx="87">
                  <c:v>27846.69574881154</c:v>
                </c:pt>
                <c:pt idx="88">
                  <c:v>27862.199601168406</c:v>
                </c:pt>
                <c:pt idx="89">
                  <c:v>27876.005926977574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(2)'!$G$3:$G$67</c:f>
              <c:numCache>
                <c:formatCode>0</c:formatCode>
                <c:ptCount val="65"/>
                <c:pt idx="1">
                  <c:v>9.7396819533678448E-3</c:v>
                </c:pt>
                <c:pt idx="2">
                  <c:v>0.13704227610566888</c:v>
                </c:pt>
                <c:pt idx="3">
                  <c:v>0.84546706375008263</c:v>
                </c:pt>
                <c:pt idx="4">
                  <c:v>3.319997519386102</c:v>
                </c:pt>
                <c:pt idx="5">
                  <c:v>9.7966469192386434</c:v>
                </c:pt>
                <c:pt idx="6">
                  <c:v>23.734274326222838</c:v>
                </c:pt>
                <c:pt idx="7">
                  <c:v>49.772626718902238</c:v>
                </c:pt>
                <c:pt idx="8">
                  <c:v>93.482257688283482</c:v>
                </c:pt>
                <c:pt idx="9">
                  <c:v>160.95430635892185</c:v>
                </c:pt>
                <c:pt idx="10">
                  <c:v>258.29878974181014</c:v>
                </c:pt>
                <c:pt idx="11">
                  <c:v>391.12292480289045</c:v>
                </c:pt>
                <c:pt idx="12">
                  <c:v>564.05180081369792</c:v>
                </c:pt>
                <c:pt idx="13">
                  <c:v>780.33798543435807</c:v>
                </c:pt>
                <c:pt idx="14">
                  <c:v>1041.5887634487426</c:v>
                </c:pt>
                <c:pt idx="15">
                  <c:v>1347.6227244544373</c:v>
                </c:pt>
                <c:pt idx="16">
                  <c:v>1696.4531526597023</c:v>
                </c:pt>
                <c:pt idx="17">
                  <c:v>2084.384963806393</c:v>
                </c:pt>
                <c:pt idx="18">
                  <c:v>2506.2049126798752</c:v>
                </c:pt>
                <c:pt idx="19">
                  <c:v>2955.4411391636836</c:v>
                </c:pt>
                <c:pt idx="20">
                  <c:v>3424.6672622729557</c:v>
                </c:pt>
                <c:pt idx="21">
                  <c:v>3905.8275031377889</c:v>
                </c:pt>
                <c:pt idx="22">
                  <c:v>4390.562057313623</c:v>
                </c:pt>
                <c:pt idx="23">
                  <c:v>4870.5155495424515</c:v>
                </c:pt>
                <c:pt idx="24">
                  <c:v>5337.6153960012471</c:v>
                </c:pt>
                <c:pt idx="25">
                  <c:v>5784.3108874559812</c:v>
                </c:pt>
                <c:pt idx="26">
                  <c:v>6203.7675172498348</c:v>
                </c:pt>
                <c:pt idx="27">
                  <c:v>6590.0143330725132</c:v>
                </c:pt>
                <c:pt idx="28">
                  <c:v>6938.0447941961211</c:v>
                </c:pt>
                <c:pt idx="29">
                  <c:v>7243.8737331785069</c:v>
                </c:pt>
                <c:pt idx="30">
                  <c:v>7504.5545668874183</c:v>
                </c:pt>
                <c:pt idx="31">
                  <c:v>7718.1619223681446</c:v>
                </c:pt>
                <c:pt idx="32">
                  <c:v>7883.7454047255596</c:v>
                </c:pt>
                <c:pt idx="33">
                  <c:v>8001.2604129009196</c:v>
                </c:pt>
                <c:pt idx="34">
                  <c:v>8071.4817834381938</c:v>
                </c:pt>
                <c:pt idx="35">
                  <c:v>8095.9056874435009</c:v>
                </c:pt>
                <c:pt idx="36">
                  <c:v>8076.6446906838792</c:v>
                </c:pt>
                <c:pt idx="37">
                  <c:v>8016.3202711316262</c:v>
                </c:pt>
                <c:pt idx="38">
                  <c:v>7917.9564224978458</c:v>
                </c:pt>
                <c:pt idx="39">
                  <c:v>7784.8772968459343</c:v>
                </c:pt>
                <c:pt idx="40">
                  <c:v>7620.6111853150105</c:v>
                </c:pt>
                <c:pt idx="41">
                  <c:v>7428.802525918727</c:v>
                </c:pt>
                <c:pt idx="42">
                  <c:v>7213.1330765246821</c:v>
                </c:pt>
                <c:pt idx="43">
                  <c:v>6977.2529084464986</c:v>
                </c:pt>
                <c:pt idx="44">
                  <c:v>6724.7214655260541</c:v>
                </c:pt>
                <c:pt idx="45">
                  <c:v>6458.9585951269692</c:v>
                </c:pt>
                <c:pt idx="46">
                  <c:v>6183.2051881339794</c:v>
                </c:pt>
                <c:pt idx="47">
                  <c:v>5900.492859804508</c:v>
                </c:pt>
                <c:pt idx="48">
                  <c:v>5613.6219557560617</c:v>
                </c:pt>
                <c:pt idx="49">
                  <c:v>5325.1470703626183</c:v>
                </c:pt>
                <c:pt idx="50">
                  <c:v>5037.3692109718468</c:v>
                </c:pt>
                <c:pt idx="51">
                  <c:v>4752.3337233463462</c:v>
                </c:pt>
                <c:pt idx="52">
                  <c:v>4471.8331046394451</c:v>
                </c:pt>
                <c:pt idx="53">
                  <c:v>4197.4138636449061</c:v>
                </c:pt>
                <c:pt idx="54">
                  <c:v>3930.3866382810156</c:v>
                </c:pt>
                <c:pt idx="55">
                  <c:v>3671.8388422582939</c:v>
                </c:pt>
                <c:pt idx="56">
                  <c:v>3422.6491823428296</c:v>
                </c:pt>
                <c:pt idx="57">
                  <c:v>3183.503460982356</c:v>
                </c:pt>
                <c:pt idx="58">
                  <c:v>2954.9111533876567</c:v>
                </c:pt>
                <c:pt idx="59">
                  <c:v>2737.2223211563323</c:v>
                </c:pt>
                <c:pt idx="60">
                  <c:v>2530.6444944317627</c:v>
                </c:pt>
                <c:pt idx="61">
                  <c:v>2335.2592201239167</c:v>
                </c:pt>
                <c:pt idx="62">
                  <c:v>2151.0380340159463</c:v>
                </c:pt>
                <c:pt idx="63">
                  <c:v>1977.8576691113267</c:v>
                </c:pt>
                <c:pt idx="64">
                  <c:v>1815.514361094647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'Analisi-dead (2)'!$I$3:$I$52</c:f>
              <c:numCache>
                <c:formatCode>0</c:formatCode>
                <c:ptCount val="50"/>
                <c:pt idx="0">
                  <c:v>7</c:v>
                </c:pt>
                <c:pt idx="1">
                  <c:v>9.9990260318046627</c:v>
                </c:pt>
                <c:pt idx="2">
                  <c:v>11.985321804194097</c:v>
                </c:pt>
                <c:pt idx="3">
                  <c:v>16.900775097819089</c:v>
                </c:pt>
                <c:pt idx="4">
                  <c:v>20.568775345880479</c:v>
                </c:pt>
                <c:pt idx="5">
                  <c:v>27.589110653956613</c:v>
                </c:pt>
                <c:pt idx="6">
                  <c:v>30.215683221334331</c:v>
                </c:pt>
                <c:pt idx="7">
                  <c:v>43.238420549444108</c:v>
                </c:pt>
                <c:pt idx="8">
                  <c:v>60.890194780615758</c:v>
                </c:pt>
                <c:pt idx="9">
                  <c:v>72.794764144723572</c:v>
                </c:pt>
                <c:pt idx="10">
                  <c:v>87.964885170542559</c:v>
                </c:pt>
                <c:pt idx="11">
                  <c:v>97.852592690253516</c:v>
                </c:pt>
                <c:pt idx="12">
                  <c:v>77.447412608883724</c:v>
                </c:pt>
                <c:pt idx="13">
                  <c:v>132.41361406544792</c:v>
                </c:pt>
                <c:pt idx="14">
                  <c:v>125.25473772057364</c:v>
                </c:pt>
                <c:pt idx="15">
                  <c:v>158.49246527512992</c:v>
                </c:pt>
                <c:pt idx="16">
                  <c:v>184.84715000915969</c:v>
                </c:pt>
                <c:pt idx="17">
                  <c:v>165.40865362852037</c:v>
                </c:pt>
                <c:pt idx="18">
                  <c:v>164.78816236053285</c:v>
                </c:pt>
                <c:pt idx="19">
                  <c:v>44.244048444164491</c:v>
                </c:pt>
                <c:pt idx="20">
                  <c:v>69.777322216868924</c:v>
                </c:pt>
                <c:pt idx="21">
                  <c:v>28.194571903090036</c:v>
                </c:pt>
                <c:pt idx="22">
                  <c:v>-65.861633828272261</c:v>
                </c:pt>
                <c:pt idx="23">
                  <c:v>-77.913188782517409</c:v>
                </c:pt>
                <c:pt idx="24">
                  <c:v>-184.67472838264212</c:v>
                </c:pt>
                <c:pt idx="25">
                  <c:v>-136.10581712824023</c:v>
                </c:pt>
                <c:pt idx="26">
                  <c:v>36.517431146776289</c:v>
                </c:pt>
                <c:pt idx="27">
                  <c:v>28.515997839524971</c:v>
                </c:pt>
                <c:pt idx="28">
                  <c:v>-64.288481580087137</c:v>
                </c:pt>
                <c:pt idx="29">
                  <c:v>-45.675854897937825</c:v>
                </c:pt>
                <c:pt idx="30">
                  <c:v>-113.13131158667966</c:v>
                </c:pt>
                <c:pt idx="31">
                  <c:v>-222.94750382349412</c:v>
                </c:pt>
                <c:pt idx="32">
                  <c:v>-42.32204429605008</c:v>
                </c:pt>
                <c:pt idx="33">
                  <c:v>46.551914413857958</c:v>
                </c:pt>
                <c:pt idx="34">
                  <c:v>-4.5962639299614239</c:v>
                </c:pt>
                <c:pt idx="35">
                  <c:v>-2.1868326743115176</c:v>
                </c:pt>
                <c:pt idx="36">
                  <c:v>27.148698257300566</c:v>
                </c:pt>
                <c:pt idx="37">
                  <c:v>-47.483328855862055</c:v>
                </c:pt>
                <c:pt idx="38">
                  <c:v>-79.278971105646633</c:v>
                </c:pt>
                <c:pt idx="39">
                  <c:v>-91.766700790240066</c:v>
                </c:pt>
                <c:pt idx="40">
                  <c:v>-172.82781932174112</c:v>
                </c:pt>
                <c:pt idx="41">
                  <c:v>-390.70807191361382</c:v>
                </c:pt>
                <c:pt idx="42">
                  <c:v>-476.02137956608203</c:v>
                </c:pt>
                <c:pt idx="43">
                  <c:v>-569.74667041073189</c:v>
                </c:pt>
                <c:pt idx="44">
                  <c:v>-700.2188169633373</c:v>
                </c:pt>
                <c:pt idx="45">
                  <c:v>-736.11467647603422</c:v>
                </c:pt>
                <c:pt idx="46">
                  <c:v>-784.43519528943216</c:v>
                </c:pt>
                <c:pt idx="47">
                  <c:v>-755.48448126988296</c:v>
                </c:pt>
                <c:pt idx="48">
                  <c:v>-885.84667684548913</c:v>
                </c:pt>
                <c:pt idx="49">
                  <c:v>-852.36138388175095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(2)'!$B$4:$B$61</c:f>
              <c:numCache>
                <c:formatCode>0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</c:numCache>
            </c:numRef>
          </c:xVal>
          <c:yVal>
            <c:numRef>
              <c:f>'Analisi-dead (2)'!$D$4:$D$61</c:f>
              <c:numCache>
                <c:formatCode>General</c:formatCode>
                <c:ptCount val="5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(2)'!$B$4:$B$92</c:f>
              <c:numCache>
                <c:formatCode>0</c:formatCode>
                <c:ptCount val="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</c:numCache>
            </c:numRef>
          </c:xVal>
          <c:yVal>
            <c:numRef>
              <c:f>'Analisi-dead (2)'!$H$4:$H$92</c:f>
              <c:numCache>
                <c:formatCode>0</c:formatCode>
                <c:ptCount val="89"/>
                <c:pt idx="0">
                  <c:v>9.7396819533678448E-4</c:v>
                </c:pt>
                <c:pt idx="1">
                  <c:v>1.3704227610566888E-2</c:v>
                </c:pt>
                <c:pt idx="2">
                  <c:v>8.454670637500826E-2</c:v>
                </c:pt>
                <c:pt idx="3">
                  <c:v>0.33199975193861025</c:v>
                </c:pt>
                <c:pt idx="4">
                  <c:v>0.97966469192386418</c:v>
                </c:pt>
                <c:pt idx="5">
                  <c:v>2.3734274326222837</c:v>
                </c:pt>
                <c:pt idx="6">
                  <c:v>4.977262671890224</c:v>
                </c:pt>
                <c:pt idx="7">
                  <c:v>9.3482257688283497</c:v>
                </c:pt>
                <c:pt idx="8">
                  <c:v>16.095430635892185</c:v>
                </c:pt>
                <c:pt idx="9">
                  <c:v>25.829878974181018</c:v>
                </c:pt>
                <c:pt idx="10">
                  <c:v>39.112292480289042</c:v>
                </c:pt>
                <c:pt idx="11">
                  <c:v>56.405180081369785</c:v>
                </c:pt>
                <c:pt idx="12">
                  <c:v>78.033798543435793</c:v>
                </c:pt>
                <c:pt idx="13">
                  <c:v>104.1588763448743</c:v>
                </c:pt>
                <c:pt idx="14">
                  <c:v>134.76227244544376</c:v>
                </c:pt>
                <c:pt idx="15">
                  <c:v>169.6453152659702</c:v>
                </c:pt>
                <c:pt idx="16">
                  <c:v>208.43849638063935</c:v>
                </c:pt>
                <c:pt idx="17">
                  <c:v>250.62049126798743</c:v>
                </c:pt>
                <c:pt idx="18">
                  <c:v>295.54411391636847</c:v>
                </c:pt>
                <c:pt idx="19">
                  <c:v>342.46672622729568</c:v>
                </c:pt>
                <c:pt idx="20">
                  <c:v>390.582750313779</c:v>
                </c:pt>
                <c:pt idx="21">
                  <c:v>439.05620573136218</c:v>
                </c:pt>
                <c:pt idx="22">
                  <c:v>487.05155495424503</c:v>
                </c:pt>
                <c:pt idx="23">
                  <c:v>533.76153960012471</c:v>
                </c:pt>
                <c:pt idx="24">
                  <c:v>578.43108874559846</c:v>
                </c:pt>
                <c:pt idx="25">
                  <c:v>620.37675172498302</c:v>
                </c:pt>
                <c:pt idx="26">
                  <c:v>659.00143330725109</c:v>
                </c:pt>
                <c:pt idx="27">
                  <c:v>693.80447941961199</c:v>
                </c:pt>
                <c:pt idx="28">
                  <c:v>724.38737331785114</c:v>
                </c:pt>
                <c:pt idx="29">
                  <c:v>750.45545668874195</c:v>
                </c:pt>
                <c:pt idx="30">
                  <c:v>771.816192236814</c:v>
                </c:pt>
                <c:pt idx="31">
                  <c:v>788.37454047255574</c:v>
                </c:pt>
                <c:pt idx="32">
                  <c:v>800.12604129009219</c:v>
                </c:pt>
                <c:pt idx="33">
                  <c:v>807.14817834382018</c:v>
                </c:pt>
                <c:pt idx="34">
                  <c:v>809.59056874435021</c:v>
                </c:pt>
                <c:pt idx="35">
                  <c:v>807.66446906838814</c:v>
                </c:pt>
                <c:pt idx="36">
                  <c:v>801.63202711316296</c:v>
                </c:pt>
                <c:pt idx="37">
                  <c:v>791.79564224978435</c:v>
                </c:pt>
                <c:pt idx="38">
                  <c:v>778.48772968459355</c:v>
                </c:pt>
                <c:pt idx="39">
                  <c:v>762.06111853150117</c:v>
                </c:pt>
                <c:pt idx="40">
                  <c:v>742.88025259187191</c:v>
                </c:pt>
                <c:pt idx="41">
                  <c:v>721.31330765246685</c:v>
                </c:pt>
                <c:pt idx="42">
                  <c:v>697.72529084464963</c:v>
                </c:pt>
                <c:pt idx="43">
                  <c:v>672.47214655260507</c:v>
                </c:pt>
                <c:pt idx="44">
                  <c:v>645.89585951269646</c:v>
                </c:pt>
                <c:pt idx="45">
                  <c:v>618.32051881339964</c:v>
                </c:pt>
                <c:pt idx="46">
                  <c:v>590.04928598045058</c:v>
                </c:pt>
                <c:pt idx="47">
                  <c:v>561.36219557560469</c:v>
                </c:pt>
                <c:pt idx="48">
                  <c:v>532.51470703626319</c:v>
                </c:pt>
                <c:pt idx="49">
                  <c:v>503.73692109718456</c:v>
                </c:pt>
                <c:pt idx="50">
                  <c:v>475.23337233463496</c:v>
                </c:pt>
                <c:pt idx="51">
                  <c:v>447.18331046394547</c:v>
                </c:pt>
                <c:pt idx="52">
                  <c:v>419.74138636449015</c:v>
                </c:pt>
                <c:pt idx="53">
                  <c:v>393.03866382810304</c:v>
                </c:pt>
                <c:pt idx="54">
                  <c:v>367.18388422582933</c:v>
                </c:pt>
                <c:pt idx="55">
                  <c:v>342.26491823428165</c:v>
                </c:pt>
                <c:pt idx="56">
                  <c:v>318.3503460982368</c:v>
                </c:pt>
                <c:pt idx="57">
                  <c:v>295.49111533876504</c:v>
                </c:pt>
                <c:pt idx="58">
                  <c:v>273.72223211563301</c:v>
                </c:pt>
                <c:pt idx="59">
                  <c:v>253.06444944317801</c:v>
                </c:pt>
                <c:pt idx="60">
                  <c:v>233.52592201239295</c:v>
                </c:pt>
                <c:pt idx="61">
                  <c:v>215.10380340159463</c:v>
                </c:pt>
                <c:pt idx="62">
                  <c:v>197.78576691113167</c:v>
                </c:pt>
                <c:pt idx="63">
                  <c:v>181.55143610946521</c:v>
                </c:pt>
                <c:pt idx="64">
                  <c:v>166.37371542648822</c:v>
                </c:pt>
                <c:pt idx="65">
                  <c:v>152.22001479026153</c:v>
                </c:pt>
                <c:pt idx="66">
                  <c:v>139.05336540355356</c:v>
                </c:pt>
                <c:pt idx="67">
                  <c:v>126.83342633394426</c:v>
                </c:pt>
                <c:pt idx="68">
                  <c:v>115.51738368906304</c:v>
                </c:pt>
                <c:pt idx="69">
                  <c:v>105.06074581343614</c:v>
                </c:pt>
                <c:pt idx="70">
                  <c:v>95.418039223388533</c:v>
                </c:pt>
                <c:pt idx="71">
                  <c:v>86.543410939104348</c:v>
                </c:pt>
                <c:pt idx="72">
                  <c:v>78.391143524337778</c:v>
                </c:pt>
                <c:pt idx="73">
                  <c:v>70.916089547945674</c:v>
                </c:pt>
                <c:pt idx="74">
                  <c:v>64.074032377822491</c:v>
                </c:pt>
                <c:pt idx="75">
                  <c:v>57.821980243917118</c:v>
                </c:pt>
                <c:pt idx="76">
                  <c:v>52.118400396055542</c:v>
                </c:pt>
                <c:pt idx="77">
                  <c:v>46.923399963807555</c:v>
                </c:pt>
                <c:pt idx="78">
                  <c:v>42.198859825470194</c:v>
                </c:pt>
                <c:pt idx="79">
                  <c:v>37.908527433730093</c:v>
                </c:pt>
                <c:pt idx="80">
                  <c:v>34.018074145739831</c:v>
                </c:pt>
                <c:pt idx="81">
                  <c:v>30.495122181179724</c:v>
                </c:pt>
                <c:pt idx="82">
                  <c:v>27.309245896578854</c:v>
                </c:pt>
                <c:pt idx="83">
                  <c:v>24.431951628454758</c:v>
                </c:pt>
                <c:pt idx="84">
                  <c:v>21.836639930208214</c:v>
                </c:pt>
                <c:pt idx="85">
                  <c:v>19.498553614771044</c:v>
                </c:pt>
                <c:pt idx="86">
                  <c:v>17.394714621660309</c:v>
                </c:pt>
                <c:pt idx="87">
                  <c:v>15.503852356864408</c:v>
                </c:pt>
                <c:pt idx="88">
                  <c:v>13.806325809167653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Terapia_inten!$A$2:$A$57</c:f>
              <c:numCache>
                <c:formatCode>d/m;@</c:formatCode>
                <c:ptCount val="56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</c:numCache>
            </c:numRef>
          </c:xVal>
          <c:yVal>
            <c:numRef>
              <c:f>Terapia_inten!$C$2:$C$57</c:f>
              <c:numCache>
                <c:formatCode>General</c:formatCode>
                <c:ptCount val="56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(2)'!$J$4:$J$59</c:f>
              <c:numCache>
                <c:formatCode>0</c:formatCode>
                <c:ptCount val="56"/>
                <c:pt idx="0">
                  <c:v>2.9990260318046631</c:v>
                </c:pt>
                <c:pt idx="1">
                  <c:v>1.986295772389433</c:v>
                </c:pt>
                <c:pt idx="2">
                  <c:v>4.9154532936249922</c:v>
                </c:pt>
                <c:pt idx="3">
                  <c:v>3.6680002480613898</c:v>
                </c:pt>
                <c:pt idx="4">
                  <c:v>7.0203353080761355</c:v>
                </c:pt>
                <c:pt idx="5">
                  <c:v>2.6265725673777163</c:v>
                </c:pt>
                <c:pt idx="6">
                  <c:v>13.022737328109777</c:v>
                </c:pt>
                <c:pt idx="7">
                  <c:v>17.65177423117165</c:v>
                </c:pt>
                <c:pt idx="8">
                  <c:v>11.904569364107815</c:v>
                </c:pt>
                <c:pt idx="9">
                  <c:v>15.170121025818982</c:v>
                </c:pt>
                <c:pt idx="10">
                  <c:v>9.8877075197109576</c:v>
                </c:pt>
                <c:pt idx="11">
                  <c:v>-20.405180081369785</c:v>
                </c:pt>
                <c:pt idx="12">
                  <c:v>54.966201456564207</c:v>
                </c:pt>
                <c:pt idx="13">
                  <c:v>-7.1588763448743009</c:v>
                </c:pt>
                <c:pt idx="14">
                  <c:v>33.237727554556244</c:v>
                </c:pt>
                <c:pt idx="15">
                  <c:v>26.354684734029803</c:v>
                </c:pt>
                <c:pt idx="16">
                  <c:v>-19.43849638063935</c:v>
                </c:pt>
                <c:pt idx="17">
                  <c:v>-0.62049126798743259</c:v>
                </c:pt>
                <c:pt idx="18">
                  <c:v>-120.54411391636847</c:v>
                </c:pt>
                <c:pt idx="19">
                  <c:v>25.53327377270432</c:v>
                </c:pt>
                <c:pt idx="20">
                  <c:v>-41.582750313779002</c:v>
                </c:pt>
                <c:pt idx="21">
                  <c:v>-94.056205731362184</c:v>
                </c:pt>
                <c:pt idx="22">
                  <c:v>-12.051554954245034</c:v>
                </c:pt>
                <c:pt idx="23">
                  <c:v>-106.76153960012471</c:v>
                </c:pt>
                <c:pt idx="24">
                  <c:v>48.568911254401542</c:v>
                </c:pt>
                <c:pt idx="25">
                  <c:v>172.62324827501698</c:v>
                </c:pt>
                <c:pt idx="26">
                  <c:v>-8.0014333072510908</c:v>
                </c:pt>
                <c:pt idx="27">
                  <c:v>-92.804479419611994</c:v>
                </c:pt>
                <c:pt idx="28">
                  <c:v>18.612626682148857</c:v>
                </c:pt>
                <c:pt idx="29">
                  <c:v>-67.455456688741947</c:v>
                </c:pt>
                <c:pt idx="30">
                  <c:v>-109.816192236814</c:v>
                </c:pt>
                <c:pt idx="31">
                  <c:v>180.62545952744426</c:v>
                </c:pt>
                <c:pt idx="32">
                  <c:v>88.873958709907811</c:v>
                </c:pt>
                <c:pt idx="33">
                  <c:v>-51.148178343820177</c:v>
                </c:pt>
                <c:pt idx="34">
                  <c:v>2.4094312556497925</c:v>
                </c:pt>
                <c:pt idx="35">
                  <c:v>29.335530931611856</c:v>
                </c:pt>
                <c:pt idx="36">
                  <c:v>-74.632027113162962</c:v>
                </c:pt>
                <c:pt idx="37">
                  <c:v>-31.79564224978435</c:v>
                </c:pt>
                <c:pt idx="38">
                  <c:v>-12.487729684593546</c:v>
                </c:pt>
                <c:pt idx="39">
                  <c:v>-81.061118531501165</c:v>
                </c:pt>
                <c:pt idx="40">
                  <c:v>-217.88025259187191</c:v>
                </c:pt>
                <c:pt idx="41">
                  <c:v>-85.313307652466847</c:v>
                </c:pt>
                <c:pt idx="42">
                  <c:v>-93.725290844649635</c:v>
                </c:pt>
                <c:pt idx="43">
                  <c:v>-130.47214655260507</c:v>
                </c:pt>
                <c:pt idx="44">
                  <c:v>-35.895859512696461</c:v>
                </c:pt>
                <c:pt idx="45">
                  <c:v>-48.320518813399644</c:v>
                </c:pt>
                <c:pt idx="46">
                  <c:v>28.950714019549423</c:v>
                </c:pt>
                <c:pt idx="47">
                  <c:v>-130.36219557560469</c:v>
                </c:pt>
                <c:pt idx="48">
                  <c:v>33.485292963736811</c:v>
                </c:pt>
                <c:pt idx="49">
                  <c:v>98.263078902815437</c:v>
                </c:pt>
                <c:pt idx="50">
                  <c:v>102.76662766536504</c:v>
                </c:pt>
                <c:pt idx="51">
                  <c:v>77.816689536054525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'R(t)'!$G$1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'R(t)'!$B$2:$B$61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'R(t)'!$G$2:$G$61</c:f>
              <c:numCache>
                <c:formatCode>0.00</c:formatCode>
                <c:ptCount val="60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'R(t)'!$B$3:$B$94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'R(t)'!$H$3:$H$94</c:f>
              <c:numCache>
                <c:formatCode>0.00</c:formatCode>
                <c:ptCount val="92"/>
                <c:pt idx="0">
                  <c:v>9.7511486955082489</c:v>
                </c:pt>
                <c:pt idx="1">
                  <c:v>9.5084900881912233</c:v>
                </c:pt>
                <c:pt idx="2">
                  <c:v>9.2718700719718949</c:v>
                </c:pt>
                <c:pt idx="3">
                  <c:v>9.0411383757230723</c:v>
                </c:pt>
                <c:pt idx="4">
                  <c:v>8.8161484678341608</c:v>
                </c:pt>
                <c:pt idx="5">
                  <c:v>8.5967574631528123</c:v>
                </c:pt>
                <c:pt idx="6">
                  <c:v>8.3828260322423347</c:v>
                </c:pt>
                <c:pt idx="7">
                  <c:v>8.1742183128972439</c:v>
                </c:pt>
                <c:pt idx="8">
                  <c:v>7.970801823860759</c:v>
                </c:pt>
                <c:pt idx="9">
                  <c:v>7.7724473806894609</c:v>
                </c:pt>
                <c:pt idx="10">
                  <c:v>7.5790290137116543</c:v>
                </c:pt>
                <c:pt idx="11">
                  <c:v>7.3904238880273576</c:v>
                </c:pt>
                <c:pt idx="12">
                  <c:v>7.2065122254990968</c:v>
                </c:pt>
                <c:pt idx="13">
                  <c:v>7.0271772286839767</c:v>
                </c:pt>
                <c:pt idx="14">
                  <c:v>6.8523050066587032</c:v>
                </c:pt>
                <c:pt idx="15">
                  <c:v>6.6817845026904656</c:v>
                </c:pt>
                <c:pt idx="16">
                  <c:v>6.5155074237077368</c:v>
                </c:pt>
                <c:pt idx="17">
                  <c:v>6.3533681715262</c:v>
                </c:pt>
                <c:pt idx="18">
                  <c:v>6.1952637757861337</c:v>
                </c:pt>
                <c:pt idx="19">
                  <c:v>6.0410938285586466</c:v>
                </c:pt>
                <c:pt idx="20">
                  <c:v>5.8907604205792587</c:v>
                </c:pt>
                <c:pt idx="21">
                  <c:v>5.7441680790683058</c:v>
                </c:pt>
                <c:pt idx="22">
                  <c:v>5.6012237070987041</c:v>
                </c:pt>
                <c:pt idx="23">
                  <c:v>5.46183652447254</c:v>
                </c:pt>
                <c:pt idx="24">
                  <c:v>5.325918010068972</c:v>
                </c:pt>
                <c:pt idx="25">
                  <c:v>5.1933818456267939</c:v>
                </c:pt>
                <c:pt idx="26">
                  <c:v>5.0641438609259932</c:v>
                </c:pt>
                <c:pt idx="27">
                  <c:v>4.9381219803334613</c:v>
                </c:pt>
                <c:pt idx="28">
                  <c:v>4.815236170678924</c:v>
                </c:pt>
                <c:pt idx="29">
                  <c:v>4.6954083904279926</c:v>
                </c:pt>
                <c:pt idx="30">
                  <c:v>4.5785625401200409</c:v>
                </c:pt>
                <c:pt idx="31">
                  <c:v>4.4646244140394469</c:v>
                </c:pt>
                <c:pt idx="32">
                  <c:v>4.3535216530895031</c:v>
                </c:pt>
                <c:pt idx="33">
                  <c:v>4.245183698839063</c:v>
                </c:pt>
                <c:pt idx="34">
                  <c:v>4.1395417487127411</c:v>
                </c:pt>
                <c:pt idx="35">
                  <c:v>4.0365287122962181</c:v>
                </c:pt>
                <c:pt idx="36">
                  <c:v>3.9360791687288859</c:v>
                </c:pt>
                <c:pt idx="37">
                  <c:v>3.8381293251567867</c:v>
                </c:pt>
                <c:pt idx="38">
                  <c:v>3.7426169762194554</c:v>
                </c:pt>
                <c:pt idx="39">
                  <c:v>3.6494814645449374</c:v>
                </c:pt>
                <c:pt idx="40">
                  <c:v>3.5586636422278901</c:v>
                </c:pt>
                <c:pt idx="41">
                  <c:v>3.4701058332663122</c:v>
                </c:pt>
                <c:pt idx="42">
                  <c:v>3.3837517969330362</c:v>
                </c:pt>
                <c:pt idx="43">
                  <c:v>3.2995466920587275</c:v>
                </c:pt>
                <c:pt idx="44">
                  <c:v>3.2174370422037017</c:v>
                </c:pt>
                <c:pt idx="45">
                  <c:v>3.137370701696454</c:v>
                </c:pt>
                <c:pt idx="46">
                  <c:v>3.059296822517318</c:v>
                </c:pt>
                <c:pt idx="47">
                  <c:v>2.983165822006228</c:v>
                </c:pt>
                <c:pt idx="48">
                  <c:v>2.9089293513740824</c:v>
                </c:pt>
                <c:pt idx="49">
                  <c:v>2.8365402649977041</c:v>
                </c:pt>
                <c:pt idx="50">
                  <c:v>2.7659525904788977</c:v>
                </c:pt>
                <c:pt idx="51">
                  <c:v>2.6971214994485972</c:v>
                </c:pt>
                <c:pt idx="52">
                  <c:v>2.6300032790975441</c:v>
                </c:pt>
                <c:pt idx="53">
                  <c:v>2.5645553044154434</c:v>
                </c:pt>
                <c:pt idx="54">
                  <c:v>2.5007360111209409</c:v>
                </c:pt>
                <c:pt idx="55">
                  <c:v>2.4385048692652465</c:v>
                </c:pt>
                <c:pt idx="56">
                  <c:v>2.3778223574926325</c:v>
                </c:pt>
                <c:pt idx="57">
                  <c:v>2.3186499379414629</c:v>
                </c:pt>
                <c:pt idx="58">
                  <c:v>2.2609500317698177</c:v>
                </c:pt>
                <c:pt idx="59">
                  <c:v>2.2046859952901592</c:v>
                </c:pt>
                <c:pt idx="60">
                  <c:v>2.1498220966978945</c:v>
                </c:pt>
                <c:pt idx="61">
                  <c:v>2.0963234933790482</c:v>
                </c:pt>
                <c:pt idx="62">
                  <c:v>2.0441562097826398</c:v>
                </c:pt>
                <c:pt idx="63">
                  <c:v>1.9932871158437075</c:v>
                </c:pt>
                <c:pt idx="64">
                  <c:v>1.9436839059432769</c:v>
                </c:pt>
                <c:pt idx="65">
                  <c:v>1.8953150783919162</c:v>
                </c:pt>
                <c:pt idx="66">
                  <c:v>1.8481499154238448</c:v>
                </c:pt>
                <c:pt idx="67">
                  <c:v>1.8021584636888908</c:v>
                </c:pt>
                <c:pt idx="68">
                  <c:v>1.7573115152299077</c:v>
                </c:pt>
                <c:pt idx="69">
                  <c:v>1.7135805889335738</c:v>
                </c:pt>
                <c:pt idx="70">
                  <c:v>1.6709379124427872</c:v>
                </c:pt>
                <c:pt idx="71">
                  <c:v>1.6293564045191764</c:v>
                </c:pt>
                <c:pt idx="72">
                  <c:v>1.5888096578445179</c:v>
                </c:pt>
                <c:pt idx="73">
                  <c:v>1.5492719222501479</c:v>
                </c:pt>
                <c:pt idx="74">
                  <c:v>1.5107180883637084</c:v>
                </c:pt>
                <c:pt idx="75">
                  <c:v>1.4731236716628491</c:v>
                </c:pt>
                <c:pt idx="76">
                  <c:v>1.4364647969257516</c:v>
                </c:pt>
                <c:pt idx="77">
                  <c:v>1.400718183068606</c:v>
                </c:pt>
                <c:pt idx="78">
                  <c:v>1.3658611283604123</c:v>
                </c:pt>
                <c:pt idx="79">
                  <c:v>1.3318714960057059</c:v>
                </c:pt>
                <c:pt idx="80">
                  <c:v>1.2987277000860662</c:v>
                </c:pt>
                <c:pt idx="81">
                  <c:v>1.2664086918514674</c:v>
                </c:pt>
                <c:pt idx="82">
                  <c:v>1.2348939463527739</c:v>
                </c:pt>
                <c:pt idx="83">
                  <c:v>1.2041634494068887</c:v>
                </c:pt>
                <c:pt idx="84">
                  <c:v>1.1741976848862699</c:v>
                </c:pt>
                <c:pt idx="85">
                  <c:v>1.1449776223247552</c:v>
                </c:pt>
                <c:pt idx="86">
                  <c:v>1.1164847048318174</c:v>
                </c:pt>
                <c:pt idx="87">
                  <c:v>1.0887008373075688</c:v>
                </c:pt>
                <c:pt idx="88">
                  <c:v>1.0616083749510441</c:v>
                </c:pt>
                <c:pt idx="89">
                  <c:v>1.0351901120544507</c:v>
                </c:pt>
                <c:pt idx="90">
                  <c:v>1.0094292710762791</c:v>
                </c:pt>
                <c:pt idx="91">
                  <c:v>0.98430949198633033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Guariti!$B$3:$B$59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Guariti!$C$3:$C$59</c:f>
              <c:numCache>
                <c:formatCode>General</c:formatCode>
                <c:ptCount val="5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Guariti!$C$3:$C$56</c:f>
              <c:numCache>
                <c:formatCode>General</c:formatCode>
                <c:ptCount val="5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Guariti!$D$3:$D$56</c:f>
              <c:numCache>
                <c:formatCode>General</c:formatCode>
                <c:ptCount val="54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Deceduti!$D$3:$D$59</c:f>
              <c:numCache>
                <c:formatCode>General</c:formatCode>
                <c:ptCount val="57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Deceduti!$B$3:$B$59</c:f>
              <c:numCache>
                <c:formatCode>General</c:formatCode>
                <c:ptCount val="5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2.png"/><Relationship Id="rId4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16</xdr:row>
      <xdr:rowOff>0</xdr:rowOff>
    </xdr:from>
    <xdr:to>
      <xdr:col>12</xdr:col>
      <xdr:colOff>496961</xdr:colOff>
      <xdr:row>19</xdr:row>
      <xdr:rowOff>36125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2804160"/>
          <a:ext cx="1952381" cy="561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131158" y="5503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350520</xdr:colOff>
      <xdr:row>2</xdr:row>
      <xdr:rowOff>102870</xdr:rowOff>
    </xdr:from>
    <xdr:to>
      <xdr:col>30</xdr:col>
      <xdr:colOff>483870</xdr:colOff>
      <xdr:row>21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262890</xdr:colOff>
      <xdr:row>27</xdr:row>
      <xdr:rowOff>49530</xdr:rowOff>
    </xdr:from>
    <xdr:to>
      <xdr:col>22</xdr:col>
      <xdr:colOff>140970</xdr:colOff>
      <xdr:row>42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</xdr:colOff>
      <xdr:row>27</xdr:row>
      <xdr:rowOff>3810</xdr:rowOff>
    </xdr:from>
    <xdr:to>
      <xdr:col>29</xdr:col>
      <xdr:colOff>605790</xdr:colOff>
      <xdr:row>42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16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17</xdr:row>
      <xdr:rowOff>133350</xdr:rowOff>
    </xdr:from>
    <xdr:to>
      <xdr:col>20</xdr:col>
      <xdr:colOff>601980</xdr:colOff>
      <xdr:row>33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17</xdr:row>
      <xdr:rowOff>125730</xdr:rowOff>
    </xdr:from>
    <xdr:to>
      <xdr:col>28</xdr:col>
      <xdr:colOff>64770</xdr:colOff>
      <xdr:row>33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586740</xdr:colOff>
      <xdr:row>22</xdr:row>
      <xdr:rowOff>76200</xdr:rowOff>
    </xdr:from>
    <xdr:to>
      <xdr:col>13</xdr:col>
      <xdr:colOff>123581</xdr:colOff>
      <xdr:row>25</xdr:row>
      <xdr:rowOff>112325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6900" y="3931920"/>
          <a:ext cx="1952381" cy="5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392430</xdr:colOff>
      <xdr:row>1</xdr:row>
      <xdr:rowOff>83820</xdr:rowOff>
    </xdr:from>
    <xdr:to>
      <xdr:col>19</xdr:col>
      <xdr:colOff>270510</xdr:colOff>
      <xdr:row>20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453386</xdr:colOff>
      <xdr:row>17</xdr:row>
      <xdr:rowOff>80010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34" workbookViewId="0">
      <selection activeCell="C56" sqref="C56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3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3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3">
      <c r="A55" s="2">
        <v>43937</v>
      </c>
      <c r="B55" s="3" t="s">
        <v>12</v>
      </c>
      <c r="C55" s="25">
        <v>26893</v>
      </c>
      <c r="D55" s="25">
        <v>2936</v>
      </c>
      <c r="E55" s="25">
        <v>29829</v>
      </c>
      <c r="F55" s="25">
        <v>76778</v>
      </c>
      <c r="G55" s="25">
        <v>106607</v>
      </c>
      <c r="H55" s="25">
        <v>1189</v>
      </c>
      <c r="I55" s="25">
        <v>3786</v>
      </c>
      <c r="J55" s="25">
        <v>40164</v>
      </c>
      <c r="K55" s="25">
        <v>22170</v>
      </c>
      <c r="L55" s="25">
        <v>168941</v>
      </c>
      <c r="M55" s="25">
        <v>1178403</v>
      </c>
    </row>
    <row r="56" spans="1:13">
      <c r="A56" s="2">
        <v>43938</v>
      </c>
      <c r="B56" s="3" t="s">
        <v>12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3">
      <c r="A57" s="2">
        <v>43939</v>
      </c>
      <c r="B57" s="3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3">
      <c r="A58" s="2">
        <v>43940</v>
      </c>
      <c r="B58" s="3" t="s">
        <v>12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3">
      <c r="A59" s="2">
        <v>43941</v>
      </c>
      <c r="B59" s="3" t="s"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3">
      <c r="A60" s="2">
        <v>43942</v>
      </c>
      <c r="B60" s="3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3">
      <c r="A61" s="2">
        <v>43943</v>
      </c>
      <c r="B61" s="3" t="s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5"/>
  <sheetViews>
    <sheetView topLeftCell="A46" workbookViewId="0">
      <selection activeCell="A55" sqref="A55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H42" s="5">
        <f>C42/Casi_totali!B42</f>
        <v>5.1728658816460396</v>
      </c>
      <c r="I42" s="5">
        <f>C42/Positivi!B42</f>
        <v>7.2592050405209161</v>
      </c>
      <c r="J42" s="6">
        <f t="shared" ref="J42" si="26">100/H42</f>
        <v>19.331643674507824</v>
      </c>
      <c r="K42" s="6">
        <f t="shared" ref="K42" si="27">100/I42</f>
        <v>13.775613092866166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H43" s="5">
        <f>C43/Casi_totali!B43</f>
        <v>5.2733166442005261</v>
      </c>
      <c r="I43" s="5">
        <f>C43/Positivi!B43</f>
        <v>7.4452726737204609</v>
      </c>
      <c r="J43" s="6">
        <f t="shared" ref="J43" si="30">100/H43</f>
        <v>18.963397563083515</v>
      </c>
      <c r="K43" s="6">
        <f t="shared" ref="K43" si="31">100/I43</f>
        <v>13.431341521307804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H44" s="5">
        <f>C44/Casi_totali!B44</f>
        <v>5.3623243477991132</v>
      </c>
      <c r="I44" s="5">
        <f>C44/Positivi!B44</f>
        <v>7.5779869802511888</v>
      </c>
      <c r="J44" s="6">
        <f t="shared" ref="J44" si="34">100/H44</f>
        <v>18.648629496095946</v>
      </c>
      <c r="K44" s="6">
        <f t="shared" ref="K44" si="35">100/I44</f>
        <v>13.196116628414329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H45" s="5">
        <f>C45/Casi_totali!B45</f>
        <v>5.445102491946253</v>
      </c>
      <c r="I45" s="5">
        <f>C45/Positivi!B45</f>
        <v>7.7449858885896106</v>
      </c>
      <c r="J45" s="6">
        <f t="shared" ref="J45" si="38">100/H45</f>
        <v>18.365127221738817</v>
      </c>
      <c r="K45" s="6">
        <f t="shared" ref="K45" si="39">100/I45</f>
        <v>12.911579367410617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H46" s="5">
        <f>C46/Casi_totali!B46</f>
        <v>5.5717035682150078</v>
      </c>
      <c r="I46" s="5">
        <f>C46/Positivi!B46</f>
        <v>8.0309247663899139</v>
      </c>
      <c r="J46" s="6">
        <f t="shared" ref="J46" si="42">100/H46</f>
        <v>17.947832072487078</v>
      </c>
      <c r="K46" s="6">
        <f t="shared" ref="K46" si="43">100/I46</f>
        <v>12.451866118645301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H47" s="5">
        <f>C47/Casi_totali!B47</f>
        <v>5.7890791984048429</v>
      </c>
      <c r="I47" s="5">
        <f>C47/Positivi!B47</f>
        <v>8.4726858558501821</v>
      </c>
      <c r="J47" s="6">
        <f t="shared" ref="J47" si="46">100/H47</f>
        <v>17.273904289917919</v>
      </c>
      <c r="K47" s="6">
        <f t="shared" ref="K47" si="47">100/I47</f>
        <v>11.802632801610654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H48" s="5">
        <f>C48/Casi_totali!B48</f>
        <v>5.9416052803809896</v>
      </c>
      <c r="I48" s="5">
        <f>C48/Positivi!B48</f>
        <v>8.8087884637220402</v>
      </c>
      <c r="J48" s="6">
        <f t="shared" ref="J48" si="50">100/H48</f>
        <v>16.830468414015506</v>
      </c>
      <c r="K48" s="6">
        <f t="shared" ref="K48" si="51">100/I48</f>
        <v>11.352298946879953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H49" s="5">
        <f>C49/Casi_totali!B49</f>
        <v>6.1450225983723747</v>
      </c>
      <c r="I49" s="5">
        <f>C49/Positivi!B49</f>
        <v>9.2280076928556163</v>
      </c>
      <c r="J49" s="6">
        <f t="shared" ref="J49" si="54">100/H49</f>
        <v>16.273333156901145</v>
      </c>
      <c r="K49" s="6">
        <f t="shared" ref="K49" si="55">100/I49</f>
        <v>10.836575274793134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H50" s="5">
        <f>C50/Casi_totali!B50</f>
        <v>6.3273571461407618</v>
      </c>
      <c r="I50" s="5">
        <f>C50/Positivi!B50</f>
        <v>9.6088821071318158</v>
      </c>
      <c r="J50" s="6">
        <f t="shared" ref="J50" si="58">100/H50</f>
        <v>15.804386838032826</v>
      </c>
      <c r="K50" s="6">
        <f t="shared" ref="K50" si="59">100/I50</f>
        <v>10.407037872363833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H51" s="5">
        <f>C51/Casi_totali!B51</f>
        <v>6.4605629208956081</v>
      </c>
      <c r="I51" s="5">
        <f>C51/Positivi!B51</f>
        <v>9.8793482831799562</v>
      </c>
      <c r="J51" s="6">
        <f t="shared" ref="J51" si="62">100/H51</f>
        <v>15.478527370512367</v>
      </c>
      <c r="K51" s="6">
        <f t="shared" ref="K51" si="63">100/I51</f>
        <v>10.122125178060033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H52" s="5">
        <f>C52/Casi_totali!B52</f>
        <v>6.5630406981117879</v>
      </c>
      <c r="I52" s="5">
        <f>C52/Positivi!B52</f>
        <v>10.103748455836936</v>
      </c>
      <c r="J52" s="6">
        <f t="shared" ref="J52" si="66">100/H52</f>
        <v>15.236839842966445</v>
      </c>
      <c r="K52" s="6">
        <f t="shared" ref="K52" si="67">100/I52</f>
        <v>9.8973168658241875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H53" s="5">
        <f>C53/Casi_totali!B53</f>
        <v>6.6078048840529764</v>
      </c>
      <c r="I53" s="5">
        <f>C53/Positivi!B53</f>
        <v>10.295126137442349</v>
      </c>
      <c r="J53" s="6">
        <f t="shared" ref="J53" si="70">100/H53</f>
        <v>15.133618766700598</v>
      </c>
      <c r="K53" s="6">
        <f t="shared" ref="K53" si="71">100/I53</f>
        <v>9.7133341218919078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H54" s="5">
        <f>C54/Casi_totali!B54</f>
        <v>6.7657897126941355</v>
      </c>
      <c r="I54" s="5">
        <f>C54/Positivi!B54</f>
        <v>10.599745773966495</v>
      </c>
      <c r="J54" s="6">
        <f t="shared" ref="J54" si="74">100/H54</f>
        <v>14.780240629172619</v>
      </c>
      <c r="K54" s="6">
        <f t="shared" ref="K54" si="75">100/I54</f>
        <v>9.4341885298423858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H55" s="5">
        <f>C55/Casi_totali!B55</f>
        <v>6.9752339574170863</v>
      </c>
      <c r="I55" s="5">
        <f>C55/Positivi!B55</f>
        <v>11.053711294755503</v>
      </c>
      <c r="J55" s="6">
        <f t="shared" ref="J55" si="78">100/H55</f>
        <v>14.336436685921539</v>
      </c>
      <c r="K55" s="6">
        <f t="shared" ref="K55" si="79">100/I55</f>
        <v>9.046735284957693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0" workbookViewId="0">
      <selection activeCell="C55" sqref="C5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5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C53" s="3">
        <f>Dati!G53</f>
        <v>104291</v>
      </c>
      <c r="D53">
        <f t="shared" ref="D53" si="23">C53-C52</f>
        <v>675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  <c r="H53" s="11">
        <f t="shared" si="2"/>
        <v>1378.1721105148899</v>
      </c>
    </row>
    <row r="54" spans="1:8">
      <c r="A54" s="2">
        <v>43936</v>
      </c>
      <c r="B54" s="10">
        <v>52</v>
      </c>
      <c r="C54" s="3">
        <f>Dati!G54</f>
        <v>105418</v>
      </c>
      <c r="D54">
        <f t="shared" ref="D54" si="24">C54-C53</f>
        <v>1127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  <c r="H54" s="11">
        <f t="shared" si="2"/>
        <v>1804.3981070641894</v>
      </c>
    </row>
    <row r="55" spans="1:8">
      <c r="A55" s="2">
        <v>43937</v>
      </c>
      <c r="B55" s="10">
        <v>53</v>
      </c>
      <c r="C55" s="3">
        <f>Dati!G55</f>
        <v>106607</v>
      </c>
      <c r="D55">
        <f t="shared" ref="D55" si="25">C55-C54</f>
        <v>1189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  <c r="H55" s="11">
        <f t="shared" si="2"/>
        <v>2385.6135347486124</v>
      </c>
    </row>
    <row r="56" spans="1:8">
      <c r="A56" s="2">
        <v>43938</v>
      </c>
      <c r="B56" s="10">
        <v>54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</row>
    <row r="57" spans="1:8">
      <c r="A57" s="2">
        <v>43939</v>
      </c>
      <c r="B57" s="10">
        <v>55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26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6"/>
        <v>107480.48050654428</v>
      </c>
      <c r="F68" s="11">
        <f t="shared" ref="F68:F99" si="27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D69">
        <f t="shared" ref="D69:D132" si="28">C69-C68</f>
        <v>0</v>
      </c>
      <c r="E69" s="11">
        <f t="shared" si="26"/>
        <v>107554.76810113584</v>
      </c>
      <c r="F69" s="11">
        <f t="shared" si="27"/>
        <v>742.87594591558445</v>
      </c>
      <c r="G69" s="11">
        <f t="shared" ref="G69:G132" si="29">E69-E68</f>
        <v>74.287594591558445</v>
      </c>
    </row>
    <row r="70" spans="1:7">
      <c r="A70" s="2">
        <v>43952</v>
      </c>
      <c r="B70" s="10">
        <v>68</v>
      </c>
      <c r="D70">
        <f t="shared" si="28"/>
        <v>0</v>
      </c>
      <c r="E70" s="11">
        <f t="shared" si="26"/>
        <v>107618.47080537223</v>
      </c>
      <c r="F70" s="11">
        <f t="shared" si="27"/>
        <v>637.02704236391583</v>
      </c>
      <c r="G70" s="11">
        <f t="shared" si="29"/>
        <v>63.702704236391583</v>
      </c>
    </row>
    <row r="71" spans="1:7">
      <c r="A71" s="2">
        <v>43953</v>
      </c>
      <c r="B71" s="10">
        <v>69</v>
      </c>
      <c r="D71">
        <f t="shared" si="28"/>
        <v>0</v>
      </c>
      <c r="E71" s="11">
        <f t="shared" si="26"/>
        <v>107673.08678396608</v>
      </c>
      <c r="F71" s="11">
        <f t="shared" si="27"/>
        <v>546.15978593850741</v>
      </c>
      <c r="G71" s="11">
        <f t="shared" si="29"/>
        <v>54.615978593850741</v>
      </c>
    </row>
    <row r="72" spans="1:7">
      <c r="A72" s="2">
        <v>43954</v>
      </c>
      <c r="B72" s="10">
        <v>70</v>
      </c>
      <c r="D72">
        <f t="shared" si="28"/>
        <v>0</v>
      </c>
      <c r="E72" s="11">
        <f t="shared" si="26"/>
        <v>107719.90482298618</v>
      </c>
      <c r="F72" s="11">
        <f t="shared" si="27"/>
        <v>468.18039020101423</v>
      </c>
      <c r="G72" s="11">
        <f t="shared" si="29"/>
        <v>46.818039020101423</v>
      </c>
    </row>
    <row r="73" spans="1:7">
      <c r="A73" s="2">
        <v>43955</v>
      </c>
      <c r="B73" s="10">
        <v>71</v>
      </c>
      <c r="D73">
        <f t="shared" si="28"/>
        <v>0</v>
      </c>
      <c r="E73" s="11">
        <f t="shared" si="26"/>
        <v>107760.032879473</v>
      </c>
      <c r="F73" s="11">
        <f t="shared" si="27"/>
        <v>401.28056486821151</v>
      </c>
      <c r="G73" s="11">
        <f t="shared" si="29"/>
        <v>40.128056486821151</v>
      </c>
    </row>
    <row r="74" spans="1:7">
      <c r="A74" s="2">
        <v>43956</v>
      </c>
      <c r="B74" s="10">
        <v>72</v>
      </c>
      <c r="D74">
        <f t="shared" si="28"/>
        <v>0</v>
      </c>
      <c r="E74" s="11">
        <f t="shared" si="26"/>
        <v>107794.42292987641</v>
      </c>
      <c r="F74" s="11">
        <f t="shared" si="27"/>
        <v>343.90050403409987</v>
      </c>
      <c r="G74" s="11">
        <f t="shared" si="29"/>
        <v>34.390050403409987</v>
      </c>
    </row>
    <row r="75" spans="1:7">
      <c r="A75" s="2">
        <v>43957</v>
      </c>
      <c r="B75" s="10">
        <v>73</v>
      </c>
      <c r="D75">
        <f t="shared" si="28"/>
        <v>0</v>
      </c>
      <c r="E75" s="11">
        <f t="shared" si="26"/>
        <v>107823.89254463933</v>
      </c>
      <c r="F75" s="11">
        <f t="shared" si="27"/>
        <v>294.69614762914716</v>
      </c>
      <c r="G75" s="11">
        <f t="shared" si="29"/>
        <v>29.469614762914716</v>
      </c>
    </row>
    <row r="76" spans="1:7">
      <c r="A76" s="2">
        <v>43958</v>
      </c>
      <c r="B76" s="10">
        <v>74</v>
      </c>
      <c r="D76">
        <f t="shared" si="28"/>
        <v>0</v>
      </c>
      <c r="E76" s="11">
        <f t="shared" si="26"/>
        <v>107849.14358190415</v>
      </c>
      <c r="F76" s="11">
        <f t="shared" si="27"/>
        <v>252.51037264824845</v>
      </c>
      <c r="G76" s="11">
        <f t="shared" si="29"/>
        <v>25.251037264824845</v>
      </c>
    </row>
    <row r="77" spans="1:7">
      <c r="A77" s="2">
        <v>43959</v>
      </c>
      <c r="B77" s="10">
        <v>75</v>
      </c>
      <c r="D77">
        <f t="shared" si="28"/>
        <v>0</v>
      </c>
      <c r="E77" s="11">
        <f t="shared" si="26"/>
        <v>107870.7783569755</v>
      </c>
      <c r="F77" s="11">
        <f t="shared" si="27"/>
        <v>216.34775071346667</v>
      </c>
      <c r="G77" s="11">
        <f t="shared" si="29"/>
        <v>21.634775071346667</v>
      </c>
    </row>
    <row r="78" spans="1:7">
      <c r="A78" s="2">
        <v>43960</v>
      </c>
      <c r="B78" s="10">
        <v>76</v>
      </c>
      <c r="D78">
        <f t="shared" si="28"/>
        <v>0</v>
      </c>
      <c r="E78" s="11">
        <f t="shared" si="26"/>
        <v>107889.3136078689</v>
      </c>
      <c r="F78" s="11">
        <f t="shared" si="27"/>
        <v>185.35250893401098</v>
      </c>
      <c r="G78" s="11">
        <f t="shared" si="29"/>
        <v>18.535250893401098</v>
      </c>
    </row>
    <row r="79" spans="1:7">
      <c r="A79" s="2">
        <v>43961</v>
      </c>
      <c r="B79" s="10">
        <v>77</v>
      </c>
      <c r="D79">
        <f t="shared" si="28"/>
        <v>0</v>
      </c>
      <c r="E79" s="11">
        <f t="shared" si="26"/>
        <v>107905.19254231846</v>
      </c>
      <c r="F79" s="11">
        <f t="shared" si="27"/>
        <v>158.78934449559893</v>
      </c>
      <c r="G79" s="11">
        <f t="shared" si="29"/>
        <v>15.878934449559893</v>
      </c>
    </row>
    <row r="80" spans="1:7">
      <c r="A80" s="2">
        <v>43962</v>
      </c>
      <c r="B80" s="10">
        <v>78</v>
      </c>
      <c r="D80">
        <f t="shared" si="28"/>
        <v>0</v>
      </c>
      <c r="E80" s="11">
        <f t="shared" si="26"/>
        <v>107918.79521880715</v>
      </c>
      <c r="F80" s="11">
        <f t="shared" si="27"/>
        <v>136.02676488691941</v>
      </c>
      <c r="G80" s="11">
        <f t="shared" si="29"/>
        <v>13.602676488691941</v>
      </c>
    </row>
    <row r="81" spans="1:7">
      <c r="A81" s="2">
        <v>43963</v>
      </c>
      <c r="B81" s="10">
        <v>79</v>
      </c>
      <c r="D81">
        <f t="shared" si="28"/>
        <v>0</v>
      </c>
      <c r="E81" s="11">
        <f t="shared" si="26"/>
        <v>107930.447483952</v>
      </c>
      <c r="F81" s="11">
        <f t="shared" si="27"/>
        <v>116.52265144846751</v>
      </c>
      <c r="G81" s="11">
        <f t="shared" si="29"/>
        <v>11.652265144846751</v>
      </c>
    </row>
    <row r="82" spans="1:7">
      <c r="A82" s="2">
        <v>43964</v>
      </c>
      <c r="B82" s="10">
        <v>80</v>
      </c>
      <c r="D82">
        <f t="shared" si="28"/>
        <v>0</v>
      </c>
      <c r="E82" s="11">
        <f t="shared" si="26"/>
        <v>107940.42866110359</v>
      </c>
      <c r="F82" s="11">
        <f t="shared" si="27"/>
        <v>99.811771515960572</v>
      </c>
      <c r="G82" s="11">
        <f t="shared" si="29"/>
        <v>9.9811771515960572</v>
      </c>
    </row>
    <row r="83" spans="1:7">
      <c r="A83" s="2">
        <v>43965</v>
      </c>
      <c r="B83" s="10">
        <v>81</v>
      </c>
      <c r="D83">
        <f t="shared" si="28"/>
        <v>0</v>
      </c>
      <c r="E83" s="11">
        <f t="shared" si="26"/>
        <v>107948.9781603247</v>
      </c>
      <c r="F83" s="11">
        <f t="shared" si="27"/>
        <v>85.49499221102451</v>
      </c>
      <c r="G83" s="11">
        <f t="shared" si="29"/>
        <v>8.549499221102451</v>
      </c>
    </row>
    <row r="84" spans="1:7">
      <c r="A84" s="2">
        <v>43966</v>
      </c>
      <c r="B84" s="10">
        <v>82</v>
      </c>
      <c r="D84">
        <f t="shared" si="28"/>
        <v>0</v>
      </c>
      <c r="E84" s="11">
        <f t="shared" si="26"/>
        <v>107956.30115789625</v>
      </c>
      <c r="F84" s="11">
        <f t="shared" si="27"/>
        <v>73.22997571551241</v>
      </c>
      <c r="G84" s="11">
        <f t="shared" si="29"/>
        <v>7.322997571551241</v>
      </c>
    </row>
    <row r="85" spans="1:7">
      <c r="A85" s="2">
        <v>43967</v>
      </c>
      <c r="B85" s="10">
        <v>83</v>
      </c>
      <c r="D85">
        <f t="shared" si="28"/>
        <v>0</v>
      </c>
      <c r="E85" s="11">
        <f t="shared" si="26"/>
        <v>107962.57347401</v>
      </c>
      <c r="F85" s="11">
        <f t="shared" si="27"/>
        <v>62.723161137546413</v>
      </c>
      <c r="G85" s="11">
        <f t="shared" si="29"/>
        <v>6.2723161137546413</v>
      </c>
    </row>
    <row r="86" spans="1:7">
      <c r="A86" s="2">
        <v>43968</v>
      </c>
      <c r="B86" s="10">
        <v>84</v>
      </c>
      <c r="D86">
        <f t="shared" si="28"/>
        <v>0</v>
      </c>
      <c r="E86" s="11">
        <f t="shared" si="26"/>
        <v>107967.94576014175</v>
      </c>
      <c r="F86" s="11">
        <f t="shared" si="27"/>
        <v>53.722861317510251</v>
      </c>
      <c r="G86" s="11">
        <f t="shared" si="29"/>
        <v>5.3722861317510251</v>
      </c>
    </row>
    <row r="87" spans="1:7">
      <c r="A87" s="2">
        <v>43969</v>
      </c>
      <c r="B87" s="10">
        <v>85</v>
      </c>
      <c r="D87">
        <f t="shared" si="28"/>
        <v>0</v>
      </c>
      <c r="E87" s="11">
        <f t="shared" si="26"/>
        <v>107972.54709255611</v>
      </c>
      <c r="F87" s="11">
        <f t="shared" si="27"/>
        <v>46.013324143568752</v>
      </c>
      <c r="G87" s="11">
        <f t="shared" si="29"/>
        <v>4.6013324143568752</v>
      </c>
    </row>
    <row r="88" spans="1:7">
      <c r="A88" s="2">
        <v>43970</v>
      </c>
      <c r="B88" s="10">
        <v>86</v>
      </c>
      <c r="D88">
        <f t="shared" si="28"/>
        <v>0</v>
      </c>
      <c r="E88" s="11">
        <f t="shared" si="26"/>
        <v>107976.48805525202</v>
      </c>
      <c r="F88" s="11">
        <f t="shared" si="27"/>
        <v>39.409626959095476</v>
      </c>
      <c r="G88" s="11">
        <f t="shared" si="29"/>
        <v>3.9409626959095476</v>
      </c>
    </row>
    <row r="89" spans="1:7">
      <c r="A89" s="2">
        <v>43971</v>
      </c>
      <c r="B89" s="10">
        <v>87</v>
      </c>
      <c r="D89">
        <f t="shared" si="28"/>
        <v>0</v>
      </c>
      <c r="E89" s="11">
        <f t="shared" si="26"/>
        <v>107979.86338421772</v>
      </c>
      <c r="F89" s="11">
        <f t="shared" si="27"/>
        <v>33.753289657033747</v>
      </c>
      <c r="G89" s="11">
        <f t="shared" si="29"/>
        <v>3.3753289657033747</v>
      </c>
    </row>
    <row r="90" spans="1:7">
      <c r="A90" s="2">
        <v>43972</v>
      </c>
      <c r="B90" s="10">
        <v>88</v>
      </c>
      <c r="D90">
        <f t="shared" si="28"/>
        <v>0</v>
      </c>
      <c r="E90" s="11">
        <f t="shared" si="26"/>
        <v>107982.75423492743</v>
      </c>
      <c r="F90" s="11">
        <f t="shared" si="27"/>
        <v>28.908507097075926</v>
      </c>
      <c r="G90" s="11">
        <f t="shared" si="29"/>
        <v>2.8908507097075926</v>
      </c>
    </row>
    <row r="91" spans="1:7">
      <c r="A91" s="2">
        <v>43973</v>
      </c>
      <c r="B91" s="10">
        <v>89</v>
      </c>
      <c r="D91">
        <f t="shared" si="28"/>
        <v>0</v>
      </c>
      <c r="E91" s="11">
        <f t="shared" si="26"/>
        <v>107985.23012640004</v>
      </c>
      <c r="F91" s="11">
        <f t="shared" si="27"/>
        <v>24.758914726116927</v>
      </c>
      <c r="G91" s="11">
        <f t="shared" si="29"/>
        <v>2.4758914726116927</v>
      </c>
    </row>
    <row r="92" spans="1:7">
      <c r="A92" s="2">
        <v>43974</v>
      </c>
      <c r="B92" s="10">
        <v>90</v>
      </c>
      <c r="D92">
        <f t="shared" si="28"/>
        <v>0</v>
      </c>
      <c r="E92" s="11">
        <f t="shared" si="26"/>
        <v>107987.35060769113</v>
      </c>
      <c r="F92" s="11">
        <f t="shared" si="27"/>
        <v>21.204812910873443</v>
      </c>
      <c r="G92" s="11">
        <f t="shared" si="29"/>
        <v>2.1204812910873443</v>
      </c>
    </row>
    <row r="93" spans="1:7">
      <c r="A93" s="2">
        <v>43975</v>
      </c>
      <c r="B93" s="10">
        <v>91</v>
      </c>
      <c r="D93">
        <f t="shared" si="28"/>
        <v>0</v>
      </c>
      <c r="E93" s="11">
        <f t="shared" si="26"/>
        <v>107989.16668625442</v>
      </c>
      <c r="F93" s="11">
        <f t="shared" si="27"/>
        <v>18.160785632935585</v>
      </c>
      <c r="G93" s="11">
        <f t="shared" si="29"/>
        <v>1.8160785632935585</v>
      </c>
    </row>
    <row r="94" spans="1:7">
      <c r="A94" s="2">
        <v>43976</v>
      </c>
      <c r="B94" s="10">
        <v>92</v>
      </c>
      <c r="D94">
        <f t="shared" si="28"/>
        <v>0</v>
      </c>
      <c r="E94" s="11">
        <f t="shared" si="26"/>
        <v>107990.72205205767</v>
      </c>
      <c r="F94" s="11">
        <f t="shared" si="27"/>
        <v>15.55365803244058</v>
      </c>
      <c r="G94" s="11">
        <f t="shared" si="29"/>
        <v>1.555365803244058</v>
      </c>
    </row>
    <row r="95" spans="1:7">
      <c r="A95" s="2">
        <v>43977</v>
      </c>
      <c r="B95" s="10">
        <v>93</v>
      </c>
      <c r="D95">
        <f t="shared" si="28"/>
        <v>0</v>
      </c>
      <c r="E95" s="11">
        <f t="shared" si="26"/>
        <v>107992.0541265545</v>
      </c>
      <c r="F95" s="11">
        <f t="shared" si="27"/>
        <v>13.320744968368672</v>
      </c>
      <c r="G95" s="11">
        <f t="shared" si="29"/>
        <v>1.3320744968368672</v>
      </c>
    </row>
    <row r="96" spans="1:7">
      <c r="A96" s="2">
        <v>43978</v>
      </c>
      <c r="B96" s="10">
        <v>94</v>
      </c>
      <c r="D96">
        <f t="shared" si="28"/>
        <v>0</v>
      </c>
      <c r="E96" s="11">
        <f t="shared" si="26"/>
        <v>107993.19496149481</v>
      </c>
      <c r="F96" s="11">
        <f t="shared" si="27"/>
        <v>11.408349403063767</v>
      </c>
      <c r="G96" s="11">
        <f t="shared" si="29"/>
        <v>1.1408349403063767</v>
      </c>
    </row>
    <row r="97" spans="2:7">
      <c r="B97" s="10">
        <v>95</v>
      </c>
      <c r="D97">
        <f t="shared" si="28"/>
        <v>0</v>
      </c>
      <c r="E97" s="11">
        <f t="shared" si="26"/>
        <v>107994.17200901365</v>
      </c>
      <c r="F97" s="11">
        <f t="shared" si="27"/>
        <v>9.7704751884157304</v>
      </c>
      <c r="G97" s="11">
        <f t="shared" si="29"/>
        <v>0.97704751884157304</v>
      </c>
    </row>
    <row r="98" spans="2:7">
      <c r="B98" s="10">
        <v>96</v>
      </c>
      <c r="D98">
        <f t="shared" si="28"/>
        <v>0</v>
      </c>
      <c r="E98" s="11">
        <f t="shared" si="26"/>
        <v>107995.00878139184</v>
      </c>
      <c r="F98" s="11">
        <f t="shared" si="27"/>
        <v>8.3677237818483263</v>
      </c>
      <c r="G98" s="11">
        <f t="shared" si="29"/>
        <v>0.83677237818483263</v>
      </c>
    </row>
    <row r="99" spans="2:7">
      <c r="B99" s="10">
        <v>97</v>
      </c>
      <c r="D99">
        <f t="shared" si="28"/>
        <v>0</v>
      </c>
      <c r="E99" s="11">
        <f t="shared" ref="E99:E130" si="30">$K$2/(1+$K$5*EXP(-$K$4*B99))</f>
        <v>107995.72541626467</v>
      </c>
      <c r="F99" s="11">
        <f t="shared" si="27"/>
        <v>7.166348728351295</v>
      </c>
      <c r="G99" s="11">
        <f t="shared" si="29"/>
        <v>0.7166348728351295</v>
      </c>
    </row>
    <row r="100" spans="2:7">
      <c r="B100" s="10">
        <v>98</v>
      </c>
      <c r="D100">
        <f t="shared" si="28"/>
        <v>0</v>
      </c>
      <c r="E100" s="11">
        <f t="shared" si="30"/>
        <v>107996.33916080705</v>
      </c>
      <c r="F100" s="11">
        <f t="shared" ref="F100:F131" si="31">(E100-E99)*10</f>
        <v>6.1374454238102771</v>
      </c>
      <c r="G100" s="11">
        <f t="shared" si="29"/>
        <v>0.61374454238102771</v>
      </c>
    </row>
    <row r="101" spans="2:7">
      <c r="B101" s="10">
        <v>99</v>
      </c>
      <c r="D101">
        <f t="shared" si="28"/>
        <v>0</v>
      </c>
      <c r="E101" s="11">
        <f t="shared" si="30"/>
        <v>107996.86478649361</v>
      </c>
      <c r="F101" s="11">
        <f t="shared" si="31"/>
        <v>5.2562568655412178</v>
      </c>
      <c r="G101" s="11">
        <f t="shared" si="29"/>
        <v>0.52562568655412178</v>
      </c>
    </row>
    <row r="102" spans="2:7">
      <c r="B102" s="10">
        <v>100</v>
      </c>
      <c r="D102">
        <f t="shared" si="28"/>
        <v>0</v>
      </c>
      <c r="E102" s="11">
        <f t="shared" si="30"/>
        <v>107997.31494437653</v>
      </c>
      <c r="F102" s="11">
        <f t="shared" si="31"/>
        <v>4.5015788292221259</v>
      </c>
      <c r="G102" s="11">
        <f t="shared" si="29"/>
        <v>0.45015788292221259</v>
      </c>
    </row>
    <row r="103" spans="2:7">
      <c r="B103" s="10">
        <v>101</v>
      </c>
      <c r="D103">
        <f t="shared" si="28"/>
        <v>0</v>
      </c>
      <c r="E103" s="11">
        <f t="shared" si="30"/>
        <v>107997.70046940292</v>
      </c>
      <c r="F103" s="11">
        <f t="shared" si="31"/>
        <v>3.8552502638776787</v>
      </c>
      <c r="G103" s="11">
        <f t="shared" si="29"/>
        <v>0.38552502638776787</v>
      </c>
    </row>
    <row r="104" spans="2:7">
      <c r="B104" s="10">
        <v>102</v>
      </c>
      <c r="D104">
        <f t="shared" si="28"/>
        <v>0</v>
      </c>
      <c r="E104" s="11">
        <f t="shared" si="30"/>
        <v>107998.03064107485</v>
      </c>
      <c r="F104" s="11">
        <f t="shared" si="31"/>
        <v>3.301716719288379</v>
      </c>
      <c r="G104" s="11">
        <f t="shared" si="29"/>
        <v>0.3301716719288379</v>
      </c>
    </row>
    <row r="105" spans="2:7">
      <c r="B105" s="10">
        <v>103</v>
      </c>
      <c r="D105">
        <f t="shared" si="28"/>
        <v>0</v>
      </c>
      <c r="E105" s="11">
        <f t="shared" si="30"/>
        <v>107998.31340671067</v>
      </c>
      <c r="F105" s="11">
        <f t="shared" si="31"/>
        <v>2.8276563582767267</v>
      </c>
      <c r="G105" s="11">
        <f t="shared" si="29"/>
        <v>0.28276563582767267</v>
      </c>
    </row>
    <row r="106" spans="2:7">
      <c r="B106" s="10">
        <v>104</v>
      </c>
      <c r="D106">
        <f t="shared" si="28"/>
        <v>0</v>
      </c>
      <c r="E106" s="11">
        <f t="shared" si="30"/>
        <v>107998.55557266992</v>
      </c>
      <c r="F106" s="11">
        <f t="shared" si="31"/>
        <v>2.4216595925099682</v>
      </c>
      <c r="G106" s="11">
        <f t="shared" si="29"/>
        <v>0.24216595925099682</v>
      </c>
    </row>
    <row r="107" spans="2:7">
      <c r="B107" s="10">
        <v>105</v>
      </c>
      <c r="D107">
        <f t="shared" si="28"/>
        <v>0</v>
      </c>
      <c r="E107" s="11">
        <f t="shared" si="30"/>
        <v>107998.76296813622</v>
      </c>
      <c r="F107" s="11">
        <f t="shared" si="31"/>
        <v>2.0739546629192773</v>
      </c>
      <c r="G107" s="11">
        <f t="shared" si="29"/>
        <v>0.20739546629192773</v>
      </c>
    </row>
    <row r="108" spans="2:7">
      <c r="B108" s="10">
        <v>106</v>
      </c>
      <c r="D108">
        <f t="shared" si="28"/>
        <v>0</v>
      </c>
      <c r="E108" s="11">
        <f t="shared" si="30"/>
        <v>107998.94058539449</v>
      </c>
      <c r="F108" s="11">
        <f t="shared" si="31"/>
        <v>1.7761725827585906</v>
      </c>
      <c r="G108" s="11">
        <f t="shared" si="29"/>
        <v>0.17761725827585906</v>
      </c>
    </row>
    <row r="109" spans="2:7">
      <c r="B109" s="10">
        <v>107</v>
      </c>
      <c r="D109">
        <f t="shared" si="28"/>
        <v>0</v>
      </c>
      <c r="E109" s="11">
        <f t="shared" si="30"/>
        <v>107999.09269997469</v>
      </c>
      <c r="F109" s="11">
        <f t="shared" si="31"/>
        <v>1.5211458019621205</v>
      </c>
      <c r="G109" s="11">
        <f t="shared" si="29"/>
        <v>0.15211458019621205</v>
      </c>
    </row>
    <row r="110" spans="2:7">
      <c r="B110" s="10">
        <v>108</v>
      </c>
      <c r="D110">
        <f t="shared" si="28"/>
        <v>0</v>
      </c>
      <c r="E110" s="11">
        <f t="shared" si="30"/>
        <v>107999.22297355051</v>
      </c>
      <c r="F110" s="11">
        <f t="shared" si="31"/>
        <v>1.3027357582177501</v>
      </c>
      <c r="G110" s="11">
        <f t="shared" si="29"/>
        <v>0.13027357582177501</v>
      </c>
    </row>
    <row r="111" spans="2:7">
      <c r="B111" s="10">
        <v>109</v>
      </c>
      <c r="D111">
        <f t="shared" si="28"/>
        <v>0</v>
      </c>
      <c r="E111" s="11">
        <f t="shared" si="30"/>
        <v>107999.3345420679</v>
      </c>
      <c r="F111" s="11">
        <f t="shared" si="31"/>
        <v>1.1156851738633122</v>
      </c>
      <c r="G111" s="11">
        <f t="shared" si="29"/>
        <v>0.11156851738633122</v>
      </c>
    </row>
    <row r="112" spans="2:7">
      <c r="B112" s="10">
        <v>110</v>
      </c>
      <c r="D112">
        <f t="shared" si="28"/>
        <v>0</v>
      </c>
      <c r="E112" s="11">
        <f t="shared" si="30"/>
        <v>107999.43009122275</v>
      </c>
      <c r="F112" s="11">
        <f t="shared" si="31"/>
        <v>0.95549154852051288</v>
      </c>
      <c r="G112" s="11">
        <f t="shared" si="29"/>
        <v>9.5549154852051288E-2</v>
      </c>
    </row>
    <row r="113" spans="2:7">
      <c r="B113" s="10">
        <v>111</v>
      </c>
      <c r="D113">
        <f t="shared" si="28"/>
        <v>0</v>
      </c>
      <c r="E113" s="11">
        <f t="shared" si="30"/>
        <v>107999.51192110358</v>
      </c>
      <c r="F113" s="11">
        <f t="shared" si="31"/>
        <v>0.81829880829900503</v>
      </c>
      <c r="G113" s="11">
        <f t="shared" si="29"/>
        <v>8.1829880829900503E-2</v>
      </c>
    </row>
    <row r="114" spans="2:7">
      <c r="B114" s="10">
        <v>112</v>
      </c>
      <c r="D114">
        <f t="shared" si="28"/>
        <v>0</v>
      </c>
      <c r="E114" s="11">
        <f t="shared" si="30"/>
        <v>107999.58200155407</v>
      </c>
      <c r="F114" s="11">
        <f t="shared" si="31"/>
        <v>0.70080450488603674</v>
      </c>
      <c r="G114" s="11">
        <f t="shared" si="29"/>
        <v>7.0080450488603674E-2</v>
      </c>
    </row>
    <row r="115" spans="2:7">
      <c r="B115" s="10">
        <v>113</v>
      </c>
      <c r="D115">
        <f t="shared" si="28"/>
        <v>0</v>
      </c>
      <c r="E115" s="11">
        <f t="shared" si="30"/>
        <v>107999.6420195878</v>
      </c>
      <c r="F115" s="11">
        <f t="shared" si="31"/>
        <v>0.60018033735104837</v>
      </c>
      <c r="G115" s="11">
        <f t="shared" si="29"/>
        <v>6.0018033735104837E-2</v>
      </c>
    </row>
    <row r="116" spans="2:7">
      <c r="B116" s="10">
        <v>114</v>
      </c>
      <c r="D116">
        <f t="shared" si="28"/>
        <v>0</v>
      </c>
      <c r="E116" s="11">
        <f t="shared" si="30"/>
        <v>107999.69341999583</v>
      </c>
      <c r="F116" s="11">
        <f t="shared" si="31"/>
        <v>0.51400408032350242</v>
      </c>
      <c r="G116" s="11">
        <f t="shared" si="29"/>
        <v>5.1400408032350242E-2</v>
      </c>
    </row>
    <row r="117" spans="2:7">
      <c r="B117" s="10">
        <v>115</v>
      </c>
      <c r="D117">
        <f t="shared" si="28"/>
        <v>0</v>
      </c>
      <c r="E117" s="11">
        <f t="shared" si="30"/>
        <v>107999.73744012431</v>
      </c>
      <c r="F117" s="11">
        <f t="shared" si="31"/>
        <v>0.44020128480042331</v>
      </c>
      <c r="G117" s="11">
        <f t="shared" si="29"/>
        <v>4.4020128480042331E-2</v>
      </c>
    </row>
    <row r="118" spans="2:7">
      <c r="B118" s="10">
        <v>116</v>
      </c>
      <c r="D118">
        <f t="shared" si="28"/>
        <v>0</v>
      </c>
      <c r="E118" s="11">
        <f t="shared" si="30"/>
        <v>107999.77513965896</v>
      </c>
      <c r="F118" s="11">
        <f t="shared" si="31"/>
        <v>0.37699534645071253</v>
      </c>
      <c r="G118" s="11">
        <f t="shared" si="29"/>
        <v>3.7699534645071253E-2</v>
      </c>
    </row>
    <row r="119" spans="2:7">
      <c r="B119" s="10">
        <v>117</v>
      </c>
      <c r="D119">
        <f t="shared" si="28"/>
        <v>0</v>
      </c>
      <c r="E119" s="11">
        <f t="shared" si="30"/>
        <v>107999.80742613356</v>
      </c>
      <c r="F119" s="11">
        <f t="shared" si="31"/>
        <v>0.32286474597640336</v>
      </c>
      <c r="G119" s="11">
        <f t="shared" si="29"/>
        <v>3.2286474597640336E-2</v>
      </c>
    </row>
    <row r="120" spans="2:7">
      <c r="B120" s="10">
        <v>118</v>
      </c>
      <c r="D120">
        <f t="shared" si="28"/>
        <v>0</v>
      </c>
      <c r="E120" s="11">
        <f t="shared" si="30"/>
        <v>107999.83507677575</v>
      </c>
      <c r="F120" s="11">
        <f t="shared" si="31"/>
        <v>0.27650642194203101</v>
      </c>
      <c r="G120" s="11">
        <f t="shared" si="29"/>
        <v>2.7650642194203101E-2</v>
      </c>
    </row>
    <row r="121" spans="2:7">
      <c r="B121" s="10">
        <v>119</v>
      </c>
      <c r="D121">
        <f t="shared" si="28"/>
        <v>0</v>
      </c>
      <c r="E121" s="11">
        <f t="shared" si="30"/>
        <v>107999.85875721667</v>
      </c>
      <c r="F121" s="11">
        <f t="shared" si="31"/>
        <v>0.23680440921452828</v>
      </c>
      <c r="G121" s="11">
        <f t="shared" si="29"/>
        <v>2.3680440921452828E-2</v>
      </c>
    </row>
    <row r="122" spans="2:7">
      <c r="B122" s="10">
        <v>120</v>
      </c>
      <c r="D122">
        <f t="shared" si="28"/>
        <v>0</v>
      </c>
      <c r="E122" s="11">
        <f t="shared" si="30"/>
        <v>107999.87903751394</v>
      </c>
      <c r="F122" s="11">
        <f t="shared" si="31"/>
        <v>0.20280297263525426</v>
      </c>
      <c r="G122" s="11">
        <f t="shared" si="29"/>
        <v>2.0280297263525426E-2</v>
      </c>
    </row>
    <row r="123" spans="2:7">
      <c r="B123" s="10">
        <v>121</v>
      </c>
      <c r="D123">
        <f t="shared" si="28"/>
        <v>0</v>
      </c>
      <c r="E123" s="11">
        <f t="shared" si="30"/>
        <v>107999.89640587437</v>
      </c>
      <c r="F123" s="11">
        <f t="shared" si="31"/>
        <v>0.17368360437103547</v>
      </c>
      <c r="G123" s="11">
        <f t="shared" si="29"/>
        <v>1.7368360437103547E-2</v>
      </c>
    </row>
    <row r="124" spans="2:7">
      <c r="B124" s="10">
        <v>122</v>
      </c>
      <c r="D124">
        <f t="shared" si="28"/>
        <v>0</v>
      </c>
      <c r="E124" s="11">
        <f t="shared" si="30"/>
        <v>107999.91128040629</v>
      </c>
      <c r="F124" s="11">
        <f t="shared" si="31"/>
        <v>0.14874531916575506</v>
      </c>
      <c r="G124" s="11">
        <f t="shared" si="29"/>
        <v>1.4874531916575506E-2</v>
      </c>
    </row>
    <row r="125" spans="2:7">
      <c r="B125" s="10">
        <v>123</v>
      </c>
      <c r="D125">
        <f t="shared" si="28"/>
        <v>0</v>
      </c>
      <c r="E125" s="11">
        <f t="shared" si="30"/>
        <v>107999.92401918443</v>
      </c>
      <c r="F125" s="11">
        <f t="shared" si="31"/>
        <v>0.12738778139464557</v>
      </c>
      <c r="G125" s="11">
        <f t="shared" si="29"/>
        <v>1.2738778139464557E-2</v>
      </c>
    </row>
    <row r="126" spans="2:7">
      <c r="B126" s="10">
        <v>124</v>
      </c>
      <c r="D126">
        <f t="shared" si="28"/>
        <v>0</v>
      </c>
      <c r="E126" s="11">
        <f t="shared" si="30"/>
        <v>107999.9349288698</v>
      </c>
      <c r="F126" s="11">
        <f t="shared" si="31"/>
        <v>0.10909685370279476</v>
      </c>
      <c r="G126" s="11">
        <f t="shared" si="29"/>
        <v>1.0909685370279476E-2</v>
      </c>
    </row>
    <row r="127" spans="2:7">
      <c r="B127" s="10">
        <v>125</v>
      </c>
      <c r="D127">
        <f t="shared" si="28"/>
        <v>0</v>
      </c>
      <c r="E127" s="11">
        <f t="shared" si="30"/>
        <v>107999.94427209166</v>
      </c>
      <c r="F127" s="11">
        <f t="shared" si="31"/>
        <v>9.3432218563975766E-2</v>
      </c>
      <c r="G127" s="11">
        <f t="shared" si="29"/>
        <v>9.3432218563975766E-3</v>
      </c>
    </row>
    <row r="128" spans="2:7">
      <c r="B128" s="10">
        <v>126</v>
      </c>
      <c r="D128">
        <f t="shared" si="28"/>
        <v>0</v>
      </c>
      <c r="E128" s="11">
        <f t="shared" si="30"/>
        <v>107999.95227376994</v>
      </c>
      <c r="F128" s="11">
        <f t="shared" si="31"/>
        <v>8.0016782885650173E-2</v>
      </c>
      <c r="G128" s="11">
        <f t="shared" si="29"/>
        <v>8.0016782885650173E-3</v>
      </c>
    </row>
    <row r="129" spans="2:7">
      <c r="B129" s="10">
        <v>127</v>
      </c>
      <c r="D129">
        <f t="shared" si="28"/>
        <v>0</v>
      </c>
      <c r="E129" s="11">
        <f t="shared" si="30"/>
        <v>107999.95912652962</v>
      </c>
      <c r="F129" s="11">
        <f t="shared" si="31"/>
        <v>6.8527596740750596E-2</v>
      </c>
      <c r="G129" s="11">
        <f t="shared" si="29"/>
        <v>6.8527596740750596E-3</v>
      </c>
    </row>
    <row r="130" spans="2:7">
      <c r="B130" s="10">
        <v>128</v>
      </c>
      <c r="D130">
        <f t="shared" si="28"/>
        <v>0</v>
      </c>
      <c r="E130" s="11">
        <f t="shared" si="30"/>
        <v>107999.96499533771</v>
      </c>
      <c r="F130" s="11">
        <f t="shared" si="31"/>
        <v>5.8688080898718908E-2</v>
      </c>
      <c r="G130" s="11">
        <f t="shared" si="29"/>
        <v>5.8688080898718908E-3</v>
      </c>
    </row>
    <row r="131" spans="2:7">
      <c r="B131" s="10">
        <v>129</v>
      </c>
      <c r="D131">
        <f t="shared" si="28"/>
        <v>0</v>
      </c>
      <c r="E131" s="11">
        <f t="shared" ref="E131:E149" si="32">$K$2/(1+$K$5*EXP(-$K$4*B131))</f>
        <v>107999.97002147454</v>
      </c>
      <c r="F131" s="11">
        <f t="shared" si="31"/>
        <v>5.0261368305655196E-2</v>
      </c>
      <c r="G131" s="11">
        <f t="shared" si="29"/>
        <v>5.0261368305655196E-3</v>
      </c>
    </row>
    <row r="132" spans="2:7">
      <c r="B132" s="10">
        <v>130</v>
      </c>
      <c r="D132">
        <f t="shared" si="28"/>
        <v>0</v>
      </c>
      <c r="E132" s="11">
        <f t="shared" si="32"/>
        <v>107999.97432593477</v>
      </c>
      <c r="F132" s="11">
        <f t="shared" ref="F132:F149" si="33">(E132-E131)*10</f>
        <v>4.304460235289298E-2</v>
      </c>
      <c r="G132" s="11">
        <f t="shared" si="29"/>
        <v>4.304460235289298E-3</v>
      </c>
    </row>
    <row r="133" spans="2:7">
      <c r="B133" s="10">
        <v>131</v>
      </c>
      <c r="D133">
        <f t="shared" ref="D133:D149" si="34">C133-C132</f>
        <v>0</v>
      </c>
      <c r="E133" s="11">
        <f t="shared" si="32"/>
        <v>107999.97801234011</v>
      </c>
      <c r="F133" s="11">
        <f t="shared" si="33"/>
        <v>3.6864053399767727E-2</v>
      </c>
      <c r="G133" s="11">
        <f t="shared" ref="G133:G149" si="35">E133-E132</f>
        <v>3.6864053399767727E-3</v>
      </c>
    </row>
    <row r="134" spans="2:7">
      <c r="B134" s="10">
        <v>132</v>
      </c>
      <c r="D134">
        <f t="shared" si="34"/>
        <v>0</v>
      </c>
      <c r="E134" s="11">
        <f t="shared" si="32"/>
        <v>107999.98116943381</v>
      </c>
      <c r="F134" s="11">
        <f t="shared" si="33"/>
        <v>3.1570936989737675E-2</v>
      </c>
      <c r="G134" s="11">
        <f t="shared" si="35"/>
        <v>3.1570936989737675E-3</v>
      </c>
    </row>
    <row r="135" spans="2:7">
      <c r="B135" s="10">
        <v>133</v>
      </c>
      <c r="D135">
        <f t="shared" si="34"/>
        <v>0</v>
      </c>
      <c r="E135" s="11">
        <f t="shared" si="32"/>
        <v>107999.9838732169</v>
      </c>
      <c r="F135" s="11">
        <f t="shared" si="33"/>
        <v>2.7037830877816305E-2</v>
      </c>
      <c r="G135" s="11">
        <f t="shared" si="35"/>
        <v>2.7037830877816305E-3</v>
      </c>
    </row>
    <row r="136" spans="2:7">
      <c r="B136" s="10">
        <v>134</v>
      </c>
      <c r="D136">
        <f t="shared" si="34"/>
        <v>0</v>
      </c>
      <c r="E136" s="11">
        <f t="shared" si="32"/>
        <v>107999.98618877791</v>
      </c>
      <c r="F136" s="11">
        <f t="shared" si="33"/>
        <v>2.3155610106186941E-2</v>
      </c>
      <c r="G136" s="11">
        <f t="shared" si="35"/>
        <v>2.3155610106186941E-3</v>
      </c>
    </row>
    <row r="137" spans="2:7">
      <c r="B137" s="10">
        <v>135</v>
      </c>
      <c r="D137">
        <f t="shared" si="34"/>
        <v>0</v>
      </c>
      <c r="E137" s="11">
        <f t="shared" si="32"/>
        <v>107999.98817185954</v>
      </c>
      <c r="F137" s="11">
        <f t="shared" si="33"/>
        <v>1.9830816308967769E-2</v>
      </c>
      <c r="G137" s="11">
        <f t="shared" si="35"/>
        <v>1.9830816308967769E-3</v>
      </c>
    </row>
    <row r="138" spans="2:7">
      <c r="B138" s="10">
        <v>136</v>
      </c>
      <c r="D138">
        <f t="shared" si="34"/>
        <v>0</v>
      </c>
      <c r="E138" s="11">
        <f t="shared" si="32"/>
        <v>107999.98987020085</v>
      </c>
      <c r="F138" s="11">
        <f t="shared" si="33"/>
        <v>1.6983413079287857E-2</v>
      </c>
      <c r="G138" s="11">
        <f t="shared" si="35"/>
        <v>1.6983413079287857E-3</v>
      </c>
    </row>
    <row r="139" spans="2:7">
      <c r="B139" s="10">
        <v>137</v>
      </c>
      <c r="D139">
        <f t="shared" si="34"/>
        <v>0</v>
      </c>
      <c r="E139" s="11">
        <f t="shared" si="32"/>
        <v>107999.99132468614</v>
      </c>
      <c r="F139" s="11">
        <f t="shared" si="33"/>
        <v>1.4544852892868221E-2</v>
      </c>
      <c r="G139" s="11">
        <f t="shared" si="35"/>
        <v>1.4544852892868221E-3</v>
      </c>
    </row>
    <row r="140" spans="2:7">
      <c r="B140" s="10">
        <v>138</v>
      </c>
      <c r="D140">
        <f t="shared" si="34"/>
        <v>0</v>
      </c>
      <c r="E140" s="11">
        <f t="shared" si="32"/>
        <v>107999.99257032946</v>
      </c>
      <c r="F140" s="11">
        <f t="shared" si="33"/>
        <v>1.2456433178158477E-2</v>
      </c>
      <c r="G140" s="11">
        <f t="shared" si="35"/>
        <v>1.2456433178158477E-3</v>
      </c>
    </row>
    <row r="141" spans="2:7">
      <c r="B141" s="10">
        <v>139</v>
      </c>
      <c r="D141">
        <f t="shared" si="34"/>
        <v>0</v>
      </c>
      <c r="E141" s="11">
        <f t="shared" si="32"/>
        <v>107999.99363711732</v>
      </c>
      <c r="F141" s="11">
        <f t="shared" si="33"/>
        <v>1.0667878668755293E-2</v>
      </c>
      <c r="G141" s="11">
        <f t="shared" si="35"/>
        <v>1.0667878668755293E-3</v>
      </c>
    </row>
    <row r="142" spans="2:7">
      <c r="B142" s="10">
        <v>140</v>
      </c>
      <c r="D142">
        <f t="shared" si="34"/>
        <v>0</v>
      </c>
      <c r="E142" s="11">
        <f t="shared" si="32"/>
        <v>107999.99455073067</v>
      </c>
      <c r="F142" s="11">
        <f t="shared" si="33"/>
        <v>9.1361334489192814E-3</v>
      </c>
      <c r="G142" s="11">
        <f t="shared" si="35"/>
        <v>9.1361334489192814E-4</v>
      </c>
    </row>
    <row r="143" spans="2:7">
      <c r="B143" s="10">
        <v>141</v>
      </c>
      <c r="D143">
        <f t="shared" si="34"/>
        <v>0</v>
      </c>
      <c r="E143" s="11">
        <f t="shared" si="32"/>
        <v>107999.99533316298</v>
      </c>
      <c r="F143" s="11">
        <f t="shared" si="33"/>
        <v>7.824323110980913E-3</v>
      </c>
      <c r="G143" s="11">
        <f t="shared" si="35"/>
        <v>7.824323110980913E-4</v>
      </c>
    </row>
    <row r="144" spans="2:7">
      <c r="B144" s="10">
        <v>142</v>
      </c>
      <c r="D144">
        <f t="shared" si="34"/>
        <v>0</v>
      </c>
      <c r="E144" s="11">
        <f t="shared" si="32"/>
        <v>107999.99600324994</v>
      </c>
      <c r="F144" s="11">
        <f t="shared" si="33"/>
        <v>6.700869562337175E-3</v>
      </c>
      <c r="G144" s="11">
        <f t="shared" si="35"/>
        <v>6.700869562337175E-4</v>
      </c>
    </row>
    <row r="145" spans="2:7">
      <c r="B145" s="10">
        <v>143</v>
      </c>
      <c r="D145">
        <f t="shared" si="34"/>
        <v>0</v>
      </c>
      <c r="E145" s="11">
        <f t="shared" si="32"/>
        <v>107999.99657712255</v>
      </c>
      <c r="F145" s="11">
        <f t="shared" si="33"/>
        <v>5.7387261767871678E-3</v>
      </c>
      <c r="G145" s="11">
        <f t="shared" si="35"/>
        <v>5.7387261767871678E-4</v>
      </c>
    </row>
    <row r="146" spans="2:7">
      <c r="B146" s="10">
        <v>144</v>
      </c>
      <c r="D146">
        <f t="shared" si="34"/>
        <v>0</v>
      </c>
      <c r="E146" s="11">
        <f t="shared" si="32"/>
        <v>107999.99706859581</v>
      </c>
      <c r="F146" s="11">
        <f t="shared" si="33"/>
        <v>4.9147325626108795E-3</v>
      </c>
      <c r="G146" s="11">
        <f t="shared" si="35"/>
        <v>4.9147325626108795E-4</v>
      </c>
    </row>
    <row r="147" spans="2:7">
      <c r="B147" s="10">
        <v>145</v>
      </c>
      <c r="D147">
        <f t="shared" si="34"/>
        <v>0</v>
      </c>
      <c r="E147" s="11">
        <f t="shared" si="32"/>
        <v>107999.99748950094</v>
      </c>
      <c r="F147" s="11">
        <f t="shared" si="33"/>
        <v>4.209051257930696E-3</v>
      </c>
      <c r="G147" s="11">
        <f t="shared" si="35"/>
        <v>4.209051257930696E-4</v>
      </c>
    </row>
    <row r="148" spans="2:7">
      <c r="B148" s="10">
        <v>146</v>
      </c>
      <c r="D148">
        <f t="shared" si="34"/>
        <v>0</v>
      </c>
      <c r="E148" s="11">
        <f t="shared" si="32"/>
        <v>107999.99784997049</v>
      </c>
      <c r="F148" s="11">
        <f t="shared" si="33"/>
        <v>3.60469552106224E-3</v>
      </c>
      <c r="G148" s="11">
        <f t="shared" si="35"/>
        <v>3.60469552106224E-4</v>
      </c>
    </row>
    <row r="149" spans="2:7">
      <c r="B149" s="10">
        <v>147</v>
      </c>
      <c r="D149">
        <f t="shared" si="34"/>
        <v>0</v>
      </c>
      <c r="E149" s="11">
        <f t="shared" si="32"/>
        <v>107999.99815868208</v>
      </c>
      <c r="F149" s="11">
        <f t="shared" si="33"/>
        <v>3.0871159106027335E-3</v>
      </c>
      <c r="G149" s="11">
        <f t="shared" si="35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topLeftCell="A4" workbookViewId="0">
      <selection activeCell="O40" sqref="O4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9">C53-C52</f>
        <v>2972</v>
      </c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H53" s="11">
        <f t="shared" ref="H53" si="10">C53-E53</f>
        <v>5146.3639903618605</v>
      </c>
      <c r="I53" s="11">
        <f t="shared" ref="I53" si="11">H53-H52</f>
        <v>1098.5563822259428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2">C54-C53</f>
        <v>2667</v>
      </c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H54" s="11">
        <f t="shared" ref="H54" si="13">C54-E54</f>
        <v>6164.3417487952102</v>
      </c>
      <c r="I54" s="11">
        <f t="shared" ref="I54" si="14">H54-H53</f>
        <v>1017.9777584333497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5">C55-C54</f>
        <v>3786</v>
      </c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H55" s="11">
        <f t="shared" ref="H55" si="16">C55-E55</f>
        <v>8503.084645438008</v>
      </c>
      <c r="I55" s="11">
        <f t="shared" ref="I55" si="17">H55-H54</f>
        <v>2338.7428966427979</v>
      </c>
    </row>
    <row r="56" spans="1:9">
      <c r="A56" s="2">
        <v>43938</v>
      </c>
      <c r="B56" s="10">
        <v>54</v>
      </c>
      <c r="C56" s="10"/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I56" s="11"/>
    </row>
    <row r="57" spans="1:9">
      <c r="A57" s="2">
        <v>43939</v>
      </c>
      <c r="B57" s="10">
        <v>55</v>
      </c>
      <c r="C57" s="10"/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I57" s="11"/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18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18"/>
        <v>168570.60199530661</v>
      </c>
      <c r="F68" s="11">
        <f t="shared" ref="F68:F131" si="19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18"/>
        <v>168768.263127529</v>
      </c>
      <c r="F69" s="11">
        <f t="shared" si="19"/>
        <v>1976.6113222239073</v>
      </c>
      <c r="G69" s="11">
        <f t="shared" ref="G69:G132" si="20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18"/>
        <v>168938.76320437688</v>
      </c>
      <c r="F70" s="11">
        <f t="shared" si="19"/>
        <v>1705.0007684787852</v>
      </c>
      <c r="G70" s="11">
        <f t="shared" si="20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18"/>
        <v>169085.79008292852</v>
      </c>
      <c r="F71" s="11">
        <f t="shared" si="19"/>
        <v>1470.2687855163822</v>
      </c>
      <c r="G71" s="11">
        <f t="shared" si="20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18"/>
        <v>169212.54237020807</v>
      </c>
      <c r="F72" s="11">
        <f t="shared" si="19"/>
        <v>1267.5228727955255</v>
      </c>
      <c r="G72" s="11">
        <f t="shared" si="20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18"/>
        <v>169321.79134647819</v>
      </c>
      <c r="F73" s="11">
        <f t="shared" si="19"/>
        <v>1092.4897627011524</v>
      </c>
      <c r="G73" s="11">
        <f t="shared" si="20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18"/>
        <v>169415.93583758667</v>
      </c>
      <c r="F74" s="11">
        <f t="shared" si="19"/>
        <v>941.44491108483635</v>
      </c>
      <c r="G74" s="11">
        <f t="shared" si="20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18"/>
        <v>169497.05062438795</v>
      </c>
      <c r="F75" s="11">
        <f t="shared" si="19"/>
        <v>811.1478680127766</v>
      </c>
      <c r="G75" s="11">
        <f t="shared" si="20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18"/>
        <v>169566.9289925276</v>
      </c>
      <c r="F76" s="11">
        <f t="shared" si="19"/>
        <v>698.78368139645318</v>
      </c>
      <c r="G76" s="11">
        <f t="shared" si="20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18"/>
        <v>169627.12001559854</v>
      </c>
      <c r="F77" s="11">
        <f t="shared" si="19"/>
        <v>601.91023070947267</v>
      </c>
      <c r="G77" s="11">
        <f t="shared" si="20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18"/>
        <v>169678.96113785819</v>
      </c>
      <c r="F78" s="11">
        <f t="shared" si="19"/>
        <v>518.41122259647818</v>
      </c>
      <c r="G78" s="11">
        <f t="shared" si="20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18"/>
        <v>169723.60658588912</v>
      </c>
      <c r="F79" s="11">
        <f t="shared" si="19"/>
        <v>446.45448030933039</v>
      </c>
      <c r="G79" s="11">
        <f t="shared" si="20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18"/>
        <v>169762.0520964844</v>
      </c>
      <c r="F80" s="11">
        <f t="shared" si="19"/>
        <v>384.45510595280211</v>
      </c>
      <c r="G80" s="11">
        <f t="shared" si="20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18"/>
        <v>169795.15640390385</v>
      </c>
      <c r="F81" s="11">
        <f t="shared" si="19"/>
        <v>331.04307419445831</v>
      </c>
      <c r="G81" s="11">
        <f t="shared" si="20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18"/>
        <v>169823.65988570623</v>
      </c>
      <c r="F82" s="11">
        <f t="shared" si="19"/>
        <v>285.03481802385068</v>
      </c>
      <c r="G82" s="11">
        <f t="shared" si="20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18"/>
        <v>169848.20072405832</v>
      </c>
      <c r="F83" s="11">
        <f t="shared" si="19"/>
        <v>245.40838352084393</v>
      </c>
      <c r="G83" s="11">
        <f t="shared" si="20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18"/>
        <v>169869.32889964193</v>
      </c>
      <c r="F84" s="11">
        <f t="shared" si="19"/>
        <v>211.28175583609845</v>
      </c>
      <c r="G84" s="11">
        <f t="shared" si="20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18"/>
        <v>169887.51829852085</v>
      </c>
      <c r="F85" s="11">
        <f t="shared" si="19"/>
        <v>181.89398878923384</v>
      </c>
      <c r="G85" s="11">
        <f t="shared" si="20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18"/>
        <v>169903.17717879993</v>
      </c>
      <c r="F86" s="11">
        <f t="shared" si="19"/>
        <v>156.58880279079312</v>
      </c>
      <c r="G86" s="11">
        <f t="shared" si="20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18"/>
        <v>169916.65721364188</v>
      </c>
      <c r="F87" s="11">
        <f t="shared" si="19"/>
        <v>134.80034841952147</v>
      </c>
      <c r="G87" s="11">
        <f t="shared" si="20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18"/>
        <v>169928.261300101</v>
      </c>
      <c r="F88" s="11">
        <f t="shared" si="19"/>
        <v>116.04086459119571</v>
      </c>
      <c r="G88" s="11">
        <f t="shared" si="20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18"/>
        <v>169938.25029912076</v>
      </c>
      <c r="F89" s="11">
        <f t="shared" si="19"/>
        <v>99.889990197552834</v>
      </c>
      <c r="G89" s="11">
        <f t="shared" si="20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18"/>
        <v>169946.8488507006</v>
      </c>
      <c r="F90" s="11">
        <f t="shared" si="19"/>
        <v>85.985515798383858</v>
      </c>
      <c r="G90" s="11">
        <f t="shared" si="20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18"/>
        <v>169954.25038943792</v>
      </c>
      <c r="F91" s="11">
        <f t="shared" si="19"/>
        <v>74.01538737321971</v>
      </c>
      <c r="G91" s="11">
        <f t="shared" si="20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18"/>
        <v>169960.62146914212</v>
      </c>
      <c r="F92" s="11">
        <f t="shared" si="19"/>
        <v>63.710797042003833</v>
      </c>
      <c r="G92" s="11">
        <f t="shared" si="20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18"/>
        <v>169966.10549077136</v>
      </c>
      <c r="F93" s="11">
        <f t="shared" si="19"/>
        <v>54.840216292359401</v>
      </c>
      <c r="G93" s="11">
        <f t="shared" si="20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18"/>
        <v>169970.82591532811</v>
      </c>
      <c r="F94" s="11">
        <f t="shared" si="19"/>
        <v>47.204245567554608</v>
      </c>
      <c r="G94" s="11">
        <f t="shared" si="20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18"/>
        <v>169974.88903235993</v>
      </c>
      <c r="F95" s="11">
        <f t="shared" si="19"/>
        <v>40.631170318229124</v>
      </c>
      <c r="G95" s="11">
        <f t="shared" si="20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18"/>
        <v>169978.38634515452</v>
      </c>
      <c r="F96" s="11">
        <f t="shared" si="19"/>
        <v>34.973127945850138</v>
      </c>
      <c r="G96" s="11">
        <f t="shared" si="20"/>
        <v>3.4973127945850138</v>
      </c>
      <c r="I96" s="11"/>
    </row>
    <row r="97" spans="2:9">
      <c r="B97" s="10">
        <v>95</v>
      </c>
      <c r="C97" s="10"/>
      <c r="E97" s="11">
        <f t="shared" si="18"/>
        <v>169981.39662541894</v>
      </c>
      <c r="F97" s="11">
        <f t="shared" si="19"/>
        <v>30.102802644250914</v>
      </c>
      <c r="G97" s="11">
        <f t="shared" si="20"/>
        <v>3.0102802644250914</v>
      </c>
      <c r="I97" s="11"/>
    </row>
    <row r="98" spans="2:9">
      <c r="B98" s="10">
        <v>96</v>
      </c>
      <c r="C98" s="10"/>
      <c r="E98" s="11">
        <f t="shared" si="18"/>
        <v>169983.98768303468</v>
      </c>
      <c r="F98" s="11">
        <f t="shared" si="19"/>
        <v>25.91057615733007</v>
      </c>
      <c r="G98" s="11">
        <f t="shared" si="20"/>
        <v>2.591057615733007</v>
      </c>
      <c r="I98" s="11"/>
    </row>
    <row r="99" spans="2:9">
      <c r="B99" s="10">
        <v>97</v>
      </c>
      <c r="C99" s="10"/>
      <c r="E99" s="11">
        <f t="shared" si="18"/>
        <v>169986.2178902466</v>
      </c>
      <c r="F99" s="11">
        <f t="shared" si="19"/>
        <v>22.302072119200602</v>
      </c>
      <c r="G99" s="11">
        <f t="shared" si="20"/>
        <v>2.2302072119200602</v>
      </c>
      <c r="I99" s="11"/>
    </row>
    <row r="100" spans="2:9">
      <c r="B100" s="10">
        <v>98</v>
      </c>
      <c r="C100" s="10"/>
      <c r="E100" s="11">
        <f t="shared" si="18"/>
        <v>169988.13749424502</v>
      </c>
      <c r="F100" s="11">
        <f t="shared" si="19"/>
        <v>19.19603998423554</v>
      </c>
      <c r="G100" s="11">
        <f t="shared" si="20"/>
        <v>1.919603998423554</v>
      </c>
      <c r="I100" s="11"/>
    </row>
    <row r="101" spans="2:9">
      <c r="B101" s="10">
        <v>99</v>
      </c>
      <c r="C101" s="10"/>
      <c r="E101" s="11">
        <f t="shared" si="18"/>
        <v>169989.78974743551</v>
      </c>
      <c r="F101" s="11">
        <f t="shared" si="19"/>
        <v>16.52253190492047</v>
      </c>
      <c r="G101" s="11">
        <f t="shared" si="20"/>
        <v>1.652253190492047</v>
      </c>
      <c r="I101" s="11"/>
    </row>
    <row r="102" spans="2:9">
      <c r="B102" s="10">
        <v>100</v>
      </c>
      <c r="C102" s="10"/>
      <c r="E102" s="11">
        <f t="shared" si="18"/>
        <v>169991.21188065573</v>
      </c>
      <c r="F102" s="11">
        <f t="shared" si="19"/>
        <v>14.221332202141639</v>
      </c>
      <c r="G102" s="11">
        <f t="shared" si="20"/>
        <v>1.4221332202141639</v>
      </c>
      <c r="I102" s="11"/>
    </row>
    <row r="103" spans="2:9">
      <c r="B103" s="10">
        <v>101</v>
      </c>
      <c r="C103" s="10"/>
      <c r="E103" s="11">
        <f t="shared" si="18"/>
        <v>169992.43594111624</v>
      </c>
      <c r="F103" s="11">
        <f t="shared" si="19"/>
        <v>12.240604605176486</v>
      </c>
      <c r="G103" s="11">
        <f t="shared" si="20"/>
        <v>1.2240604605176486</v>
      </c>
      <c r="I103" s="11"/>
    </row>
    <row r="104" spans="2:9">
      <c r="B104" s="10">
        <v>102</v>
      </c>
      <c r="C104" s="10"/>
      <c r="E104" s="11">
        <f t="shared" si="18"/>
        <v>169993.48951383444</v>
      </c>
      <c r="F104" s="11">
        <f t="shared" si="19"/>
        <v>10.535727181995753</v>
      </c>
      <c r="G104" s="11">
        <f t="shared" si="20"/>
        <v>1.0535727181995753</v>
      </c>
      <c r="I104" s="11"/>
    </row>
    <row r="105" spans="2:9">
      <c r="B105" s="10">
        <v>103</v>
      </c>
      <c r="C105" s="10"/>
      <c r="E105" s="11">
        <f t="shared" si="18"/>
        <v>169994.39634273437</v>
      </c>
      <c r="F105" s="11">
        <f t="shared" si="19"/>
        <v>9.0682889992604032</v>
      </c>
      <c r="G105" s="11">
        <f t="shared" si="20"/>
        <v>0.90682889992604032</v>
      </c>
      <c r="I105" s="11"/>
    </row>
    <row r="106" spans="2:9">
      <c r="B106" s="10">
        <v>104</v>
      </c>
      <c r="C106" s="10"/>
      <c r="E106" s="11">
        <f t="shared" si="18"/>
        <v>169995.17686534917</v>
      </c>
      <c r="F106" s="11">
        <f t="shared" si="19"/>
        <v>7.8052261480479501</v>
      </c>
      <c r="G106" s="11">
        <f t="shared" si="20"/>
        <v>0.78052261480479501</v>
      </c>
      <c r="I106" s="11"/>
    </row>
    <row r="107" spans="2:9">
      <c r="B107" s="10">
        <v>105</v>
      </c>
      <c r="C107" s="10"/>
      <c r="E107" s="11">
        <f t="shared" si="18"/>
        <v>169995.84867312902</v>
      </c>
      <c r="F107" s="11">
        <f t="shared" si="19"/>
        <v>6.7180777984322049</v>
      </c>
      <c r="G107" s="11">
        <f t="shared" si="20"/>
        <v>0.67180777984322049</v>
      </c>
      <c r="I107" s="11"/>
    </row>
    <row r="108" spans="2:9">
      <c r="B108" s="10">
        <v>106</v>
      </c>
      <c r="C108" s="10"/>
      <c r="E108" s="11">
        <f t="shared" si="18"/>
        <v>169996.42690769571</v>
      </c>
      <c r="F108" s="11">
        <f t="shared" si="19"/>
        <v>5.7823456669575535</v>
      </c>
      <c r="G108" s="11">
        <f t="shared" si="20"/>
        <v>0.57823456669575535</v>
      </c>
      <c r="I108" s="11"/>
    </row>
    <row r="109" spans="2:9">
      <c r="B109" s="10">
        <v>107</v>
      </c>
      <c r="C109" s="10"/>
      <c r="E109" s="11">
        <f t="shared" si="18"/>
        <v>169996.92460194946</v>
      </c>
      <c r="F109" s="11">
        <f t="shared" si="19"/>
        <v>4.9769425374688581</v>
      </c>
      <c r="G109" s="11">
        <f t="shared" si="20"/>
        <v>0.49769425374688581</v>
      </c>
      <c r="I109" s="11"/>
    </row>
    <row r="110" spans="2:9">
      <c r="B110" s="10">
        <v>108</v>
      </c>
      <c r="C110" s="10"/>
      <c r="E110" s="11">
        <f t="shared" si="18"/>
        <v>169997.35297369704</v>
      </c>
      <c r="F110" s="11">
        <f t="shared" si="19"/>
        <v>4.283717475773301</v>
      </c>
      <c r="G110" s="11">
        <f t="shared" si="20"/>
        <v>0.4283717475773301</v>
      </c>
      <c r="I110" s="11"/>
    </row>
    <row r="111" spans="2:9">
      <c r="B111" s="10">
        <v>109</v>
      </c>
      <c r="C111" s="10"/>
      <c r="E111" s="11">
        <f t="shared" si="18"/>
        <v>169997.72167840583</v>
      </c>
      <c r="F111" s="11">
        <f t="shared" si="19"/>
        <v>3.6870470878784545</v>
      </c>
      <c r="G111" s="11">
        <f t="shared" si="20"/>
        <v>0.36870470878784545</v>
      </c>
      <c r="I111" s="11"/>
    </row>
    <row r="112" spans="2:9">
      <c r="B112" s="10">
        <v>110</v>
      </c>
      <c r="C112" s="10"/>
      <c r="E112" s="11">
        <f t="shared" si="18"/>
        <v>169998.0390267703</v>
      </c>
      <c r="F112" s="11">
        <f t="shared" si="19"/>
        <v>3.1734836447867565</v>
      </c>
      <c r="G112" s="11">
        <f t="shared" si="20"/>
        <v>0.31734836447867565</v>
      </c>
      <c r="I112" s="11"/>
    </row>
    <row r="113" spans="2:9">
      <c r="B113" s="10">
        <v>111</v>
      </c>
      <c r="C113" s="10"/>
      <c r="E113" s="11">
        <f t="shared" si="18"/>
        <v>169998.31217198775</v>
      </c>
      <c r="F113" s="11">
        <f t="shared" si="19"/>
        <v>2.7314521744847298</v>
      </c>
      <c r="G113" s="11">
        <f t="shared" si="20"/>
        <v>0.27314521744847298</v>
      </c>
      <c r="I113" s="11"/>
    </row>
    <row r="114" spans="2:9">
      <c r="B114" s="10">
        <v>112</v>
      </c>
      <c r="C114" s="10"/>
      <c r="E114" s="11">
        <f t="shared" si="18"/>
        <v>169998.54727095799</v>
      </c>
      <c r="F114" s="11">
        <f t="shared" si="19"/>
        <v>2.3509897023905069</v>
      </c>
      <c r="G114" s="11">
        <f t="shared" si="20"/>
        <v>0.23509897023905069</v>
      </c>
      <c r="I114" s="11"/>
    </row>
    <row r="115" spans="2:9">
      <c r="B115" s="10">
        <v>113</v>
      </c>
      <c r="C115" s="10"/>
      <c r="E115" s="11">
        <f t="shared" si="18"/>
        <v>169998.74962303758</v>
      </c>
      <c r="F115" s="11">
        <f t="shared" si="19"/>
        <v>2.0235207959194668</v>
      </c>
      <c r="G115" s="11">
        <f t="shared" si="20"/>
        <v>0.20235207959194668</v>
      </c>
      <c r="I115" s="11"/>
    </row>
    <row r="116" spans="2:9">
      <c r="B116" s="10">
        <v>114</v>
      </c>
      <c r="C116" s="10"/>
      <c r="E116" s="11">
        <f t="shared" si="18"/>
        <v>169998.92378947235</v>
      </c>
      <c r="F116" s="11">
        <f t="shared" si="19"/>
        <v>1.7416643476462923</v>
      </c>
      <c r="G116" s="11">
        <f t="shared" si="20"/>
        <v>0.17416643476462923</v>
      </c>
      <c r="I116" s="11"/>
    </row>
    <row r="117" spans="2:9">
      <c r="B117" s="10">
        <v>115</v>
      </c>
      <c r="C117" s="10"/>
      <c r="E117" s="11">
        <f t="shared" si="18"/>
        <v>169999.07369619768</v>
      </c>
      <c r="F117" s="11">
        <f t="shared" si="19"/>
        <v>1.4990672533167526</v>
      </c>
      <c r="G117" s="11">
        <f t="shared" si="20"/>
        <v>0.14990672533167526</v>
      </c>
      <c r="I117" s="11"/>
    </row>
    <row r="118" spans="2:9">
      <c r="B118" s="10">
        <v>116</v>
      </c>
      <c r="C118" s="10"/>
      <c r="E118" s="11">
        <f t="shared" si="18"/>
        <v>169999.20272232365</v>
      </c>
      <c r="F118" s="11">
        <f t="shared" si="19"/>
        <v>1.2902612597099505</v>
      </c>
      <c r="G118" s="11">
        <f t="shared" si="20"/>
        <v>0.12902612597099505</v>
      </c>
      <c r="I118" s="11"/>
    </row>
    <row r="119" spans="2:9">
      <c r="B119" s="10">
        <v>117</v>
      </c>
      <c r="C119" s="10"/>
      <c r="E119" s="11">
        <f t="shared" si="18"/>
        <v>169999.31377629624</v>
      </c>
      <c r="F119" s="11">
        <f t="shared" si="19"/>
        <v>1.1105397259234451</v>
      </c>
      <c r="G119" s="11">
        <f t="shared" si="20"/>
        <v>0.11105397259234451</v>
      </c>
      <c r="I119" s="11"/>
    </row>
    <row r="120" spans="2:9">
      <c r="B120" s="10">
        <v>118</v>
      </c>
      <c r="C120" s="10"/>
      <c r="E120" s="11">
        <f t="shared" si="18"/>
        <v>169999.40936145248</v>
      </c>
      <c r="F120" s="11">
        <f t="shared" si="19"/>
        <v>0.95585156232118607</v>
      </c>
      <c r="G120" s="11">
        <f t="shared" si="20"/>
        <v>9.5585156232118607E-2</v>
      </c>
      <c r="I120" s="11"/>
    </row>
    <row r="121" spans="2:9">
      <c r="B121" s="10">
        <v>119</v>
      </c>
      <c r="C121" s="10"/>
      <c r="E121" s="11">
        <f t="shared" si="18"/>
        <v>169999.49163244493</v>
      </c>
      <c r="F121" s="11">
        <f t="shared" si="19"/>
        <v>0.82270992454141378</v>
      </c>
      <c r="G121" s="11">
        <f t="shared" si="20"/>
        <v>8.2270992454141378E-2</v>
      </c>
      <c r="I121" s="11"/>
    </row>
    <row r="122" spans="2:9">
      <c r="B122" s="10">
        <v>120</v>
      </c>
      <c r="C122" s="10"/>
      <c r="E122" s="11">
        <f t="shared" si="18"/>
        <v>169999.56244380816</v>
      </c>
      <c r="F122" s="11">
        <f t="shared" si="19"/>
        <v>0.70811363228131086</v>
      </c>
      <c r="G122" s="11">
        <f t="shared" si="20"/>
        <v>7.0811363228131086E-2</v>
      </c>
      <c r="I122" s="11"/>
    </row>
    <row r="123" spans="2:9">
      <c r="B123" s="10">
        <v>121</v>
      </c>
      <c r="C123" s="10"/>
      <c r="E123" s="11">
        <f t="shared" si="18"/>
        <v>169999.62339176051</v>
      </c>
      <c r="F123" s="11">
        <f t="shared" si="19"/>
        <v>0.60947952355490997</v>
      </c>
      <c r="G123" s="11">
        <f t="shared" si="20"/>
        <v>6.0947952355490997E-2</v>
      </c>
      <c r="I123" s="11"/>
    </row>
    <row r="124" spans="2:9">
      <c r="B124" s="10">
        <v>122</v>
      </c>
      <c r="C124" s="10"/>
      <c r="E124" s="11">
        <f t="shared" si="18"/>
        <v>169999.67585018429</v>
      </c>
      <c r="F124" s="11">
        <f t="shared" si="19"/>
        <v>0.52458423771895468</v>
      </c>
      <c r="G124" s="11">
        <f t="shared" si="20"/>
        <v>5.2458423771895468E-2</v>
      </c>
      <c r="I124" s="11"/>
    </row>
    <row r="125" spans="2:9">
      <c r="B125" s="10">
        <v>123</v>
      </c>
      <c r="C125" s="10"/>
      <c r="E125" s="11">
        <f t="shared" si="18"/>
        <v>169999.72100159395</v>
      </c>
      <c r="F125" s="11">
        <f t="shared" si="19"/>
        <v>0.45151409663958475</v>
      </c>
      <c r="G125" s="11">
        <f t="shared" si="20"/>
        <v>4.5151409663958475E-2</v>
      </c>
      <c r="I125" s="11"/>
    </row>
    <row r="126" spans="2:9">
      <c r="B126" s="10">
        <v>124</v>
      </c>
      <c r="C126" s="10"/>
      <c r="E126" s="11">
        <f t="shared" si="18"/>
        <v>169999.75986379161</v>
      </c>
      <c r="F126" s="11">
        <f t="shared" si="19"/>
        <v>0.38862197659909725</v>
      </c>
      <c r="G126" s="11">
        <f t="shared" si="20"/>
        <v>3.8862197659909725E-2</v>
      </c>
      <c r="I126" s="11"/>
    </row>
    <row r="127" spans="2:9">
      <c r="B127" s="10">
        <v>125</v>
      </c>
      <c r="C127" s="10"/>
      <c r="E127" s="11">
        <f t="shared" si="18"/>
        <v>169999.79331280934</v>
      </c>
      <c r="F127" s="11">
        <f t="shared" si="19"/>
        <v>0.33449017733801156</v>
      </c>
      <c r="G127" s="11">
        <f t="shared" si="20"/>
        <v>3.3449017733801156E-2</v>
      </c>
      <c r="I127" s="11"/>
    </row>
    <row r="128" spans="2:9">
      <c r="B128" s="10">
        <v>126</v>
      </c>
      <c r="C128" s="10"/>
      <c r="E128" s="11">
        <f t="shared" si="18"/>
        <v>169999.82210265621</v>
      </c>
      <c r="F128" s="11">
        <f t="shared" si="19"/>
        <v>0.2878984686685726</v>
      </c>
      <c r="G128" s="11">
        <f t="shared" si="20"/>
        <v>2.878984686685726E-2</v>
      </c>
      <c r="I128" s="11"/>
    </row>
    <row r="129" spans="2:9">
      <c r="B129" s="10">
        <v>127</v>
      </c>
      <c r="C129" s="10"/>
      <c r="E129" s="11">
        <f t="shared" si="18"/>
        <v>169999.84688231495</v>
      </c>
      <c r="F129" s="11">
        <f t="shared" si="19"/>
        <v>0.24779658735496923</v>
      </c>
      <c r="G129" s="11">
        <f t="shared" si="20"/>
        <v>2.4779658735496923E-2</v>
      </c>
      <c r="I129" s="11"/>
    </row>
    <row r="130" spans="2:9">
      <c r="B130" s="10">
        <v>128</v>
      </c>
      <c r="C130" s="10"/>
      <c r="E130" s="11">
        <f t="shared" si="18"/>
        <v>169999.86821037059</v>
      </c>
      <c r="F130" s="11">
        <f t="shared" si="19"/>
        <v>0.21328055649064481</v>
      </c>
      <c r="G130" s="11">
        <f t="shared" si="20"/>
        <v>2.1328055649064481E-2</v>
      </c>
      <c r="I130" s="11"/>
    </row>
    <row r="131" spans="2:9">
      <c r="B131" s="10">
        <v>129</v>
      </c>
      <c r="C131" s="10"/>
      <c r="E131" s="11">
        <f t="shared" ref="E131:E149" si="21">$L$2/(1+$L$5*EXP(-$L$4*B131))</f>
        <v>169999.88656760252</v>
      </c>
      <c r="F131" s="11">
        <f t="shared" si="19"/>
        <v>0.1835723192198202</v>
      </c>
      <c r="G131" s="11">
        <f t="shared" si="20"/>
        <v>1.835723192198202E-2</v>
      </c>
      <c r="I131" s="11"/>
    </row>
    <row r="132" spans="2:9">
      <c r="B132" s="10">
        <v>130</v>
      </c>
      <c r="C132" s="10"/>
      <c r="E132" s="11">
        <f t="shared" si="21"/>
        <v>169999.9023678216</v>
      </c>
      <c r="F132" s="11">
        <f t="shared" ref="F132:F149" si="22">(E132-E131)*10</f>
        <v>0.15800219087395817</v>
      </c>
      <c r="G132" s="11">
        <f t="shared" si="20"/>
        <v>1.5800219087395817E-2</v>
      </c>
      <c r="I132" s="11"/>
    </row>
    <row r="133" spans="2:9">
      <c r="B133" s="10">
        <v>131</v>
      </c>
      <c r="C133" s="10"/>
      <c r="E133" s="11">
        <f t="shared" si="21"/>
        <v>169999.91596719858</v>
      </c>
      <c r="F133" s="11">
        <f t="shared" si="22"/>
        <v>0.1359937697998248</v>
      </c>
      <c r="G133" s="11">
        <f t="shared" ref="G133:G149" si="23">E133-E132</f>
        <v>1.359937697998248E-2</v>
      </c>
      <c r="I133" s="11"/>
    </row>
    <row r="134" spans="2:9">
      <c r="B134" s="10">
        <v>132</v>
      </c>
      <c r="C134" s="10"/>
      <c r="E134" s="11">
        <f t="shared" si="21"/>
        <v>169999.92767229254</v>
      </c>
      <c r="F134" s="11">
        <f t="shared" si="22"/>
        <v>0.11705093958880752</v>
      </c>
      <c r="G134" s="11">
        <f t="shared" si="23"/>
        <v>1.1705093958880752E-2</v>
      </c>
      <c r="I134" s="11"/>
    </row>
    <row r="135" spans="2:9">
      <c r="B135" s="10">
        <v>133</v>
      </c>
      <c r="C135" s="10"/>
      <c r="E135" s="11">
        <f t="shared" si="21"/>
        <v>169999.9377469616</v>
      </c>
      <c r="F135" s="11">
        <f t="shared" si="22"/>
        <v>0.10074669058667496</v>
      </c>
      <c r="G135" s="11">
        <f t="shared" si="23"/>
        <v>1.0074669058667496E-2</v>
      </c>
      <c r="I135" s="11"/>
    </row>
    <row r="136" spans="2:9">
      <c r="B136" s="10">
        <v>134</v>
      </c>
      <c r="C136" s="10"/>
      <c r="E136" s="11">
        <f t="shared" si="21"/>
        <v>169999.94641831057</v>
      </c>
      <c r="F136" s="11">
        <f t="shared" si="22"/>
        <v>8.6713489727117121E-2</v>
      </c>
      <c r="G136" s="11">
        <f t="shared" si="23"/>
        <v>8.6713489727117121E-3</v>
      </c>
      <c r="I136" s="11"/>
    </row>
    <row r="137" spans="2:9">
      <c r="B137" s="10">
        <v>135</v>
      </c>
      <c r="C137" s="10"/>
      <c r="E137" s="11">
        <f t="shared" si="21"/>
        <v>169999.95388181048</v>
      </c>
      <c r="F137" s="11">
        <f t="shared" si="22"/>
        <v>7.463499903678894E-2</v>
      </c>
      <c r="G137" s="11">
        <f t="shared" si="23"/>
        <v>7.463499903678894E-3</v>
      </c>
      <c r="I137" s="11"/>
    </row>
    <row r="138" spans="2:9">
      <c r="B138" s="10">
        <v>136</v>
      </c>
      <c r="E138" s="11">
        <f t="shared" si="21"/>
        <v>169999.96030570491</v>
      </c>
      <c r="F138" s="11">
        <f t="shared" si="22"/>
        <v>6.4238944323733449E-2</v>
      </c>
      <c r="G138" s="11">
        <f t="shared" si="23"/>
        <v>6.4238944323733449E-3</v>
      </c>
      <c r="I138" s="11"/>
    </row>
    <row r="139" spans="2:9">
      <c r="B139" s="10">
        <v>137</v>
      </c>
      <c r="E139" s="11">
        <f t="shared" si="21"/>
        <v>169999.96583480251</v>
      </c>
      <c r="F139" s="11">
        <f t="shared" si="22"/>
        <v>5.529097601538524E-2</v>
      </c>
      <c r="G139" s="11">
        <f t="shared" si="23"/>
        <v>5.529097601538524E-3</v>
      </c>
      <c r="I139" s="11"/>
    </row>
    <row r="140" spans="2:9">
      <c r="B140" s="10">
        <v>138</v>
      </c>
      <c r="E140" s="11">
        <f t="shared" si="21"/>
        <v>169999.97059374116</v>
      </c>
      <c r="F140" s="11">
        <f t="shared" si="22"/>
        <v>4.7589386522304267E-2</v>
      </c>
      <c r="G140" s="11">
        <f t="shared" si="23"/>
        <v>4.7589386522304267E-3</v>
      </c>
      <c r="I140" s="11"/>
    </row>
    <row r="141" spans="2:9">
      <c r="B141" s="10">
        <v>139</v>
      </c>
      <c r="E141" s="11">
        <f t="shared" si="21"/>
        <v>169999.97468979788</v>
      </c>
      <c r="F141" s="11">
        <f t="shared" si="22"/>
        <v>4.0960567130241543E-2</v>
      </c>
      <c r="G141" s="11">
        <f t="shared" si="23"/>
        <v>4.0960567130241543E-3</v>
      </c>
      <c r="I141" s="11"/>
    </row>
    <row r="142" spans="2:9">
      <c r="B142" s="10">
        <v>140</v>
      </c>
      <c r="E142" s="11">
        <f t="shared" si="21"/>
        <v>169999.97821530668</v>
      </c>
      <c r="F142" s="11">
        <f t="shared" si="22"/>
        <v>3.525508800521493E-2</v>
      </c>
      <c r="G142" s="11">
        <f t="shared" si="23"/>
        <v>3.525508800521493E-3</v>
      </c>
      <c r="I142" s="11"/>
    </row>
    <row r="143" spans="2:9">
      <c r="B143" s="10">
        <v>141</v>
      </c>
      <c r="E143" s="11">
        <f t="shared" si="21"/>
        <v>169999.98124974038</v>
      </c>
      <c r="F143" s="11">
        <f t="shared" si="22"/>
        <v>3.0344336992129683E-2</v>
      </c>
      <c r="G143" s="11">
        <f t="shared" si="23"/>
        <v>3.0344336992129683E-3</v>
      </c>
      <c r="I143" s="11"/>
    </row>
    <row r="144" spans="2:9">
      <c r="B144" s="10">
        <v>142</v>
      </c>
      <c r="E144" s="11">
        <f t="shared" si="21"/>
        <v>169999.98386150174</v>
      </c>
      <c r="F144" s="11">
        <f t="shared" si="22"/>
        <v>2.6117613597307354E-2</v>
      </c>
      <c r="G144" s="11">
        <f t="shared" si="23"/>
        <v>2.6117613597307354E-3</v>
      </c>
      <c r="I144" s="11"/>
    </row>
    <row r="145" spans="2:9">
      <c r="B145" s="10">
        <v>143</v>
      </c>
      <c r="E145" s="11">
        <f t="shared" si="21"/>
        <v>169999.98610946562</v>
      </c>
      <c r="F145" s="11">
        <f t="shared" si="22"/>
        <v>2.2479638864751905E-2</v>
      </c>
      <c r="G145" s="11">
        <f t="shared" si="23"/>
        <v>2.2479638864751905E-3</v>
      </c>
      <c r="I145" s="11"/>
    </row>
    <row r="146" spans="2:9">
      <c r="B146" s="10">
        <v>144</v>
      </c>
      <c r="E146" s="11">
        <f t="shared" si="21"/>
        <v>169999.98804430614</v>
      </c>
      <c r="F146" s="11">
        <f t="shared" si="22"/>
        <v>1.9348405185155571E-2</v>
      </c>
      <c r="G146" s="11">
        <f t="shared" si="23"/>
        <v>1.9348405185155571E-3</v>
      </c>
      <c r="I146" s="11"/>
    </row>
    <row r="147" spans="2:9">
      <c r="B147" s="10">
        <v>145</v>
      </c>
      <c r="E147" s="11">
        <f t="shared" si="21"/>
        <v>169999.98970963882</v>
      </c>
      <c r="F147" s="11">
        <f t="shared" si="22"/>
        <v>1.6653326747473329E-2</v>
      </c>
      <c r="G147" s="11">
        <f t="shared" si="23"/>
        <v>1.6653326747473329E-3</v>
      </c>
      <c r="I147" s="11"/>
    </row>
    <row r="148" spans="2:9">
      <c r="B148" s="10">
        <v>146</v>
      </c>
      <c r="E148" s="11">
        <f t="shared" si="21"/>
        <v>169999.99114300401</v>
      </c>
      <c r="F148" s="11">
        <f t="shared" si="22"/>
        <v>1.4333651924971491E-2</v>
      </c>
      <c r="G148" s="11">
        <f t="shared" si="23"/>
        <v>1.4333651924971491E-3</v>
      </c>
      <c r="I148" s="11"/>
    </row>
    <row r="149" spans="2:9">
      <c r="B149" s="10">
        <v>147</v>
      </c>
      <c r="E149" s="11">
        <f t="shared" si="21"/>
        <v>169999.99237671279</v>
      </c>
      <c r="F149" s="11">
        <f t="shared" si="22"/>
        <v>1.233708782820031E-2</v>
      </c>
      <c r="G149" s="11">
        <f t="shared" si="23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M149"/>
  <sheetViews>
    <sheetView topLeftCell="A25" workbookViewId="0">
      <selection activeCell="C55" sqref="C5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3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3">
      <c r="C2" s="1"/>
      <c r="L2" s="4" t="s">
        <v>23</v>
      </c>
      <c r="M2" s="18">
        <f>0.000155</f>
        <v>1.55E-4</v>
      </c>
    </row>
    <row r="3" spans="1:13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>$M$2*B4^$M$3*EXP(-B4/$M$4)</f>
        <v>1.2963895013854003E-2</v>
      </c>
      <c r="H4" s="11">
        <f t="shared" ref="H4:H52" si="1">C4-E4</f>
        <v>321.98703610498615</v>
      </c>
      <c r="I4" s="11">
        <f>H4-H3</f>
        <v>92.987036104986146</v>
      </c>
      <c r="L4" s="4" t="s">
        <v>42</v>
      </c>
      <c r="M4" s="9">
        <v>4.7</v>
      </c>
    </row>
    <row r="5" spans="1:13">
      <c r="A5" s="2">
        <v>43887</v>
      </c>
      <c r="B5" s="10">
        <v>3</v>
      </c>
      <c r="C5" s="10">
        <f>'Nuovi positivi'!B5</f>
        <v>400</v>
      </c>
      <c r="D5">
        <f t="shared" ref="D5:D52" si="2">C5-C4</f>
        <v>78</v>
      </c>
      <c r="E5" s="11">
        <f t="shared" ref="E5:E68" si="3">E4+G5</f>
        <v>0.19201262194226418</v>
      </c>
      <c r="F5" s="11">
        <f t="shared" si="0"/>
        <v>1.7904872692841018</v>
      </c>
      <c r="G5" s="11">
        <f t="shared" ref="G5:G68" si="4">$M$2*B5^$M$3*EXP(-B5/$M$4)</f>
        <v>0.17904872692841017</v>
      </c>
      <c r="H5" s="11">
        <f t="shared" si="1"/>
        <v>399.80798737805776</v>
      </c>
      <c r="I5" s="11">
        <f t="shared" ref="I5:I52" si="5">H5-H4</f>
        <v>77.820951273071614</v>
      </c>
    </row>
    <row r="6" spans="1:13">
      <c r="A6" s="2">
        <v>43888</v>
      </c>
      <c r="B6" s="10">
        <v>4</v>
      </c>
      <c r="C6" s="10">
        <f>'Nuovi positivi'!B6</f>
        <v>650</v>
      </c>
      <c r="D6">
        <f t="shared" si="2"/>
        <v>250</v>
      </c>
      <c r="E6" s="11">
        <f t="shared" si="3"/>
        <v>1.2762872924598685</v>
      </c>
      <c r="F6" s="11">
        <f t="shared" si="0"/>
        <v>10.842746705176044</v>
      </c>
      <c r="G6" s="11">
        <f t="shared" si="4"/>
        <v>1.0842746705176043</v>
      </c>
      <c r="H6" s="11">
        <f t="shared" si="1"/>
        <v>648.72371270754013</v>
      </c>
      <c r="I6" s="11">
        <f t="shared" si="5"/>
        <v>248.91572532948237</v>
      </c>
    </row>
    <row r="7" spans="1:13">
      <c r="A7" s="2">
        <v>43889</v>
      </c>
      <c r="B7" s="10">
        <v>5</v>
      </c>
      <c r="C7" s="10">
        <f>'Nuovi positivi'!B7</f>
        <v>888</v>
      </c>
      <c r="D7">
        <f t="shared" si="2"/>
        <v>238</v>
      </c>
      <c r="E7" s="11">
        <f t="shared" si="3"/>
        <v>5.4556139997829396</v>
      </c>
      <c r="F7" s="11">
        <f t="shared" si="0"/>
        <v>41.793267073230709</v>
      </c>
      <c r="G7" s="11">
        <f t="shared" si="4"/>
        <v>4.1793267073230709</v>
      </c>
      <c r="H7" s="11">
        <f t="shared" si="1"/>
        <v>882.54438600021706</v>
      </c>
      <c r="I7" s="11">
        <f t="shared" si="5"/>
        <v>233.82067329267693</v>
      </c>
    </row>
    <row r="8" spans="1:13">
      <c r="A8" s="2">
        <v>43890</v>
      </c>
      <c r="B8" s="10">
        <v>6</v>
      </c>
      <c r="C8" s="10">
        <f>'Nuovi positivi'!B8</f>
        <v>1128</v>
      </c>
      <c r="D8">
        <f t="shared" si="2"/>
        <v>240</v>
      </c>
      <c r="E8" s="11">
        <f t="shared" si="3"/>
        <v>17.560813836588704</v>
      </c>
      <c r="F8" s="11">
        <f t="shared" si="0"/>
        <v>121.05199836805764</v>
      </c>
      <c r="G8" s="11">
        <f t="shared" si="4"/>
        <v>12.105199836805765</v>
      </c>
      <c r="H8" s="11">
        <f t="shared" si="1"/>
        <v>1110.4391861634113</v>
      </c>
      <c r="I8" s="11">
        <f t="shared" si="5"/>
        <v>227.89480016319419</v>
      </c>
      <c r="K8" s="12" t="s">
        <v>31</v>
      </c>
      <c r="L8" s="11">
        <f>AVERAGE(H3:H36)</f>
        <v>5230.3525007581975</v>
      </c>
    </row>
    <row r="9" spans="1:13">
      <c r="A9" s="2">
        <v>43891</v>
      </c>
      <c r="B9" s="10">
        <v>7</v>
      </c>
      <c r="C9" s="10">
        <f>'Nuovi positivi'!B9</f>
        <v>1694</v>
      </c>
      <c r="D9">
        <f t="shared" si="2"/>
        <v>566</v>
      </c>
      <c r="E9" s="11">
        <f t="shared" si="3"/>
        <v>46.347813947940466</v>
      </c>
      <c r="F9" s="11">
        <f t="shared" si="0"/>
        <v>287.87000111351762</v>
      </c>
      <c r="G9" s="11">
        <f t="shared" si="4"/>
        <v>28.787000111351766</v>
      </c>
      <c r="H9" s="11">
        <f t="shared" si="1"/>
        <v>1647.6521860520595</v>
      </c>
      <c r="I9" s="11">
        <f t="shared" si="5"/>
        <v>537.21299988864826</v>
      </c>
      <c r="K9" s="12" t="s">
        <v>32</v>
      </c>
      <c r="L9" s="6">
        <f>STDEVP(H3:H36)</f>
        <v>3041.0331934987721</v>
      </c>
    </row>
    <row r="10" spans="1:13">
      <c r="A10" s="2">
        <v>43892</v>
      </c>
      <c r="B10" s="10">
        <v>8</v>
      </c>
      <c r="C10" s="10">
        <f>'Nuovi positivi'!B10</f>
        <v>2036</v>
      </c>
      <c r="D10">
        <f t="shared" si="2"/>
        <v>342</v>
      </c>
      <c r="E10" s="11">
        <f t="shared" si="3"/>
        <v>105.60444505308459</v>
      </c>
      <c r="F10" s="11">
        <f t="shared" si="0"/>
        <v>592.56631105144129</v>
      </c>
      <c r="G10" s="11">
        <f t="shared" si="4"/>
        <v>59.25663110514413</v>
      </c>
      <c r="H10" s="11">
        <f t="shared" si="1"/>
        <v>1930.3955549469154</v>
      </c>
      <c r="I10" s="11">
        <f t="shared" si="5"/>
        <v>282.74336889485585</v>
      </c>
    </row>
    <row r="11" spans="1:13">
      <c r="A11" s="2">
        <v>43893</v>
      </c>
      <c r="B11" s="10">
        <v>9</v>
      </c>
      <c r="C11" s="10">
        <f>'Nuovi positivi'!B11</f>
        <v>2502</v>
      </c>
      <c r="D11">
        <f t="shared" si="2"/>
        <v>466</v>
      </c>
      <c r="E11" s="11">
        <f t="shared" si="3"/>
        <v>214.84943598020507</v>
      </c>
      <c r="F11" s="11">
        <f t="shared" si="0"/>
        <v>1092.4499092712049</v>
      </c>
      <c r="G11" s="11">
        <f t="shared" si="4"/>
        <v>109.24499092712048</v>
      </c>
      <c r="H11" s="11">
        <f t="shared" si="1"/>
        <v>2287.1505640197947</v>
      </c>
      <c r="I11" s="11">
        <f t="shared" si="5"/>
        <v>356.75500907287937</v>
      </c>
      <c r="K11" s="12" t="s">
        <v>43</v>
      </c>
      <c r="L11" s="11">
        <f>AVERAGE(I4:I39)</f>
        <v>120.92575666143723</v>
      </c>
    </row>
    <row r="12" spans="1:13">
      <c r="A12" s="2">
        <v>43894</v>
      </c>
      <c r="B12" s="10">
        <v>10</v>
      </c>
      <c r="C12" s="10">
        <f>'Nuovi positivi'!B12</f>
        <v>3089</v>
      </c>
      <c r="D12">
        <f t="shared" si="2"/>
        <v>587</v>
      </c>
      <c r="E12" s="11">
        <f t="shared" si="3"/>
        <v>399.47884757226655</v>
      </c>
      <c r="F12" s="11">
        <f t="shared" si="0"/>
        <v>1846.2941159206148</v>
      </c>
      <c r="G12" s="11">
        <f t="shared" si="4"/>
        <v>184.6294115920615</v>
      </c>
      <c r="H12" s="11">
        <f t="shared" si="1"/>
        <v>2689.5211524277333</v>
      </c>
      <c r="I12" s="11">
        <f t="shared" si="5"/>
        <v>402.37058840793861</v>
      </c>
      <c r="K12" s="12" t="s">
        <v>32</v>
      </c>
      <c r="L12" s="6">
        <f>STDEVP(I4:I39)</f>
        <v>629.20835702597503</v>
      </c>
    </row>
    <row r="13" spans="1:13">
      <c r="A13" s="2">
        <v>43895</v>
      </c>
      <c r="B13" s="10">
        <v>11</v>
      </c>
      <c r="C13" s="10">
        <f>'Nuovi positivi'!B13</f>
        <v>3858</v>
      </c>
      <c r="D13">
        <f t="shared" si="2"/>
        <v>769</v>
      </c>
      <c r="E13" s="11">
        <f t="shared" si="3"/>
        <v>690.31380120665494</v>
      </c>
      <c r="F13" s="11">
        <f t="shared" si="0"/>
        <v>2908.3495363438842</v>
      </c>
      <c r="G13" s="11">
        <f t="shared" si="4"/>
        <v>290.8349536343884</v>
      </c>
      <c r="H13" s="11">
        <f t="shared" si="1"/>
        <v>3167.6861987933453</v>
      </c>
      <c r="I13" s="11">
        <f t="shared" si="5"/>
        <v>478.16504636561194</v>
      </c>
    </row>
    <row r="14" spans="1:13">
      <c r="A14" s="2">
        <v>43896</v>
      </c>
      <c r="B14" s="10">
        <v>12</v>
      </c>
      <c r="C14" s="10">
        <f>'Nuovi positivi'!B14</f>
        <v>4636</v>
      </c>
      <c r="D14">
        <f t="shared" si="2"/>
        <v>778</v>
      </c>
      <c r="E14" s="11">
        <f t="shared" si="3"/>
        <v>1122.5921117189264</v>
      </c>
      <c r="F14" s="11">
        <f t="shared" si="0"/>
        <v>4322.7831051227149</v>
      </c>
      <c r="G14" s="11">
        <f t="shared" si="4"/>
        <v>432.27831051227133</v>
      </c>
      <c r="H14" s="11">
        <f t="shared" si="1"/>
        <v>3513.4078882810736</v>
      </c>
      <c r="I14" s="11">
        <f t="shared" si="5"/>
        <v>345.72168948772833</v>
      </c>
      <c r="K14" t="s">
        <v>33</v>
      </c>
      <c r="L14" s="14">
        <f>MATCH(MAX(G3:G67),G3:G67,0)</f>
        <v>33</v>
      </c>
    </row>
    <row r="15" spans="1:13">
      <c r="A15" s="2">
        <v>43897</v>
      </c>
      <c r="B15" s="10">
        <v>13</v>
      </c>
      <c r="C15" s="10">
        <f>'Nuovi positivi'!B15</f>
        <v>5883</v>
      </c>
      <c r="D15">
        <f t="shared" si="2"/>
        <v>1247</v>
      </c>
      <c r="E15" s="11">
        <f t="shared" si="3"/>
        <v>1734.5127599650491</v>
      </c>
      <c r="F15" s="11">
        <f t="shared" si="0"/>
        <v>6119.2064824612271</v>
      </c>
      <c r="G15" s="11">
        <f t="shared" si="4"/>
        <v>611.92064824612282</v>
      </c>
      <c r="H15" s="11">
        <f t="shared" si="1"/>
        <v>4148.4872400349504</v>
      </c>
      <c r="I15" s="11">
        <f t="shared" si="5"/>
        <v>635.07935175387684</v>
      </c>
    </row>
    <row r="16" spans="1:13">
      <c r="A16" s="2">
        <v>43898</v>
      </c>
      <c r="B16" s="10">
        <v>14</v>
      </c>
      <c r="C16" s="10">
        <f>'Nuovi positivi'!B16</f>
        <v>7375</v>
      </c>
      <c r="D16">
        <f t="shared" si="2"/>
        <v>1492</v>
      </c>
      <c r="E16" s="11">
        <f t="shared" si="3"/>
        <v>2565.4817369466355</v>
      </c>
      <c r="F16" s="11">
        <f t="shared" si="0"/>
        <v>8309.6897698158646</v>
      </c>
      <c r="G16" s="11">
        <f t="shared" si="4"/>
        <v>830.96897698158637</v>
      </c>
      <c r="H16" s="11">
        <f t="shared" si="1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2"/>
        <v>1797</v>
      </c>
      <c r="E17" s="11">
        <f t="shared" si="3"/>
        <v>3654.2220218577254</v>
      </c>
      <c r="F17" s="11">
        <f t="shared" si="0"/>
        <v>10887.402849110898</v>
      </c>
      <c r="G17" s="11">
        <f t="shared" si="4"/>
        <v>1088.7402849110899</v>
      </c>
      <c r="H17" s="11">
        <f t="shared" si="1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2"/>
        <v>977</v>
      </c>
      <c r="E18" s="11">
        <f t="shared" si="3"/>
        <v>5036.9039184094891</v>
      </c>
      <c r="F18" s="11">
        <f t="shared" si="0"/>
        <v>13826.818965517636</v>
      </c>
      <c r="G18" s="11">
        <f t="shared" si="4"/>
        <v>1382.6818965517634</v>
      </c>
      <c r="H18" s="11">
        <f t="shared" si="1"/>
        <v>5112.0960815905109</v>
      </c>
      <c r="I18" s="11">
        <f t="shared" si="5"/>
        <v>-405.6818965517632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2"/>
        <v>2313</v>
      </c>
      <c r="E19" s="11">
        <f t="shared" si="3"/>
        <v>6745.4306040166402</v>
      </c>
      <c r="F19" s="11">
        <f t="shared" si="0"/>
        <v>17085.26685607151</v>
      </c>
      <c r="G19" s="11">
        <f t="shared" si="4"/>
        <v>1708.5266856071514</v>
      </c>
      <c r="H19" s="11">
        <f t="shared" si="1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2"/>
        <v>2651</v>
      </c>
      <c r="E20" s="11">
        <f t="shared" si="3"/>
        <v>8805.983517113531</v>
      </c>
      <c r="F20" s="11">
        <f t="shared" si="0"/>
        <v>20605.529130968906</v>
      </c>
      <c r="G20" s="11">
        <f t="shared" si="4"/>
        <v>2060.5529130968916</v>
      </c>
      <c r="H20" s="11">
        <f t="shared" si="1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2"/>
        <v>2547</v>
      </c>
      <c r="E21" s="11">
        <f t="shared" si="3"/>
        <v>11237.898346425496</v>
      </c>
      <c r="F21" s="11">
        <f t="shared" si="0"/>
        <v>24319.148293119651</v>
      </c>
      <c r="G21" s="11">
        <f t="shared" si="4"/>
        <v>2431.9148293119647</v>
      </c>
      <c r="H21" s="11">
        <f t="shared" si="1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2"/>
        <v>3497</v>
      </c>
      <c r="E22" s="11">
        <f t="shared" si="3"/>
        <v>14052.908999314754</v>
      </c>
      <c r="F22" s="11">
        <f t="shared" si="0"/>
        <v>28150.106528892575</v>
      </c>
      <c r="G22" s="11">
        <f t="shared" si="4"/>
        <v>2815.010652889257</v>
      </c>
      <c r="H22" s="11">
        <f t="shared" si="1"/>
        <v>7104.0910006852464</v>
      </c>
      <c r="I22" s="11">
        <f t="shared" si="5"/>
        <v>681.98934711074253</v>
      </c>
      <c r="K22" t="s">
        <v>44</v>
      </c>
      <c r="L22" s="11">
        <f>MAX(E3:E117)</f>
        <v>186007.95551326958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2"/>
        <v>3590</v>
      </c>
      <c r="E23" s="11">
        <f t="shared" si="3"/>
        <v>17254.766907567478</v>
      </c>
      <c r="F23" s="11">
        <f t="shared" si="0"/>
        <v>32018.579082527249</v>
      </c>
      <c r="G23" s="11">
        <f t="shared" si="4"/>
        <v>3201.8579082527235</v>
      </c>
      <c r="H23" s="11">
        <f t="shared" si="1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2"/>
        <v>3233</v>
      </c>
      <c r="E24" s="11">
        <f t="shared" si="3"/>
        <v>20839.218141997109</v>
      </c>
      <c r="F24" s="11">
        <f t="shared" si="0"/>
        <v>35844.512344296309</v>
      </c>
      <c r="G24" s="11">
        <f t="shared" si="4"/>
        <v>3584.4512344296322</v>
      </c>
      <c r="H24" s="11">
        <f t="shared" si="1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2"/>
        <v>3526</v>
      </c>
      <c r="E25" s="11">
        <f t="shared" si="3"/>
        <v>24794.301866201837</v>
      </c>
      <c r="F25" s="11">
        <f t="shared" si="0"/>
        <v>39550.837242047273</v>
      </c>
      <c r="G25" s="11">
        <f t="shared" si="4"/>
        <v>3955.0837242047273</v>
      </c>
      <c r="H25" s="11">
        <f t="shared" si="1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2"/>
        <v>4207</v>
      </c>
      <c r="E26" s="11">
        <f t="shared" si="3"/>
        <v>29100.920746354714</v>
      </c>
      <c r="F26" s="11">
        <f t="shared" si="0"/>
        <v>43066.18880152877</v>
      </c>
      <c r="G26" s="11">
        <f t="shared" si="4"/>
        <v>4306.618880152876</v>
      </c>
      <c r="H26" s="11">
        <f t="shared" si="1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2"/>
        <v>5322</v>
      </c>
      <c r="E27" s="11">
        <f t="shared" si="3"/>
        <v>33733.626613218934</v>
      </c>
      <c r="F27" s="11">
        <f t="shared" si="0"/>
        <v>46327.058668642203</v>
      </c>
      <c r="G27" s="11">
        <f t="shared" si="4"/>
        <v>4632.7058668642212</v>
      </c>
      <c r="H27" s="11">
        <f t="shared" si="1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2"/>
        <v>5986</v>
      </c>
      <c r="E28" s="11">
        <f t="shared" si="3"/>
        <v>38661.562186323135</v>
      </c>
      <c r="F28" s="11">
        <f t="shared" si="0"/>
        <v>49279.355731042015</v>
      </c>
      <c r="G28" s="11">
        <f t="shared" si="4"/>
        <v>4927.9355731042042</v>
      </c>
      <c r="H28" s="11">
        <f t="shared" si="1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2"/>
        <v>6557</v>
      </c>
      <c r="E29" s="11">
        <f t="shared" si="3"/>
        <v>43849.501095311585</v>
      </c>
      <c r="F29" s="11">
        <f t="shared" si="0"/>
        <v>51879.389089884498</v>
      </c>
      <c r="G29" s="11">
        <f t="shared" si="4"/>
        <v>5187.9389089884498</v>
      </c>
      <c r="H29" s="11">
        <f t="shared" si="1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2"/>
        <v>5560</v>
      </c>
      <c r="E30" s="11">
        <f t="shared" si="3"/>
        <v>49258.932803743242</v>
      </c>
      <c r="F30" s="11">
        <f t="shared" si="0"/>
        <v>54094.317084316572</v>
      </c>
      <c r="G30" s="11">
        <f t="shared" si="4"/>
        <v>5409.4317084316563</v>
      </c>
      <c r="H30" s="11">
        <f t="shared" si="1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2"/>
        <v>4789</v>
      </c>
      <c r="E31" s="11">
        <f t="shared" si="3"/>
        <v>54849.145433240265</v>
      </c>
      <c r="F31" s="11">
        <f t="shared" si="0"/>
        <v>55902.126294970221</v>
      </c>
      <c r="G31" s="11">
        <f t="shared" si="4"/>
        <v>5590.212629497023</v>
      </c>
      <c r="H31" s="11">
        <f t="shared" si="1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2"/>
        <v>5249</v>
      </c>
      <c r="E32" s="11">
        <f t="shared" si="3"/>
        <v>60578.26707711241</v>
      </c>
      <c r="F32" s="11">
        <f t="shared" si="0"/>
        <v>57291.216438721458</v>
      </c>
      <c r="G32" s="11">
        <f t="shared" si="4"/>
        <v>5729.1216438721485</v>
      </c>
      <c r="H32" s="11">
        <f t="shared" si="1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2"/>
        <v>5210</v>
      </c>
      <c r="E33" s="11">
        <f t="shared" si="3"/>
        <v>66404.234288363383</v>
      </c>
      <c r="F33" s="11">
        <f t="shared" si="0"/>
        <v>58259.672112509725</v>
      </c>
      <c r="G33" s="11">
        <f t="shared" si="4"/>
        <v>5825.9672112509697</v>
      </c>
      <c r="H33" s="11">
        <f t="shared" si="1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2"/>
        <v>6153</v>
      </c>
      <c r="E34" s="11">
        <f t="shared" si="3"/>
        <v>72285.664474518097</v>
      </c>
      <c r="F34" s="11">
        <f t="shared" si="0"/>
        <v>58814.301861547137</v>
      </c>
      <c r="G34" s="11">
        <f t="shared" si="4"/>
        <v>5881.4301861547101</v>
      </c>
      <c r="H34" s="11">
        <f t="shared" si="1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2"/>
        <v>5959</v>
      </c>
      <c r="E35" s="11">
        <f t="shared" si="3"/>
        <v>78182.616517214061</v>
      </c>
      <c r="F35" s="11">
        <f t="shared" si="0"/>
        <v>58969.520426959643</v>
      </c>
      <c r="G35" s="11">
        <f t="shared" si="4"/>
        <v>5896.9520426959634</v>
      </c>
      <c r="H35" s="11">
        <f t="shared" si="1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2"/>
        <v>5974</v>
      </c>
      <c r="E36" s="11">
        <f t="shared" si="3"/>
        <v>84057.230771880888</v>
      </c>
      <c r="F36" s="11">
        <f t="shared" si="0"/>
        <v>58746.14254666827</v>
      </c>
      <c r="G36" s="11">
        <f t="shared" si="4"/>
        <v>5874.6142546668298</v>
      </c>
      <c r="H36" s="11">
        <f t="shared" si="1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2"/>
        <v>5217</v>
      </c>
      <c r="E37" s="11">
        <f t="shared" si="3"/>
        <v>89874.245517016214</v>
      </c>
      <c r="F37" s="11">
        <f t="shared" si="0"/>
        <v>58170.147451353259</v>
      </c>
      <c r="G37" s="11">
        <f t="shared" si="4"/>
        <v>5817.0147451353223</v>
      </c>
      <c r="H37" s="11">
        <f t="shared" si="1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2"/>
        <v>4050</v>
      </c>
      <c r="E38" s="11">
        <f t="shared" si="3"/>
        <v>95601.391830384295</v>
      </c>
      <c r="F38" s="11">
        <f t="shared" si="0"/>
        <v>57271.463133680809</v>
      </c>
      <c r="G38" s="11">
        <f t="shared" si="4"/>
        <v>5727.1463133680736</v>
      </c>
      <c r="H38" s="11">
        <f t="shared" si="1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2"/>
        <v>4053</v>
      </c>
      <c r="E39" s="11">
        <f t="shared" si="3"/>
        <v>101209.67276018826</v>
      </c>
      <c r="F39" s="11">
        <f t="shared" si="0"/>
        <v>56082.809298039647</v>
      </c>
      <c r="G39" s="11">
        <f t="shared" si="4"/>
        <v>5608.280929803962</v>
      </c>
      <c r="H39" s="11">
        <f t="shared" si="1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2"/>
        <v>4782</v>
      </c>
      <c r="E40" s="11">
        <f t="shared" si="3"/>
        <v>106673.53557622603</v>
      </c>
      <c r="F40" s="11">
        <f t="shared" si="0"/>
        <v>54638.628160377702</v>
      </c>
      <c r="G40" s="11">
        <f t="shared" si="4"/>
        <v>5463.8628160377639</v>
      </c>
      <c r="H40" s="11">
        <f t="shared" si="1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2"/>
        <v>4668</v>
      </c>
      <c r="E41" s="11">
        <f t="shared" si="3"/>
        <v>111970.94791018408</v>
      </c>
      <c r="F41" s="11">
        <f t="shared" si="0"/>
        <v>52974.123339580547</v>
      </c>
      <c r="G41" s="11">
        <f t="shared" si="4"/>
        <v>5297.4123339580601</v>
      </c>
      <c r="H41" s="11">
        <f t="shared" si="1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2"/>
        <v>4585</v>
      </c>
      <c r="E42" s="11">
        <f t="shared" si="3"/>
        <v>117083.38983010667</v>
      </c>
      <c r="F42" s="11">
        <f t="shared" si="0"/>
        <v>51124.419199225813</v>
      </c>
      <c r="G42" s="11">
        <f t="shared" si="4"/>
        <v>5112.4419199225822</v>
      </c>
      <c r="H42" s="11">
        <f t="shared" si="1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2"/>
        <v>4805</v>
      </c>
      <c r="E43" s="11">
        <f t="shared" si="3"/>
        <v>121995.77445839478</v>
      </c>
      <c r="F43" s="11">
        <f t="shared" si="0"/>
        <v>49123.846282881132</v>
      </c>
      <c r="G43" s="11">
        <f t="shared" si="4"/>
        <v>4912.3846282881077</v>
      </c>
      <c r="H43" s="11">
        <f t="shared" si="1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2"/>
        <v>4316</v>
      </c>
      <c r="E44" s="11">
        <f t="shared" si="3"/>
        <v>126696.30975530563</v>
      </c>
      <c r="F44" s="11">
        <f t="shared" si="0"/>
        <v>47005.352969108499</v>
      </c>
      <c r="G44" s="11">
        <f t="shared" si="4"/>
        <v>4700.535296910848</v>
      </c>
      <c r="H44" s="11">
        <f t="shared" si="1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2"/>
        <v>3599</v>
      </c>
      <c r="E45" s="11">
        <f t="shared" si="3"/>
        <v>131176.31366719009</v>
      </c>
      <c r="F45" s="11">
        <f t="shared" si="0"/>
        <v>44800.039118844579</v>
      </c>
      <c r="G45" s="11">
        <f t="shared" si="4"/>
        <v>4480.0039118844543</v>
      </c>
      <c r="H45" s="11">
        <f t="shared" si="1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2"/>
        <v>3039</v>
      </c>
      <c r="E46" s="11">
        <f t="shared" si="3"/>
        <v>135429.99408877952</v>
      </c>
      <c r="F46" s="11">
        <f t="shared" si="0"/>
        <v>42536.804215894372</v>
      </c>
      <c r="G46" s="11">
        <f t="shared" si="4"/>
        <v>4253.6804215894272</v>
      </c>
      <c r="H46" s="11">
        <f t="shared" si="1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2"/>
        <v>3836</v>
      </c>
      <c r="E47" s="11">
        <f t="shared" si="3"/>
        <v>139454.20410867609</v>
      </c>
      <c r="F47" s="11">
        <f t="shared" si="0"/>
        <v>40242.100198965636</v>
      </c>
      <c r="G47" s="11">
        <f t="shared" si="4"/>
        <v>4024.210019896555</v>
      </c>
      <c r="H47" s="11">
        <f t="shared" si="1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2"/>
        <v>4204</v>
      </c>
      <c r="E48" s="11">
        <f t="shared" si="3"/>
        <v>143248.18188094907</v>
      </c>
      <c r="F48" s="11">
        <f t="shared" si="0"/>
        <v>37939.777722729777</v>
      </c>
      <c r="G48" s="11">
        <f t="shared" si="4"/>
        <v>3793.9777722729805</v>
      </c>
      <c r="H48" s="11">
        <f t="shared" si="1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2"/>
        <v>3951</v>
      </c>
      <c r="E49" s="11">
        <f t="shared" si="3"/>
        <v>146813.2832641351</v>
      </c>
      <c r="F49" s="11">
        <f t="shared" si="0"/>
        <v>35651.013831860328</v>
      </c>
      <c r="G49" s="11">
        <f t="shared" si="4"/>
        <v>3565.1013831860209</v>
      </c>
      <c r="H49" s="11">
        <f t="shared" si="1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2"/>
        <v>4694</v>
      </c>
      <c r="E50" s="11">
        <f t="shared" si="3"/>
        <v>150152.71414954882</v>
      </c>
      <c r="F50" s="11">
        <f t="shared" si="0"/>
        <v>33394.308854137198</v>
      </c>
      <c r="G50" s="11">
        <f t="shared" si="4"/>
        <v>3339.4308854137166</v>
      </c>
      <c r="H50" s="11">
        <f t="shared" si="1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2"/>
        <v>4092</v>
      </c>
      <c r="E51" s="11">
        <f t="shared" si="3"/>
        <v>153271.26820880812</v>
      </c>
      <c r="F51" s="11">
        <f t="shared" si="0"/>
        <v>31185.540592593024</v>
      </c>
      <c r="G51" s="11">
        <f t="shared" si="4"/>
        <v>3118.5540592592929</v>
      </c>
      <c r="H51" s="11">
        <f t="shared" si="1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2"/>
        <v>3153</v>
      </c>
      <c r="E52" s="11">
        <f t="shared" si="3"/>
        <v>156175.07465978697</v>
      </c>
      <c r="F52" s="11">
        <f t="shared" si="0"/>
        <v>29038.064509788528</v>
      </c>
      <c r="G52" s="11">
        <f t="shared" si="4"/>
        <v>2903.8064509788496</v>
      </c>
      <c r="H52" s="11">
        <f t="shared" si="1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6">C53-C52</f>
        <v>2972</v>
      </c>
      <c r="E53" s="11">
        <f t="shared" si="3"/>
        <v>158871.35960485498</v>
      </c>
      <c r="F53" s="11">
        <f t="shared" si="0"/>
        <v>26962.849450680078</v>
      </c>
      <c r="G53" s="11">
        <f t="shared" si="4"/>
        <v>2696.2849450680092</v>
      </c>
      <c r="H53" s="11">
        <f t="shared" ref="H53" si="7">C53-E53</f>
        <v>3616.6403951450193</v>
      </c>
      <c r="I53" s="11">
        <f t="shared" ref="I53" si="8">H53-H52</f>
        <v>275.7150549319922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9">C54-C53</f>
        <v>2667</v>
      </c>
      <c r="E54" s="11">
        <f t="shared" si="3"/>
        <v>161368.22355080504</v>
      </c>
      <c r="F54" s="11">
        <f t="shared" si="0"/>
        <v>24968.639459500555</v>
      </c>
      <c r="G54" s="11">
        <f t="shared" si="4"/>
        <v>2496.8639459500628</v>
      </c>
      <c r="H54" s="11">
        <f t="shared" ref="H54" si="10">C54-E54</f>
        <v>3786.7764491949638</v>
      </c>
      <c r="I54" s="11">
        <f t="shared" ref="I54" si="11">H54-H53</f>
        <v>170.13605404994451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2">C55-C54</f>
        <v>3786</v>
      </c>
      <c r="E55" s="11">
        <f t="shared" si="3"/>
        <v>163674.43688483528</v>
      </c>
      <c r="F55" s="11">
        <f t="shared" si="0"/>
        <v>23062.133340302389</v>
      </c>
      <c r="G55" s="11">
        <f t="shared" si="4"/>
        <v>2306.2133340302248</v>
      </c>
      <c r="H55" s="11">
        <f t="shared" ref="H55" si="13">C55-E55</f>
        <v>5266.5631151647249</v>
      </c>
      <c r="I55" s="11">
        <f t="shared" ref="I55" si="14">H55-H54</f>
        <v>1479.7866659697611</v>
      </c>
    </row>
    <row r="56" spans="1:9">
      <c r="A56" s="2">
        <v>43938</v>
      </c>
      <c r="B56" s="10">
        <v>54</v>
      </c>
      <c r="C56" s="10"/>
      <c r="E56" s="11">
        <f t="shared" si="3"/>
        <v>165799.25435818956</v>
      </c>
      <c r="F56" s="11">
        <f t="shared" si="0"/>
        <v>21248.174733542837</v>
      </c>
      <c r="G56" s="11">
        <f t="shared" si="4"/>
        <v>2124.8174733542742</v>
      </c>
      <c r="I56" s="11"/>
    </row>
    <row r="57" spans="1:9">
      <c r="A57" s="2">
        <v>43939</v>
      </c>
      <c r="B57" s="10">
        <v>55</v>
      </c>
      <c r="C57" s="10"/>
      <c r="E57" s="11">
        <f t="shared" si="3"/>
        <v>167752.24901699796</v>
      </c>
      <c r="F57" s="11">
        <f t="shared" si="0"/>
        <v>19529.946588083985</v>
      </c>
      <c r="G57" s="11">
        <f t="shared" si="4"/>
        <v>1952.9946588083872</v>
      </c>
      <c r="I57" s="11"/>
    </row>
    <row r="58" spans="1:9">
      <c r="A58" s="2">
        <v>43940</v>
      </c>
      <c r="B58" s="10">
        <v>56</v>
      </c>
      <c r="C58" s="10"/>
      <c r="E58" s="11">
        <f t="shared" si="3"/>
        <v>169543.16551360372</v>
      </c>
      <c r="F58" s="11">
        <f t="shared" si="0"/>
        <v>17909.164966057579</v>
      </c>
      <c r="G58" s="11">
        <f t="shared" si="4"/>
        <v>1790.9164966057688</v>
      </c>
      <c r="I58" s="11"/>
    </row>
    <row r="59" spans="1:9">
      <c r="A59" s="2">
        <v>43941</v>
      </c>
      <c r="B59" s="10">
        <v>57</v>
      </c>
      <c r="C59" s="10"/>
      <c r="E59" s="11">
        <f t="shared" si="3"/>
        <v>171181.79232397524</v>
      </c>
      <c r="F59" s="11">
        <f t="shared" si="0"/>
        <v>16386.268103715265</v>
      </c>
      <c r="G59" s="11">
        <f t="shared" si="4"/>
        <v>1638.6268103715402</v>
      </c>
      <c r="I59" s="11"/>
    </row>
    <row r="60" spans="1:9">
      <c r="A60" s="2">
        <v>43942</v>
      </c>
      <c r="B60" s="10">
        <v>58</v>
      </c>
      <c r="C60" s="10"/>
      <c r="E60" s="11">
        <f t="shared" si="3"/>
        <v>172677.85207889517</v>
      </c>
      <c r="F60" s="11">
        <f t="shared" si="0"/>
        <v>14960.597549199301</v>
      </c>
      <c r="G60" s="11">
        <f t="shared" si="4"/>
        <v>1496.0597549199344</v>
      </c>
      <c r="I60" s="11"/>
    </row>
    <row r="61" spans="1:9">
      <c r="A61" s="2">
        <v>43943</v>
      </c>
      <c r="B61" s="10">
        <v>59</v>
      </c>
      <c r="C61" s="10"/>
      <c r="E61" s="11">
        <f t="shared" si="3"/>
        <v>174040.90897884054</v>
      </c>
      <c r="F61" s="11">
        <f t="shared" si="0"/>
        <v>13630.568999453681</v>
      </c>
      <c r="G61" s="11">
        <f t="shared" si="4"/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3"/>
        <v>175280.29209482396</v>
      </c>
      <c r="F62" s="11">
        <f t="shared" si="0"/>
        <v>12393.831159834226</v>
      </c>
      <c r="G62" s="11">
        <f t="shared" si="4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3"/>
        <v>176405.03325004017</v>
      </c>
      <c r="F63" s="11">
        <f t="shared" si="0"/>
        <v>11247.411552162084</v>
      </c>
      <c r="G63" s="11">
        <f t="shared" si="4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3"/>
        <v>177423.8181204256</v>
      </c>
      <c r="F64" s="11">
        <f t="shared" si="0"/>
        <v>10187.848703854252</v>
      </c>
      <c r="G64" s="11">
        <f t="shared" si="4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3"/>
        <v>178344.94917726575</v>
      </c>
      <c r="F65" s="11">
        <f t="shared" si="0"/>
        <v>9211.3105684015318</v>
      </c>
      <c r="G65" s="11">
        <f t="shared" si="4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3"/>
        <v>179176.31911360245</v>
      </c>
      <c r="F66" s="11">
        <f t="shared" si="0"/>
        <v>8313.69936336705</v>
      </c>
      <c r="G66" s="11">
        <f t="shared" si="4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3"/>
        <v>179925.393441058</v>
      </c>
      <c r="F67" s="11">
        <f t="shared" si="0"/>
        <v>7490.7432745554252</v>
      </c>
      <c r="G67" s="11">
        <f t="shared" si="4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3"/>
        <v>180599.20100833141</v>
      </c>
      <c r="F68" s="11">
        <f t="shared" ref="F68:F117" si="15">(E68-E67)*10</f>
        <v>6738.0756727341213</v>
      </c>
      <c r="G68" s="11">
        <f t="shared" si="4"/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16">E68+G69</f>
        <v>181204.33127142637</v>
      </c>
      <c r="F69" s="11">
        <f t="shared" si="15"/>
        <v>6051.302630949649</v>
      </c>
      <c r="G69" s="11">
        <f t="shared" ref="G69:G117" si="17">$M$2*B69^$M$3*EXP(-B69/$M$4)</f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16"/>
        <v>181746.93723386258</v>
      </c>
      <c r="F70" s="11">
        <f t="shared" si="15"/>
        <v>5426.0596243620967</v>
      </c>
      <c r="G70" s="11">
        <f t="shared" si="17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16"/>
        <v>182232.7430687141</v>
      </c>
      <c r="F71" s="11">
        <f t="shared" si="15"/>
        <v>4858.0583485151874</v>
      </c>
      <c r="G71" s="11">
        <f t="shared" si="17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16"/>
        <v>182667.05553003828</v>
      </c>
      <c r="F72" s="11">
        <f t="shared" si="15"/>
        <v>4343.1246132418164</v>
      </c>
      <c r="G72" s="11">
        <f t="shared" si="17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16"/>
        <v>183054.77835648719</v>
      </c>
      <c r="F73" s="11">
        <f t="shared" si="15"/>
        <v>3877.2282644890947</v>
      </c>
      <c r="G73" s="11">
        <f t="shared" si="17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16"/>
        <v>183400.42896258703</v>
      </c>
      <c r="F74" s="11">
        <f t="shared" si="15"/>
        <v>3456.506060998363</v>
      </c>
      <c r="G74" s="11">
        <f t="shared" si="17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16"/>
        <v>183708.15680178802</v>
      </c>
      <c r="F75" s="11">
        <f t="shared" si="15"/>
        <v>3077.2783920099027</v>
      </c>
      <c r="G75" s="11">
        <f t="shared" si="17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16"/>
        <v>183981.76286881816</v>
      </c>
      <c r="F76" s="11">
        <f t="shared" si="15"/>
        <v>2736.0606703013764</v>
      </c>
      <c r="G76" s="11">
        <f t="shared" si="17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16"/>
        <v>184224.71988637152</v>
      </c>
      <c r="F77" s="11">
        <f t="shared" si="15"/>
        <v>2429.5701755335904</v>
      </c>
      <c r="G77" s="11">
        <f t="shared" si="17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16"/>
        <v>184440.1927922811</v>
      </c>
      <c r="F78" s="11">
        <f t="shared" si="15"/>
        <v>2154.7290590958437</v>
      </c>
      <c r="G78" s="11">
        <f t="shared" si="17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16"/>
        <v>184631.05920786868</v>
      </c>
      <c r="F79" s="11">
        <f t="shared" si="15"/>
        <v>1908.6641558757401</v>
      </c>
      <c r="G79" s="11">
        <f t="shared" si="17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16"/>
        <v>184799.92962612421</v>
      </c>
      <c r="F80" s="11">
        <f t="shared" si="15"/>
        <v>1688.7041825553752</v>
      </c>
      <c r="G80" s="11">
        <f t="shared" si="17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16"/>
        <v>184949.16710989535</v>
      </c>
      <c r="F81" s="11">
        <f t="shared" si="15"/>
        <v>1492.3748377113952</v>
      </c>
      <c r="G81" s="11">
        <f t="shared" si="17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16"/>
        <v>185080.90633562408</v>
      </c>
      <c r="F82" s="11">
        <f t="shared" si="15"/>
        <v>1317.3922572872834</v>
      </c>
      <c r="G82" s="11">
        <f t="shared" si="17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16"/>
        <v>185197.07185769902</v>
      </c>
      <c r="F83" s="11">
        <f t="shared" si="15"/>
        <v>1161.6552207493805</v>
      </c>
      <c r="G83" s="11">
        <f t="shared" si="17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16"/>
        <v>185299.39550259631</v>
      </c>
      <c r="F84" s="11">
        <f t="shared" si="15"/>
        <v>1023.2364489728934</v>
      </c>
      <c r="G84" s="11">
        <f t="shared" si="17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16"/>
        <v>185389.43283109579</v>
      </c>
      <c r="F85" s="11">
        <f t="shared" si="15"/>
        <v>900.37328499485739</v>
      </c>
      <c r="G85" s="11">
        <f t="shared" si="17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16"/>
        <v>185468.578631429</v>
      </c>
      <c r="F86" s="11">
        <f t="shared" si="15"/>
        <v>791.45800333208172</v>
      </c>
      <c r="G86" s="11">
        <f t="shared" si="17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16"/>
        <v>185538.08142669444</v>
      </c>
      <c r="F87" s="11">
        <f t="shared" si="15"/>
        <v>695.02795265434543</v>
      </c>
      <c r="G87" s="11">
        <f t="shared" si="17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16"/>
        <v>185599.05699670373</v>
      </c>
      <c r="F88" s="11">
        <f t="shared" si="15"/>
        <v>609.75570009293733</v>
      </c>
      <c r="G88" s="11">
        <f t="shared" si="17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16"/>
        <v>185652.50092802494</v>
      </c>
      <c r="F89" s="11">
        <f t="shared" si="15"/>
        <v>534.43931321206037</v>
      </c>
      <c r="G89" s="11">
        <f t="shared" si="17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16"/>
        <v>185699.30021676674</v>
      </c>
      <c r="F90" s="11">
        <f t="shared" si="15"/>
        <v>467.99288741807686</v>
      </c>
      <c r="G90" s="11">
        <f t="shared" si="17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16"/>
        <v>185740.24395697366</v>
      </c>
      <c r="F91" s="11">
        <f t="shared" si="15"/>
        <v>409.43740206916118</v>
      </c>
      <c r="G91" s="11">
        <f t="shared" si="17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16"/>
        <v>185776.0331537218</v>
      </c>
      <c r="F92" s="11">
        <f t="shared" si="15"/>
        <v>357.89196748140967</v>
      </c>
      <c r="G92" s="11">
        <f t="shared" si="17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16"/>
        <v>185807.28970443114</v>
      </c>
      <c r="F93" s="11">
        <f t="shared" si="15"/>
        <v>312.56550709338626</v>
      </c>
      <c r="G93" s="11">
        <f t="shared" si="17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16"/>
        <v>185834.56459482602</v>
      </c>
      <c r="F94" s="11">
        <f t="shared" si="15"/>
        <v>272.74890394881368</v>
      </c>
      <c r="G94" s="11">
        <f t="shared" si="17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16"/>
        <v>185858.34535763436</v>
      </c>
      <c r="F95" s="11">
        <f t="shared" si="15"/>
        <v>237.80762808339205</v>
      </c>
      <c r="G95" s="11">
        <f t="shared" si="17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16"/>
        <v>185879.06284274065</v>
      </c>
      <c r="F96" s="11">
        <f t="shared" si="15"/>
        <v>207.17485106288223</v>
      </c>
      <c r="G96" s="11">
        <f t="shared" si="17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16"/>
        <v>185897.09734729637</v>
      </c>
      <c r="F97" s="11">
        <f t="shared" si="15"/>
        <v>180.3450455571874</v>
      </c>
      <c r="G97" s="11">
        <f t="shared" si="17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16"/>
        <v>185912.78415341349</v>
      </c>
      <c r="F98" s="11">
        <f t="shared" si="15"/>
        <v>156.86806117126253</v>
      </c>
      <c r="G98" s="11">
        <f t="shared" si="17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16"/>
        <v>185926.41851967125</v>
      </c>
      <c r="F99" s="11">
        <f t="shared" si="15"/>
        <v>136.34366257756483</v>
      </c>
      <c r="G99" s="11">
        <f t="shared" si="17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16"/>
        <v>185938.26017087919</v>
      </c>
      <c r="F100" s="11">
        <f t="shared" si="15"/>
        <v>118.4165120794205</v>
      </c>
      <c r="G100" s="11">
        <f t="shared" si="17"/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16"/>
        <v>185948.53732846811</v>
      </c>
      <c r="F101" s="11">
        <f t="shared" si="15"/>
        <v>102.7715758892009</v>
      </c>
      <c r="G101" s="11">
        <f t="shared" si="17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16"/>
        <v>185957.45032161439</v>
      </c>
      <c r="F102" s="11">
        <f t="shared" si="15"/>
        <v>89.129931462812237</v>
      </c>
      <c r="G102" s="11">
        <f t="shared" si="17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16"/>
        <v>185965.17481681707</v>
      </c>
      <c r="F103" s="11">
        <f t="shared" si="15"/>
        <v>77.244952026812825</v>
      </c>
      <c r="G103" s="11">
        <f t="shared" si="17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16"/>
        <v>185971.86470120304</v>
      </c>
      <c r="F104" s="11">
        <f t="shared" si="15"/>
        <v>66.898843859671615</v>
      </c>
      <c r="G104" s="11">
        <f t="shared" si="17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16"/>
        <v>185977.65465238172</v>
      </c>
      <c r="F105" s="11">
        <f t="shared" si="15"/>
        <v>57.899511786818039</v>
      </c>
      <c r="G105" s="11">
        <f t="shared" si="17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16"/>
        <v>185982.66242524743</v>
      </c>
      <c r="F106" s="11">
        <f t="shared" si="15"/>
        <v>50.077728657051921</v>
      </c>
      <c r="G106" s="11">
        <f t="shared" si="17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16"/>
        <v>185986.99088376531</v>
      </c>
      <c r="F107" s="11">
        <f t="shared" si="15"/>
        <v>43.284585178771522</v>
      </c>
      <c r="G107" s="11">
        <f t="shared" si="17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16"/>
        <v>185990.72980349875</v>
      </c>
      <c r="F108" s="11">
        <f t="shared" si="15"/>
        <v>37.389197334414348</v>
      </c>
      <c r="G108" s="11">
        <f t="shared" si="17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16"/>
        <v>185993.95746845932</v>
      </c>
      <c r="F109" s="11">
        <f t="shared" si="15"/>
        <v>32.276649605773855</v>
      </c>
      <c r="G109" s="11">
        <f t="shared" si="17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16"/>
        <v>185996.74208379714</v>
      </c>
      <c r="F110" s="11">
        <f t="shared" si="15"/>
        <v>27.846153378195595</v>
      </c>
      <c r="G110" s="11">
        <f t="shared" si="17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16"/>
        <v>185999.14302390642</v>
      </c>
      <c r="F111" s="11">
        <f t="shared" si="15"/>
        <v>24.009401092771441</v>
      </c>
      <c r="G111" s="11">
        <f t="shared" si="17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16"/>
        <v>186001.21193370328</v>
      </c>
      <c r="F112" s="11">
        <f t="shared" si="15"/>
        <v>20.689097968570422</v>
      </c>
      <c r="G112" s="11">
        <f t="shared" si="17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16"/>
        <v>186002.9936991407</v>
      </c>
      <c r="F113" s="11">
        <f t="shared" si="15"/>
        <v>17.817654374230187</v>
      </c>
      <c r="G113" s="11">
        <f t="shared" si="17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16"/>
        <v>186004.52730145832</v>
      </c>
      <c r="F114" s="11">
        <f t="shared" si="15"/>
        <v>15.336023176205344</v>
      </c>
      <c r="G114" s="11">
        <f t="shared" si="17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16"/>
        <v>186005.84656821968</v>
      </c>
      <c r="F115" s="11">
        <f t="shared" si="15"/>
        <v>13.19266761362087</v>
      </c>
      <c r="G115" s="11">
        <f t="shared" si="17"/>
        <v>1.3192667613734452</v>
      </c>
      <c r="I115" s="11"/>
    </row>
    <row r="116" spans="1:9">
      <c r="B116" s="10">
        <v>114</v>
      </c>
      <c r="C116" s="10"/>
      <c r="E116" s="11">
        <f t="shared" si="16"/>
        <v>186006.98083286206</v>
      </c>
      <c r="F116" s="11">
        <f t="shared" si="15"/>
        <v>11.342646423727274</v>
      </c>
      <c r="G116" s="11">
        <f t="shared" si="17"/>
        <v>1.1342646423754064</v>
      </c>
      <c r="I116" s="11"/>
    </row>
    <row r="117" spans="1:9">
      <c r="B117" s="10">
        <v>115</v>
      </c>
      <c r="C117" s="10"/>
      <c r="E117" s="11">
        <f t="shared" si="16"/>
        <v>186007.95551326958</v>
      </c>
      <c r="F117" s="11">
        <f t="shared" si="15"/>
        <v>9.746804075257387</v>
      </c>
      <c r="G117" s="11">
        <f t="shared" si="17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workbookViewId="0">
      <selection activeCell="I54" sqref="I54:J5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61">C53-C52</f>
        <v>602</v>
      </c>
      <c r="E53">
        <f t="shared" ref="E53" si="62">10*(C53-C52)</f>
        <v>6020</v>
      </c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>
        <f t="shared" ref="I53" si="63">C53-F53</f>
        <v>597.20530655967377</v>
      </c>
      <c r="J53" s="11">
        <f t="shared" ref="J53" si="64">D53-H53</f>
        <v>349.73276645681472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65">C54-C53</f>
        <v>578</v>
      </c>
      <c r="E54">
        <f t="shared" ref="E54" si="66">10*(C54-C53)</f>
        <v>5780</v>
      </c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>
        <f t="shared" ref="I54" si="67">C54-F54</f>
        <v>956.32489689363138</v>
      </c>
      <c r="J54" s="11">
        <f t="shared" ref="J54" si="68">D54-H54</f>
        <v>359.1195903339576</v>
      </c>
      <c r="K54" s="11"/>
    </row>
    <row r="55" spans="1:11">
      <c r="A55" s="2">
        <v>43937</v>
      </c>
      <c r="B55" s="10">
        <v>53</v>
      </c>
      <c r="C55" s="3">
        <f>Dati!K55</f>
        <v>22170</v>
      </c>
      <c r="D55">
        <f t="shared" ref="D55" si="69">C55-C54</f>
        <v>525</v>
      </c>
      <c r="E55">
        <f t="shared" ref="E55" si="70">10*(C55-C54)</f>
        <v>5250</v>
      </c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>
        <f t="shared" ref="I55" si="71">C55-F55</f>
        <v>1292.0369585840963</v>
      </c>
      <c r="J55" s="11">
        <f t="shared" ref="J55" si="72">D55-H55</f>
        <v>335.71206169046491</v>
      </c>
      <c r="K55" s="11"/>
    </row>
    <row r="56" spans="1:11">
      <c r="A56" s="2">
        <v>43938</v>
      </c>
      <c r="B56" s="10">
        <v>54</v>
      </c>
      <c r="C56" s="3"/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73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73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73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73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73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73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73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73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2"/>
  <sheetViews>
    <sheetView topLeftCell="A37" workbookViewId="0">
      <selection activeCell="C55" sqref="C5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18">
        <f>0.00001122</f>
        <v>1.1219999999999999E-5</v>
      </c>
    </row>
    <row r="3" spans="1:13">
      <c r="A3" s="2">
        <v>43885.75</v>
      </c>
      <c r="B3" s="10">
        <v>1</v>
      </c>
      <c r="C3" s="3">
        <f>Dati!K3</f>
        <v>7</v>
      </c>
      <c r="F3" s="11">
        <f>F2+H3</f>
        <v>0</v>
      </c>
      <c r="G3" s="11"/>
      <c r="I3" s="11">
        <f>C3-F3</f>
        <v>7</v>
      </c>
      <c r="J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>F3+H4</f>
        <v>9.7396819533678448E-4</v>
      </c>
      <c r="G4" s="11">
        <f t="shared" ref="G4:G67" si="0">(F4-F3)*10</f>
        <v>9.7396819533678448E-3</v>
      </c>
      <c r="H4" s="11">
        <f>$M$2*B4^$M$3*EXP(-B4/$M$4)</f>
        <v>9.7396819533678448E-4</v>
      </c>
      <c r="I4" s="11">
        <f>C4-F4</f>
        <v>9.9990260318046627</v>
      </c>
      <c r="J4" s="11">
        <f>D4-H4</f>
        <v>2.9990260318046631</v>
      </c>
      <c r="K4" s="11"/>
      <c r="L4" s="4" t="s">
        <v>42</v>
      </c>
      <c r="M4" s="9">
        <v>5.15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52" si="1">C5-C4</f>
        <v>2</v>
      </c>
      <c r="E5">
        <f t="shared" ref="E5:E52" si="2">10*(C5-C4)</f>
        <v>20</v>
      </c>
      <c r="F5" s="11">
        <f t="shared" ref="F5:F68" si="3">F4+H5</f>
        <v>1.4678195805903672E-2</v>
      </c>
      <c r="G5" s="11">
        <f t="shared" si="0"/>
        <v>0.13704227610566888</v>
      </c>
      <c r="H5" s="11">
        <f t="shared" ref="H5:H68" si="4">$M$2*B5^$M$3*EXP(-B5/$M$4)</f>
        <v>1.3704227610566888E-2</v>
      </c>
      <c r="I5" s="11">
        <f t="shared" ref="I5:I52" si="5">C5-F5</f>
        <v>11.985321804194097</v>
      </c>
      <c r="J5" s="11">
        <f t="shared" ref="J5:J52" si="6">D5-H5</f>
        <v>1.986295772389433</v>
      </c>
      <c r="K5" s="11"/>
    </row>
    <row r="6" spans="1:13">
      <c r="A6" s="2">
        <v>43888</v>
      </c>
      <c r="B6" s="10">
        <v>4</v>
      </c>
      <c r="C6" s="3">
        <f>Dati!K6</f>
        <v>17</v>
      </c>
      <c r="D6">
        <f t="shared" si="1"/>
        <v>5</v>
      </c>
      <c r="E6">
        <f t="shared" si="2"/>
        <v>50</v>
      </c>
      <c r="F6" s="11">
        <f t="shared" si="3"/>
        <v>9.9224902180911928E-2</v>
      </c>
      <c r="G6" s="11">
        <f t="shared" si="0"/>
        <v>0.84546706375008263</v>
      </c>
      <c r="H6" s="11">
        <f t="shared" si="4"/>
        <v>8.454670637500826E-2</v>
      </c>
      <c r="I6" s="11">
        <f t="shared" si="5"/>
        <v>16.900775097819089</v>
      </c>
      <c r="J6" s="11">
        <f t="shared" si="6"/>
        <v>4.9154532936249922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1"/>
        <v>4</v>
      </c>
      <c r="E7">
        <f t="shared" si="2"/>
        <v>40</v>
      </c>
      <c r="F7" s="11">
        <f t="shared" si="3"/>
        <v>0.43122465411952215</v>
      </c>
      <c r="G7" s="11">
        <f t="shared" si="0"/>
        <v>3.319997519386102</v>
      </c>
      <c r="H7" s="11">
        <f t="shared" si="4"/>
        <v>0.33199975193861025</v>
      </c>
      <c r="I7" s="11">
        <f t="shared" si="5"/>
        <v>20.568775345880479</v>
      </c>
      <c r="J7" s="11">
        <f t="shared" si="6"/>
        <v>3.6680002480613898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1"/>
        <v>8</v>
      </c>
      <c r="E8">
        <f t="shared" si="2"/>
        <v>80</v>
      </c>
      <c r="F8" s="11">
        <f t="shared" si="3"/>
        <v>1.4108893460433864</v>
      </c>
      <c r="G8" s="11">
        <f t="shared" si="0"/>
        <v>9.7966469192386434</v>
      </c>
      <c r="H8" s="11">
        <f t="shared" si="4"/>
        <v>0.97966469192386418</v>
      </c>
      <c r="I8" s="11">
        <f t="shared" si="5"/>
        <v>27.589110653956613</v>
      </c>
      <c r="J8" s="11">
        <f t="shared" si="6"/>
        <v>7.0203353080761355</v>
      </c>
      <c r="K8" s="11"/>
      <c r="L8" s="12" t="s">
        <v>31</v>
      </c>
      <c r="M8" s="11">
        <f>AVERAGE(I3:I36)</f>
        <v>23.427425494622906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1"/>
        <v>5</v>
      </c>
      <c r="E9">
        <f t="shared" si="2"/>
        <v>50</v>
      </c>
      <c r="F9" s="11">
        <f>F8+H9</f>
        <v>3.7843167786656702</v>
      </c>
      <c r="G9" s="11">
        <f t="shared" si="0"/>
        <v>23.734274326222838</v>
      </c>
      <c r="H9" s="11">
        <f t="shared" si="4"/>
        <v>2.3734274326222837</v>
      </c>
      <c r="I9" s="11">
        <f t="shared" si="5"/>
        <v>30.215683221334331</v>
      </c>
      <c r="J9" s="11">
        <f t="shared" si="6"/>
        <v>2.6265725673777163</v>
      </c>
      <c r="K9" s="11"/>
      <c r="L9" s="12" t="s">
        <v>32</v>
      </c>
      <c r="M9" s="6">
        <f>STDEVP(I3:I36)</f>
        <v>95.596471704087151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1"/>
        <v>18</v>
      </c>
      <c r="E10">
        <f t="shared" si="2"/>
        <v>180</v>
      </c>
      <c r="F10" s="11">
        <f t="shared" si="3"/>
        <v>8.7615794505558942</v>
      </c>
      <c r="G10" s="11">
        <f t="shared" si="0"/>
        <v>49.772626718902238</v>
      </c>
      <c r="H10" s="11">
        <f t="shared" si="4"/>
        <v>4.977262671890224</v>
      </c>
      <c r="I10" s="11">
        <f t="shared" si="5"/>
        <v>43.238420549444108</v>
      </c>
      <c r="J10" s="11">
        <f t="shared" si="6"/>
        <v>13.022737328109777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1"/>
        <v>27</v>
      </c>
      <c r="E11">
        <f t="shared" si="2"/>
        <v>270</v>
      </c>
      <c r="F11" s="11">
        <f t="shared" si="3"/>
        <v>18.109805219384242</v>
      </c>
      <c r="G11" s="11">
        <f t="shared" si="0"/>
        <v>93.482257688283482</v>
      </c>
      <c r="H11" s="11">
        <f t="shared" si="4"/>
        <v>9.3482257688283497</v>
      </c>
      <c r="I11" s="11">
        <f t="shared" si="5"/>
        <v>60.890194780615758</v>
      </c>
      <c r="J11" s="11">
        <f t="shared" si="6"/>
        <v>17.65177423117165</v>
      </c>
      <c r="K11" s="11"/>
      <c r="L11" s="12" t="s">
        <v>43</v>
      </c>
      <c r="M11" s="11">
        <f>AVERAGE(J4:J39)</f>
        <v>0.55968606270276899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1"/>
        <v>28</v>
      </c>
      <c r="E12">
        <f t="shared" si="2"/>
        <v>280</v>
      </c>
      <c r="F12" s="11">
        <f>F11+H12</f>
        <v>34.205235855276428</v>
      </c>
      <c r="G12" s="11">
        <f t="shared" si="0"/>
        <v>160.95430635892185</v>
      </c>
      <c r="H12" s="11">
        <f t="shared" si="4"/>
        <v>16.095430635892185</v>
      </c>
      <c r="I12" s="11">
        <f t="shared" si="5"/>
        <v>72.794764144723572</v>
      </c>
      <c r="J12" s="11">
        <f t="shared" si="6"/>
        <v>11.904569364107815</v>
      </c>
      <c r="K12" s="11"/>
      <c r="L12" s="12" t="s">
        <v>32</v>
      </c>
      <c r="M12" s="5">
        <f>STDEVP(J4:J39)</f>
        <v>63.642195642614254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1"/>
        <v>41</v>
      </c>
      <c r="E13">
        <f t="shared" si="2"/>
        <v>410</v>
      </c>
      <c r="F13" s="11">
        <f t="shared" si="3"/>
        <v>60.035114829457441</v>
      </c>
      <c r="G13" s="11">
        <f t="shared" si="0"/>
        <v>258.29878974181014</v>
      </c>
      <c r="H13" s="11">
        <f t="shared" si="4"/>
        <v>25.829878974181018</v>
      </c>
      <c r="I13" s="11">
        <f t="shared" si="5"/>
        <v>87.964885170542559</v>
      </c>
      <c r="J13" s="11">
        <f t="shared" si="6"/>
        <v>15.170121025818982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1"/>
        <v>49</v>
      </c>
      <c r="E14">
        <f t="shared" si="2"/>
        <v>490</v>
      </c>
      <c r="F14" s="11">
        <f t="shared" si="3"/>
        <v>99.147407309746484</v>
      </c>
      <c r="G14" s="11">
        <f t="shared" si="0"/>
        <v>391.12292480289045</v>
      </c>
      <c r="H14" s="11">
        <f t="shared" si="4"/>
        <v>39.112292480289042</v>
      </c>
      <c r="I14" s="11">
        <f t="shared" si="5"/>
        <v>97.852592690253516</v>
      </c>
      <c r="J14" s="11">
        <f t="shared" si="6"/>
        <v>9.8877075197109576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1"/>
        <v>36</v>
      </c>
      <c r="E15">
        <f t="shared" si="2"/>
        <v>360</v>
      </c>
      <c r="F15" s="11">
        <f t="shared" si="3"/>
        <v>155.55258739111628</v>
      </c>
      <c r="G15" s="11">
        <f t="shared" si="0"/>
        <v>564.05180081369792</v>
      </c>
      <c r="H15" s="11">
        <f t="shared" si="4"/>
        <v>56.405180081369785</v>
      </c>
      <c r="I15" s="11">
        <f t="shared" si="5"/>
        <v>77.447412608883724</v>
      </c>
      <c r="J15" s="11">
        <f t="shared" si="6"/>
        <v>-20.405180081369785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1"/>
        <v>133</v>
      </c>
      <c r="E16">
        <f t="shared" si="2"/>
        <v>1330</v>
      </c>
      <c r="F16" s="11">
        <f t="shared" si="3"/>
        <v>233.58638593455208</v>
      </c>
      <c r="G16" s="11">
        <f t="shared" si="0"/>
        <v>780.33798543435807</v>
      </c>
      <c r="H16" s="11">
        <f t="shared" si="4"/>
        <v>78.033798543435793</v>
      </c>
      <c r="I16" s="11">
        <f t="shared" si="5"/>
        <v>132.41361406544792</v>
      </c>
      <c r="J16" s="11">
        <f t="shared" si="6"/>
        <v>54.966201456564207</v>
      </c>
      <c r="K16" s="11"/>
      <c r="L16" t="s">
        <v>34</v>
      </c>
      <c r="M16" s="11">
        <f>M15-'Analisi-pos'!K12</f>
        <v>4</v>
      </c>
    </row>
    <row r="17" spans="1:13">
      <c r="A17" s="2">
        <v>43899</v>
      </c>
      <c r="B17" s="10">
        <v>15</v>
      </c>
      <c r="C17" s="3">
        <f>Dati!K17</f>
        <v>463</v>
      </c>
      <c r="D17">
        <f t="shared" si="1"/>
        <v>97</v>
      </c>
      <c r="E17">
        <f t="shared" si="2"/>
        <v>970</v>
      </c>
      <c r="F17" s="11">
        <f t="shared" si="3"/>
        <v>337.74526227942636</v>
      </c>
      <c r="G17" s="11">
        <f t="shared" si="0"/>
        <v>1041.5887634487426</v>
      </c>
      <c r="H17" s="11">
        <f t="shared" si="4"/>
        <v>104.1588763448743</v>
      </c>
      <c r="I17" s="11">
        <f t="shared" si="5"/>
        <v>125.25473772057364</v>
      </c>
      <c r="J17" s="11">
        <f t="shared" si="6"/>
        <v>-7.1588763448743009</v>
      </c>
      <c r="K17" s="11"/>
    </row>
    <row r="18" spans="1:13">
      <c r="A18" s="2">
        <v>43900</v>
      </c>
      <c r="B18" s="10">
        <v>16</v>
      </c>
      <c r="C18" s="3">
        <f>Dati!K18</f>
        <v>631</v>
      </c>
      <c r="D18">
        <f t="shared" si="1"/>
        <v>168</v>
      </c>
      <c r="E18">
        <f t="shared" si="2"/>
        <v>1680</v>
      </c>
      <c r="F18" s="11">
        <f t="shared" si="3"/>
        <v>472.50753472487008</v>
      </c>
      <c r="G18" s="11">
        <f t="shared" si="0"/>
        <v>1347.6227244544373</v>
      </c>
      <c r="H18" s="11">
        <f t="shared" si="4"/>
        <v>134.76227244544376</v>
      </c>
      <c r="I18" s="11">
        <f t="shared" si="5"/>
        <v>158.49246527512992</v>
      </c>
      <c r="J18" s="11">
        <f t="shared" si="6"/>
        <v>33.237727554556244</v>
      </c>
      <c r="K18" s="11"/>
    </row>
    <row r="19" spans="1:13">
      <c r="A19" s="2">
        <v>43901</v>
      </c>
      <c r="B19" s="10">
        <v>17</v>
      </c>
      <c r="C19" s="3">
        <f>Dati!K19</f>
        <v>827</v>
      </c>
      <c r="D19">
        <f t="shared" si="1"/>
        <v>196</v>
      </c>
      <c r="E19">
        <f t="shared" si="2"/>
        <v>1960</v>
      </c>
      <c r="F19" s="11">
        <f t="shared" si="3"/>
        <v>642.15284999084031</v>
      </c>
      <c r="G19" s="11">
        <f t="shared" si="0"/>
        <v>1696.4531526597023</v>
      </c>
      <c r="H19" s="11">
        <f t="shared" si="4"/>
        <v>169.6453152659702</v>
      </c>
      <c r="I19" s="11">
        <f t="shared" si="5"/>
        <v>184.84715000915969</v>
      </c>
      <c r="J19" s="11">
        <f t="shared" si="6"/>
        <v>26.354684734029803</v>
      </c>
      <c r="K19" s="11"/>
    </row>
    <row r="20" spans="1:13">
      <c r="A20" s="2">
        <v>43902</v>
      </c>
      <c r="B20" s="10">
        <v>18</v>
      </c>
      <c r="C20" s="3">
        <f>Dati!K20</f>
        <v>1016</v>
      </c>
      <c r="D20">
        <f t="shared" si="1"/>
        <v>189</v>
      </c>
      <c r="E20">
        <f t="shared" si="2"/>
        <v>1890</v>
      </c>
      <c r="F20" s="11">
        <f t="shared" si="3"/>
        <v>850.59134637147963</v>
      </c>
      <c r="G20" s="11">
        <f t="shared" si="0"/>
        <v>2084.384963806393</v>
      </c>
      <c r="H20" s="11">
        <f t="shared" si="4"/>
        <v>208.43849638063935</v>
      </c>
      <c r="I20" s="11">
        <f t="shared" si="5"/>
        <v>165.40865362852037</v>
      </c>
      <c r="J20" s="11">
        <f t="shared" si="6"/>
        <v>-19.43849638063935</v>
      </c>
      <c r="K20" s="11"/>
      <c r="L20" t="s">
        <v>44</v>
      </c>
      <c r="M20" s="11">
        <f>MAX(F3:F115)</f>
        <v>27876.005926977574</v>
      </c>
    </row>
    <row r="21" spans="1:13">
      <c r="A21" s="2">
        <v>43903</v>
      </c>
      <c r="B21" s="10">
        <v>19</v>
      </c>
      <c r="C21" s="3">
        <f>Dati!K21</f>
        <v>1266</v>
      </c>
      <c r="D21">
        <f t="shared" si="1"/>
        <v>250</v>
      </c>
      <c r="E21">
        <f t="shared" si="2"/>
        <v>2500</v>
      </c>
      <c r="F21" s="11">
        <f t="shared" si="3"/>
        <v>1101.2118376394671</v>
      </c>
      <c r="G21" s="11">
        <f t="shared" si="0"/>
        <v>2506.2049126798752</v>
      </c>
      <c r="H21" s="11">
        <f t="shared" si="4"/>
        <v>250.62049126798743</v>
      </c>
      <c r="I21" s="11">
        <f t="shared" si="5"/>
        <v>164.78816236053285</v>
      </c>
      <c r="J21" s="11">
        <f t="shared" si="6"/>
        <v>-0.62049126798743259</v>
      </c>
      <c r="K21" s="11"/>
    </row>
    <row r="22" spans="1:13">
      <c r="A22" s="2">
        <v>43904</v>
      </c>
      <c r="B22" s="10">
        <v>20</v>
      </c>
      <c r="C22" s="3">
        <f>Dati!K22</f>
        <v>1441</v>
      </c>
      <c r="D22">
        <f t="shared" si="1"/>
        <v>175</v>
      </c>
      <c r="E22">
        <f t="shared" si="2"/>
        <v>1750</v>
      </c>
      <c r="F22" s="11">
        <f t="shared" si="3"/>
        <v>1396.7559515558355</v>
      </c>
      <c r="G22" s="11">
        <f t="shared" si="0"/>
        <v>2955.4411391636836</v>
      </c>
      <c r="H22" s="11">
        <f t="shared" si="4"/>
        <v>295.54411391636847</v>
      </c>
      <c r="I22" s="11">
        <f t="shared" si="5"/>
        <v>44.244048444164491</v>
      </c>
      <c r="J22" s="11">
        <f t="shared" si="6"/>
        <v>-120.54411391636847</v>
      </c>
      <c r="K22" s="11"/>
    </row>
    <row r="23" spans="1:13">
      <c r="A23" s="2">
        <v>43905</v>
      </c>
      <c r="B23" s="10">
        <v>21</v>
      </c>
      <c r="C23" s="3">
        <f>Dati!K23</f>
        <v>1809</v>
      </c>
      <c r="D23">
        <f t="shared" si="1"/>
        <v>368</v>
      </c>
      <c r="E23">
        <f t="shared" si="2"/>
        <v>3680</v>
      </c>
      <c r="F23" s="11">
        <f t="shared" si="3"/>
        <v>1739.2226777831311</v>
      </c>
      <c r="G23" s="11">
        <f t="shared" si="0"/>
        <v>3424.6672622729557</v>
      </c>
      <c r="H23" s="11">
        <f t="shared" si="4"/>
        <v>342.46672622729568</v>
      </c>
      <c r="I23" s="11">
        <f t="shared" si="5"/>
        <v>69.777322216868924</v>
      </c>
      <c r="J23" s="11">
        <f t="shared" si="6"/>
        <v>25.53327377270432</v>
      </c>
      <c r="K23" s="11"/>
    </row>
    <row r="24" spans="1:13">
      <c r="A24" s="2">
        <v>43906</v>
      </c>
      <c r="B24" s="10">
        <v>22</v>
      </c>
      <c r="C24" s="3">
        <f>Dati!K24</f>
        <v>2158</v>
      </c>
      <c r="D24">
        <f t="shared" si="1"/>
        <v>349</v>
      </c>
      <c r="E24">
        <f t="shared" si="2"/>
        <v>3490</v>
      </c>
      <c r="F24" s="11">
        <f t="shared" si="3"/>
        <v>2129.80542809691</v>
      </c>
      <c r="G24" s="11">
        <f t="shared" si="0"/>
        <v>3905.8275031377889</v>
      </c>
      <c r="H24" s="11">
        <f t="shared" si="4"/>
        <v>390.582750313779</v>
      </c>
      <c r="I24" s="11">
        <f t="shared" si="5"/>
        <v>28.194571903090036</v>
      </c>
      <c r="J24" s="11">
        <f t="shared" si="6"/>
        <v>-41.582750313779002</v>
      </c>
      <c r="K24" s="11"/>
    </row>
    <row r="25" spans="1:13">
      <c r="A25" s="2">
        <v>43907</v>
      </c>
      <c r="B25" s="10">
        <v>23</v>
      </c>
      <c r="C25" s="3">
        <f>Dati!K25</f>
        <v>2503</v>
      </c>
      <c r="D25">
        <f t="shared" si="1"/>
        <v>345</v>
      </c>
      <c r="E25">
        <f t="shared" si="2"/>
        <v>3450</v>
      </c>
      <c r="F25" s="11">
        <f t="shared" si="3"/>
        <v>2568.8616338282723</v>
      </c>
      <c r="G25" s="11">
        <f t="shared" si="0"/>
        <v>4390.562057313623</v>
      </c>
      <c r="H25" s="11">
        <f t="shared" si="4"/>
        <v>439.05620573136218</v>
      </c>
      <c r="I25" s="11">
        <f t="shared" si="5"/>
        <v>-65.861633828272261</v>
      </c>
      <c r="J25" s="11">
        <f t="shared" si="6"/>
        <v>-94.056205731362184</v>
      </c>
      <c r="K25" s="11"/>
    </row>
    <row r="26" spans="1:13">
      <c r="A26" s="2">
        <v>43908</v>
      </c>
      <c r="B26" s="10">
        <v>24</v>
      </c>
      <c r="C26" s="3">
        <f>Dati!K26</f>
        <v>2978</v>
      </c>
      <c r="D26">
        <f t="shared" si="1"/>
        <v>475</v>
      </c>
      <c r="E26">
        <f t="shared" si="2"/>
        <v>4750</v>
      </c>
      <c r="F26" s="11">
        <f t="shared" si="3"/>
        <v>3055.9131887825174</v>
      </c>
      <c r="G26" s="11">
        <f t="shared" si="0"/>
        <v>4870.5155495424515</v>
      </c>
      <c r="H26" s="11">
        <f t="shared" si="4"/>
        <v>487.05155495424503</v>
      </c>
      <c r="I26" s="11">
        <f t="shared" si="5"/>
        <v>-77.913188782517409</v>
      </c>
      <c r="J26" s="11">
        <f t="shared" si="6"/>
        <v>-12.051554954245034</v>
      </c>
      <c r="K26" s="11"/>
    </row>
    <row r="27" spans="1:13">
      <c r="A27" s="2">
        <v>43909</v>
      </c>
      <c r="B27" s="10">
        <v>25</v>
      </c>
      <c r="C27" s="3">
        <f>Dati!K27</f>
        <v>3405</v>
      </c>
      <c r="D27">
        <f t="shared" si="1"/>
        <v>427</v>
      </c>
      <c r="E27">
        <f t="shared" si="2"/>
        <v>4270</v>
      </c>
      <c r="F27" s="11">
        <f t="shared" si="3"/>
        <v>3589.6747283826421</v>
      </c>
      <c r="G27" s="11">
        <f t="shared" si="0"/>
        <v>5337.6153960012471</v>
      </c>
      <c r="H27" s="11">
        <f t="shared" si="4"/>
        <v>533.76153960012471</v>
      </c>
      <c r="I27" s="11">
        <f t="shared" si="5"/>
        <v>-184.67472838264212</v>
      </c>
      <c r="J27" s="11">
        <f t="shared" si="6"/>
        <v>-106.76153960012471</v>
      </c>
      <c r="K27" s="11"/>
    </row>
    <row r="28" spans="1:13">
      <c r="A28" s="2">
        <v>43910</v>
      </c>
      <c r="B28" s="10">
        <v>26</v>
      </c>
      <c r="C28" s="3">
        <f>Dati!K28</f>
        <v>4032</v>
      </c>
      <c r="D28">
        <f t="shared" si="1"/>
        <v>627</v>
      </c>
      <c r="E28">
        <f t="shared" si="2"/>
        <v>6270</v>
      </c>
      <c r="F28" s="11">
        <f t="shared" si="3"/>
        <v>4168.1058171282402</v>
      </c>
      <c r="G28" s="11">
        <f t="shared" si="0"/>
        <v>5784.3108874559812</v>
      </c>
      <c r="H28" s="11">
        <f t="shared" si="4"/>
        <v>578.43108874559846</v>
      </c>
      <c r="I28" s="11">
        <f t="shared" si="5"/>
        <v>-136.10581712824023</v>
      </c>
      <c r="J28" s="11">
        <f t="shared" si="6"/>
        <v>48.568911254401542</v>
      </c>
      <c r="K28" s="11"/>
    </row>
    <row r="29" spans="1:13">
      <c r="A29" s="2">
        <v>43911</v>
      </c>
      <c r="B29" s="10">
        <v>27</v>
      </c>
      <c r="C29" s="3">
        <f>Dati!K29</f>
        <v>4825</v>
      </c>
      <c r="D29">
        <f t="shared" si="1"/>
        <v>793</v>
      </c>
      <c r="E29">
        <f t="shared" si="2"/>
        <v>7930</v>
      </c>
      <c r="F29" s="11">
        <f t="shared" si="3"/>
        <v>4788.4825688532237</v>
      </c>
      <c r="G29" s="11">
        <f t="shared" si="0"/>
        <v>6203.7675172498348</v>
      </c>
      <c r="H29" s="11">
        <f t="shared" si="4"/>
        <v>620.37675172498302</v>
      </c>
      <c r="I29" s="11">
        <f t="shared" si="5"/>
        <v>36.517431146776289</v>
      </c>
      <c r="J29" s="11">
        <f t="shared" si="6"/>
        <v>172.62324827501698</v>
      </c>
      <c r="K29" s="11"/>
    </row>
    <row r="30" spans="1:13">
      <c r="A30" s="2">
        <v>43912</v>
      </c>
      <c r="B30" s="10">
        <v>28</v>
      </c>
      <c r="C30" s="3">
        <f>Dati!K30</f>
        <v>5476</v>
      </c>
      <c r="D30">
        <f t="shared" si="1"/>
        <v>651</v>
      </c>
      <c r="E30">
        <f t="shared" si="2"/>
        <v>6510</v>
      </c>
      <c r="F30" s="11">
        <f t="shared" si="3"/>
        <v>5447.484002160475</v>
      </c>
      <c r="G30" s="11">
        <f t="shared" si="0"/>
        <v>6590.0143330725132</v>
      </c>
      <c r="H30" s="11">
        <f t="shared" si="4"/>
        <v>659.00143330725109</v>
      </c>
      <c r="I30" s="11">
        <f t="shared" si="5"/>
        <v>28.515997839524971</v>
      </c>
      <c r="J30" s="11">
        <f t="shared" si="6"/>
        <v>-8.0014333072510908</v>
      </c>
      <c r="K30" s="11"/>
    </row>
    <row r="31" spans="1:13">
      <c r="A31" s="2">
        <v>43913</v>
      </c>
      <c r="B31" s="10">
        <v>29</v>
      </c>
      <c r="C31" s="3">
        <f>Dati!K31</f>
        <v>6077</v>
      </c>
      <c r="D31">
        <f t="shared" si="1"/>
        <v>601</v>
      </c>
      <c r="E31">
        <f t="shared" si="2"/>
        <v>6010</v>
      </c>
      <c r="F31" s="11">
        <f t="shared" si="3"/>
        <v>6141.2884815800871</v>
      </c>
      <c r="G31" s="11">
        <f t="shared" si="0"/>
        <v>6938.0447941961211</v>
      </c>
      <c r="H31" s="11">
        <f t="shared" si="4"/>
        <v>693.80447941961199</v>
      </c>
      <c r="I31" s="11">
        <f t="shared" si="5"/>
        <v>-64.288481580087137</v>
      </c>
      <c r="J31" s="11">
        <f t="shared" si="6"/>
        <v>-92.804479419611994</v>
      </c>
      <c r="K31" s="11"/>
    </row>
    <row r="32" spans="1:13">
      <c r="A32" s="2">
        <v>43914</v>
      </c>
      <c r="B32" s="10">
        <v>30</v>
      </c>
      <c r="C32" s="3">
        <f>Dati!K32</f>
        <v>6820</v>
      </c>
      <c r="D32">
        <f t="shared" si="1"/>
        <v>743</v>
      </c>
      <c r="E32">
        <f t="shared" si="2"/>
        <v>7430</v>
      </c>
      <c r="F32" s="11">
        <f t="shared" si="3"/>
        <v>6865.6758548979378</v>
      </c>
      <c r="G32" s="11">
        <f t="shared" si="0"/>
        <v>7243.8737331785069</v>
      </c>
      <c r="H32" s="11">
        <f t="shared" si="4"/>
        <v>724.38737331785114</v>
      </c>
      <c r="I32" s="11">
        <f t="shared" si="5"/>
        <v>-45.675854897937825</v>
      </c>
      <c r="J32" s="11">
        <f t="shared" si="6"/>
        <v>18.612626682148857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1"/>
        <v>683</v>
      </c>
      <c r="E33">
        <f t="shared" si="2"/>
        <v>6830</v>
      </c>
      <c r="F33" s="11">
        <f t="shared" si="3"/>
        <v>7616.1313115866797</v>
      </c>
      <c r="G33" s="11">
        <f t="shared" si="0"/>
        <v>7504.5545668874183</v>
      </c>
      <c r="H33" s="11">
        <f t="shared" si="4"/>
        <v>750.45545668874195</v>
      </c>
      <c r="I33" s="11">
        <f t="shared" si="5"/>
        <v>-113.13131158667966</v>
      </c>
      <c r="J33" s="11">
        <f t="shared" si="6"/>
        <v>-67.455456688741947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1"/>
        <v>662</v>
      </c>
      <c r="E34">
        <f t="shared" si="2"/>
        <v>6620</v>
      </c>
      <c r="F34" s="11">
        <f t="shared" si="3"/>
        <v>8387.9475038234941</v>
      </c>
      <c r="G34" s="11">
        <f t="shared" si="0"/>
        <v>7718.1619223681446</v>
      </c>
      <c r="H34" s="11">
        <f t="shared" si="4"/>
        <v>771.816192236814</v>
      </c>
      <c r="I34" s="11">
        <f t="shared" si="5"/>
        <v>-222.94750382349412</v>
      </c>
      <c r="J34" s="11">
        <f t="shared" si="6"/>
        <v>-109.816192236814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1"/>
        <v>969</v>
      </c>
      <c r="E35">
        <f t="shared" si="2"/>
        <v>9690</v>
      </c>
      <c r="F35" s="11">
        <f t="shared" si="3"/>
        <v>9176.3220442960501</v>
      </c>
      <c r="G35" s="11">
        <f t="shared" si="0"/>
        <v>7883.7454047255596</v>
      </c>
      <c r="H35" s="11">
        <f t="shared" si="4"/>
        <v>788.37454047255574</v>
      </c>
      <c r="I35" s="11">
        <f t="shared" si="5"/>
        <v>-42.32204429605008</v>
      </c>
      <c r="J35" s="11">
        <f t="shared" si="6"/>
        <v>180.62545952744426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1"/>
        <v>889</v>
      </c>
      <c r="E36">
        <f t="shared" si="2"/>
        <v>8890</v>
      </c>
      <c r="F36" s="11">
        <f t="shared" si="3"/>
        <v>9976.448085586142</v>
      </c>
      <c r="G36" s="11">
        <f t="shared" si="0"/>
        <v>8001.2604129009196</v>
      </c>
      <c r="H36" s="11">
        <f t="shared" si="4"/>
        <v>800.12604129009219</v>
      </c>
      <c r="I36" s="11">
        <f t="shared" si="5"/>
        <v>46.551914413857958</v>
      </c>
      <c r="J36" s="11">
        <f t="shared" si="6"/>
        <v>88.873958709907811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si="1"/>
        <v>756</v>
      </c>
      <c r="E37">
        <f t="shared" si="2"/>
        <v>7560</v>
      </c>
      <c r="F37" s="11">
        <f t="shared" si="3"/>
        <v>10783.596263929961</v>
      </c>
      <c r="G37" s="11">
        <f t="shared" si="0"/>
        <v>8071.4817834381938</v>
      </c>
      <c r="H37" s="11">
        <f t="shared" si="4"/>
        <v>807.14817834382018</v>
      </c>
      <c r="I37" s="11">
        <f t="shared" si="5"/>
        <v>-4.5962639299614239</v>
      </c>
      <c r="J37" s="11">
        <f t="shared" si="6"/>
        <v>-51.148178343820177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si="1"/>
        <v>812</v>
      </c>
      <c r="E38">
        <f t="shared" si="2"/>
        <v>8120</v>
      </c>
      <c r="F38" s="11">
        <f t="shared" si="3"/>
        <v>11593.186832674312</v>
      </c>
      <c r="G38" s="11">
        <f t="shared" si="0"/>
        <v>8095.9056874435009</v>
      </c>
      <c r="H38" s="11">
        <f t="shared" si="4"/>
        <v>809.59056874435021</v>
      </c>
      <c r="I38" s="11">
        <f t="shared" si="5"/>
        <v>-2.1868326743115176</v>
      </c>
      <c r="J38" s="11">
        <f t="shared" si="6"/>
        <v>2.4094312556497925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si="1"/>
        <v>837</v>
      </c>
      <c r="E39">
        <f t="shared" si="2"/>
        <v>8370</v>
      </c>
      <c r="F39" s="11">
        <f t="shared" si="3"/>
        <v>12400.851301742699</v>
      </c>
      <c r="G39" s="11">
        <f t="shared" si="0"/>
        <v>8076.6446906838792</v>
      </c>
      <c r="H39" s="11">
        <f t="shared" si="4"/>
        <v>807.66446906838814</v>
      </c>
      <c r="I39" s="11">
        <f t="shared" si="5"/>
        <v>27.148698257300566</v>
      </c>
      <c r="J39" s="11">
        <f t="shared" si="6"/>
        <v>29.335530931611856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si="1"/>
        <v>727</v>
      </c>
      <c r="E40">
        <f t="shared" si="2"/>
        <v>7270</v>
      </c>
      <c r="F40" s="11">
        <f t="shared" si="3"/>
        <v>13202.483328855862</v>
      </c>
      <c r="G40" s="11">
        <f t="shared" si="0"/>
        <v>8016.3202711316262</v>
      </c>
      <c r="H40" s="11">
        <f t="shared" si="4"/>
        <v>801.63202711316296</v>
      </c>
      <c r="I40" s="11">
        <f t="shared" si="5"/>
        <v>-47.483328855862055</v>
      </c>
      <c r="J40" s="11">
        <f t="shared" si="6"/>
        <v>-74.632027113162962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si="1"/>
        <v>760</v>
      </c>
      <c r="E41">
        <f t="shared" si="2"/>
        <v>7600</v>
      </c>
      <c r="F41" s="11">
        <f t="shared" si="3"/>
        <v>13994.278971105647</v>
      </c>
      <c r="G41" s="11">
        <f t="shared" si="0"/>
        <v>7917.9564224978458</v>
      </c>
      <c r="H41" s="11">
        <f t="shared" si="4"/>
        <v>791.79564224978435</v>
      </c>
      <c r="I41" s="11">
        <f t="shared" si="5"/>
        <v>-79.278971105646633</v>
      </c>
      <c r="J41" s="11">
        <f t="shared" si="6"/>
        <v>-31.79564224978435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si="1"/>
        <v>766</v>
      </c>
      <c r="E42">
        <f t="shared" si="2"/>
        <v>7660</v>
      </c>
      <c r="F42" s="11">
        <f t="shared" si="3"/>
        <v>14772.76670079024</v>
      </c>
      <c r="G42" s="11">
        <f t="shared" si="0"/>
        <v>7784.8772968459343</v>
      </c>
      <c r="H42" s="11">
        <f t="shared" si="4"/>
        <v>778.48772968459355</v>
      </c>
      <c r="I42" s="11">
        <f t="shared" si="5"/>
        <v>-91.766700790240066</v>
      </c>
      <c r="J42" s="11">
        <f t="shared" si="6"/>
        <v>-12.487729684593546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si="1"/>
        <v>681</v>
      </c>
      <c r="E43">
        <f t="shared" si="2"/>
        <v>6810</v>
      </c>
      <c r="F43" s="11">
        <f t="shared" si="3"/>
        <v>15534.827819321741</v>
      </c>
      <c r="G43" s="11">
        <f t="shared" si="0"/>
        <v>7620.6111853150105</v>
      </c>
      <c r="H43" s="11">
        <f t="shared" si="4"/>
        <v>762.06111853150117</v>
      </c>
      <c r="I43" s="11">
        <f t="shared" si="5"/>
        <v>-172.82781932174112</v>
      </c>
      <c r="J43" s="11">
        <f t="shared" si="6"/>
        <v>-81.061118531501165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si="1"/>
        <v>525</v>
      </c>
      <c r="E44">
        <f t="shared" si="2"/>
        <v>5250</v>
      </c>
      <c r="F44" s="11">
        <f t="shared" si="3"/>
        <v>16277.708071913614</v>
      </c>
      <c r="G44" s="11">
        <f t="shared" si="0"/>
        <v>7428.802525918727</v>
      </c>
      <c r="H44" s="11">
        <f t="shared" si="4"/>
        <v>742.88025259187191</v>
      </c>
      <c r="I44" s="11">
        <f t="shared" si="5"/>
        <v>-390.70807191361382</v>
      </c>
      <c r="J44" s="11">
        <f t="shared" si="6"/>
        <v>-217.88025259187191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si="1"/>
        <v>636</v>
      </c>
      <c r="E45">
        <f t="shared" si="2"/>
        <v>6360</v>
      </c>
      <c r="F45" s="11">
        <f t="shared" si="3"/>
        <v>16999.021379566082</v>
      </c>
      <c r="G45" s="11">
        <f t="shared" si="0"/>
        <v>7213.1330765246821</v>
      </c>
      <c r="H45" s="11">
        <f t="shared" si="4"/>
        <v>721.31330765246685</v>
      </c>
      <c r="I45" s="11">
        <f t="shared" si="5"/>
        <v>-476.02137956608203</v>
      </c>
      <c r="J45" s="11">
        <f t="shared" si="6"/>
        <v>-85.313307652466847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si="1"/>
        <v>604</v>
      </c>
      <c r="E46">
        <f t="shared" si="2"/>
        <v>6040</v>
      </c>
      <c r="F46" s="11">
        <f t="shared" si="3"/>
        <v>17696.746670410732</v>
      </c>
      <c r="G46" s="11">
        <f t="shared" si="0"/>
        <v>6977.2529084464986</v>
      </c>
      <c r="H46" s="11">
        <f t="shared" si="4"/>
        <v>697.72529084464963</v>
      </c>
      <c r="I46" s="11">
        <f t="shared" si="5"/>
        <v>-569.74667041073189</v>
      </c>
      <c r="J46" s="11">
        <f t="shared" si="6"/>
        <v>-93.725290844649635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si="1"/>
        <v>542</v>
      </c>
      <c r="E47">
        <f t="shared" si="2"/>
        <v>5420</v>
      </c>
      <c r="F47" s="11">
        <f t="shared" si="3"/>
        <v>18369.218816963337</v>
      </c>
      <c r="G47" s="11">
        <f t="shared" si="0"/>
        <v>6724.7214655260541</v>
      </c>
      <c r="H47" s="11">
        <f t="shared" si="4"/>
        <v>672.47214655260507</v>
      </c>
      <c r="I47" s="11">
        <f t="shared" si="5"/>
        <v>-700.2188169633373</v>
      </c>
      <c r="J47" s="11">
        <f t="shared" si="6"/>
        <v>-130.47214655260507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si="1"/>
        <v>610</v>
      </c>
      <c r="E48">
        <f t="shared" si="2"/>
        <v>6100</v>
      </c>
      <c r="F48" s="11">
        <f t="shared" si="3"/>
        <v>19015.114676476034</v>
      </c>
      <c r="G48" s="11">
        <f t="shared" si="0"/>
        <v>6458.9585951269692</v>
      </c>
      <c r="H48" s="11">
        <f t="shared" si="4"/>
        <v>645.89585951269646</v>
      </c>
      <c r="I48" s="11">
        <f t="shared" si="5"/>
        <v>-736.11467647603422</v>
      </c>
      <c r="J48" s="11">
        <f t="shared" si="6"/>
        <v>-35.895859512696461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si="1"/>
        <v>570</v>
      </c>
      <c r="E49">
        <f t="shared" si="2"/>
        <v>5700</v>
      </c>
      <c r="F49" s="11">
        <f t="shared" si="3"/>
        <v>19633.435195289432</v>
      </c>
      <c r="G49" s="11">
        <f t="shared" si="0"/>
        <v>6183.2051881339794</v>
      </c>
      <c r="H49" s="11">
        <f t="shared" si="4"/>
        <v>618.32051881339964</v>
      </c>
      <c r="I49" s="11">
        <f t="shared" si="5"/>
        <v>-784.43519528943216</v>
      </c>
      <c r="J49" s="11">
        <f t="shared" si="6"/>
        <v>-48.320518813399644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si="1"/>
        <v>619</v>
      </c>
      <c r="E50">
        <f t="shared" si="2"/>
        <v>6190</v>
      </c>
      <c r="F50" s="11">
        <f t="shared" si="3"/>
        <v>20223.484481269883</v>
      </c>
      <c r="G50" s="11">
        <f t="shared" si="0"/>
        <v>5900.492859804508</v>
      </c>
      <c r="H50" s="11">
        <f t="shared" si="4"/>
        <v>590.04928598045058</v>
      </c>
      <c r="I50" s="11">
        <f t="shared" si="5"/>
        <v>-755.48448126988296</v>
      </c>
      <c r="J50" s="11">
        <f t="shared" si="6"/>
        <v>28.950714019549423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si="1"/>
        <v>431</v>
      </c>
      <c r="E51">
        <f t="shared" si="2"/>
        <v>4310</v>
      </c>
      <c r="F51" s="11">
        <f t="shared" si="3"/>
        <v>20784.846676845489</v>
      </c>
      <c r="G51" s="11">
        <f t="shared" si="0"/>
        <v>5613.6219557560617</v>
      </c>
      <c r="H51" s="11">
        <f t="shared" si="4"/>
        <v>561.36219557560469</v>
      </c>
      <c r="I51" s="11">
        <f t="shared" si="5"/>
        <v>-885.84667684548913</v>
      </c>
      <c r="J51" s="11">
        <f t="shared" si="6"/>
        <v>-130.36219557560469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si="1"/>
        <v>566</v>
      </c>
      <c r="E52">
        <f t="shared" si="2"/>
        <v>5660</v>
      </c>
      <c r="F52" s="11">
        <f t="shared" si="3"/>
        <v>21317.361383881751</v>
      </c>
      <c r="G52" s="11">
        <f t="shared" si="0"/>
        <v>5325.1470703626183</v>
      </c>
      <c r="H52" s="11">
        <f t="shared" si="4"/>
        <v>532.51470703626319</v>
      </c>
      <c r="I52" s="11">
        <f t="shared" si="5"/>
        <v>-852.36138388175095</v>
      </c>
      <c r="J52" s="11">
        <f t="shared" si="6"/>
        <v>33.485292963736811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7">C53-C52</f>
        <v>602</v>
      </c>
      <c r="E53">
        <f t="shared" ref="E53" si="8">10*(C53-C52)</f>
        <v>6020</v>
      </c>
      <c r="F53" s="11">
        <f t="shared" si="3"/>
        <v>21821.098304978936</v>
      </c>
      <c r="G53" s="11">
        <f t="shared" si="0"/>
        <v>5037.3692109718468</v>
      </c>
      <c r="H53" s="11">
        <f t="shared" si="4"/>
        <v>503.73692109718456</v>
      </c>
      <c r="I53" s="11">
        <f t="shared" ref="I53" si="9">C53-F53</f>
        <v>-754.09830497893563</v>
      </c>
      <c r="J53" s="11">
        <f t="shared" ref="J53" si="10">D53-H53</f>
        <v>98.263078902815437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11">C54-C53</f>
        <v>578</v>
      </c>
      <c r="E54">
        <f t="shared" ref="E54" si="12">10*(C54-C53)</f>
        <v>5780</v>
      </c>
      <c r="F54" s="11">
        <f t="shared" si="3"/>
        <v>22296.33167731357</v>
      </c>
      <c r="G54" s="11">
        <f t="shared" si="0"/>
        <v>4752.3337233463462</v>
      </c>
      <c r="H54" s="11">
        <f t="shared" si="4"/>
        <v>475.23337233463496</v>
      </c>
      <c r="I54" s="11">
        <f t="shared" ref="I54" si="13">C54-F54</f>
        <v>-651.33167731357025</v>
      </c>
      <c r="J54" s="11">
        <f t="shared" ref="J54" si="14">D54-H54</f>
        <v>102.76662766536504</v>
      </c>
      <c r="K54" s="11"/>
    </row>
    <row r="55" spans="1:11">
      <c r="A55" s="2">
        <v>43937</v>
      </c>
      <c r="B55" s="10">
        <v>53</v>
      </c>
      <c r="C55" s="3">
        <f>Dati!K55</f>
        <v>22170</v>
      </c>
      <c r="D55">
        <f t="shared" ref="D55" si="15">C55-C54</f>
        <v>525</v>
      </c>
      <c r="E55">
        <f t="shared" ref="E55" si="16">10*(C55-C54)</f>
        <v>5250</v>
      </c>
      <c r="F55" s="11">
        <f t="shared" si="3"/>
        <v>22743.514987777515</v>
      </c>
      <c r="G55" s="11">
        <f t="shared" si="0"/>
        <v>4471.8331046394451</v>
      </c>
      <c r="H55" s="11">
        <f t="shared" si="4"/>
        <v>447.18331046394547</v>
      </c>
      <c r="I55" s="11">
        <f t="shared" ref="I55" si="17">C55-F55</f>
        <v>-573.51498777751476</v>
      </c>
      <c r="J55" s="11">
        <f t="shared" ref="J55" si="18">D55-H55</f>
        <v>77.816689536054525</v>
      </c>
      <c r="K55" s="11"/>
    </row>
    <row r="56" spans="1:11">
      <c r="A56" s="2">
        <v>43938</v>
      </c>
      <c r="B56" s="10">
        <v>54</v>
      </c>
      <c r="C56" s="3"/>
      <c r="F56" s="11">
        <f t="shared" si="3"/>
        <v>23163.256374142005</v>
      </c>
      <c r="G56" s="11">
        <f t="shared" si="0"/>
        <v>4197.4138636449061</v>
      </c>
      <c r="H56" s="11">
        <f t="shared" si="4"/>
        <v>419.74138636449015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3"/>
        <v>23556.295037970107</v>
      </c>
      <c r="G57" s="11">
        <f t="shared" si="0"/>
        <v>3930.3866382810156</v>
      </c>
      <c r="H57" s="11">
        <f t="shared" si="4"/>
        <v>393.03866382810304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3"/>
        <v>23923.478922195936</v>
      </c>
      <c r="G58" s="11">
        <f t="shared" si="0"/>
        <v>3671.8388422582939</v>
      </c>
      <c r="H58" s="11">
        <f t="shared" si="4"/>
        <v>367.18388422582933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3"/>
        <v>24265.743840430219</v>
      </c>
      <c r="G59" s="11">
        <f t="shared" si="0"/>
        <v>3422.6491823428296</v>
      </c>
      <c r="H59" s="11">
        <f t="shared" si="4"/>
        <v>342.26491823428165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3"/>
        <v>24584.094186528455</v>
      </c>
      <c r="G60" s="11">
        <f t="shared" si="0"/>
        <v>3183.503460982356</v>
      </c>
      <c r="H60" s="11">
        <f t="shared" si="4"/>
        <v>318.3503460982368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3"/>
        <v>24879.585301867221</v>
      </c>
      <c r="G61" s="11">
        <f t="shared" si="0"/>
        <v>2954.9111533876567</v>
      </c>
      <c r="H61" s="11">
        <f t="shared" si="4"/>
        <v>295.49111533876504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3"/>
        <v>25153.307533982854</v>
      </c>
      <c r="G62" s="11">
        <f t="shared" si="0"/>
        <v>2737.2223211563323</v>
      </c>
      <c r="H62" s="11">
        <f t="shared" si="4"/>
        <v>273.72223211563301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3"/>
        <v>25406.37198342603</v>
      </c>
      <c r="G63" s="11">
        <f t="shared" si="0"/>
        <v>2530.6444944317627</v>
      </c>
      <c r="H63" s="11">
        <f t="shared" si="4"/>
        <v>253.06444944317801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3"/>
        <v>25639.897905438422</v>
      </c>
      <c r="G64" s="11">
        <f t="shared" si="0"/>
        <v>2335.2592201239167</v>
      </c>
      <c r="H64" s="11">
        <f t="shared" si="4"/>
        <v>233.52592201239295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3"/>
        <v>25855.001708840016</v>
      </c>
      <c r="G65" s="11">
        <f t="shared" si="0"/>
        <v>2151.0380340159463</v>
      </c>
      <c r="H65" s="11">
        <f t="shared" si="4"/>
        <v>215.10380340159463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3"/>
        <v>26052.787475751149</v>
      </c>
      <c r="G66" s="11">
        <f t="shared" si="0"/>
        <v>1977.8576691113267</v>
      </c>
      <c r="H66" s="11">
        <f t="shared" si="4"/>
        <v>197.78576691113167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3"/>
        <v>26234.338911860614</v>
      </c>
      <c r="G67" s="11">
        <f t="shared" si="0"/>
        <v>1815.514361094647</v>
      </c>
      <c r="H67" s="11">
        <f t="shared" si="4"/>
        <v>181.55143610946521</v>
      </c>
      <c r="I67" s="11"/>
      <c r="J67" s="11"/>
      <c r="K67" s="11"/>
    </row>
    <row r="68" spans="1:11">
      <c r="A68" s="2">
        <v>43950</v>
      </c>
      <c r="B68" s="10">
        <v>66</v>
      </c>
      <c r="F68" s="11">
        <f t="shared" si="3"/>
        <v>26400.712627287103</v>
      </c>
      <c r="H68" s="11">
        <f t="shared" si="4"/>
        <v>166.37371542648822</v>
      </c>
    </row>
    <row r="69" spans="1:11">
      <c r="A69" s="2">
        <v>43951</v>
      </c>
      <c r="B69" s="10">
        <v>67</v>
      </c>
      <c r="F69" s="11">
        <f t="shared" ref="F69:F92" si="19">F68+H69</f>
        <v>26552.932642077365</v>
      </c>
      <c r="H69" s="11">
        <f t="shared" ref="H69:H92" si="20">$M$2*B69^$M$3*EXP(-B69/$M$4)</f>
        <v>152.22001479026153</v>
      </c>
    </row>
    <row r="70" spans="1:11">
      <c r="A70" s="2">
        <v>43952</v>
      </c>
      <c r="B70" s="10">
        <v>68</v>
      </c>
      <c r="F70" s="11">
        <f t="shared" si="19"/>
        <v>26691.986007480918</v>
      </c>
      <c r="H70" s="11">
        <f t="shared" si="20"/>
        <v>139.05336540355356</v>
      </c>
    </row>
    <row r="71" spans="1:11">
      <c r="A71" s="2">
        <v>43953</v>
      </c>
      <c r="B71" s="10">
        <v>69</v>
      </c>
      <c r="F71" s="11">
        <f t="shared" si="19"/>
        <v>26818.819433814864</v>
      </c>
      <c r="H71" s="11">
        <f t="shared" si="20"/>
        <v>126.83342633394426</v>
      </c>
    </row>
    <row r="72" spans="1:11">
      <c r="A72" s="2">
        <v>43954</v>
      </c>
      <c r="B72" s="10">
        <v>70</v>
      </c>
      <c r="F72" s="11">
        <f t="shared" si="19"/>
        <v>26934.336817503929</v>
      </c>
      <c r="H72" s="11">
        <f t="shared" si="20"/>
        <v>115.51738368906304</v>
      </c>
    </row>
    <row r="73" spans="1:11">
      <c r="A73" s="2">
        <v>43955</v>
      </c>
      <c r="B73" s="10">
        <v>71</v>
      </c>
      <c r="F73" s="11">
        <f t="shared" si="19"/>
        <v>27039.397563317365</v>
      </c>
      <c r="H73" s="11">
        <f t="shared" si="20"/>
        <v>105.06074581343614</v>
      </c>
    </row>
    <row r="74" spans="1:11">
      <c r="A74" s="2">
        <v>43956</v>
      </c>
      <c r="B74" s="10">
        <v>72</v>
      </c>
      <c r="F74" s="11">
        <f t="shared" si="19"/>
        <v>27134.815602540755</v>
      </c>
      <c r="H74" s="11">
        <f t="shared" si="20"/>
        <v>95.418039223388533</v>
      </c>
    </row>
    <row r="75" spans="1:11">
      <c r="A75" s="2">
        <v>43957</v>
      </c>
      <c r="B75" s="10">
        <v>73</v>
      </c>
      <c r="F75" s="11">
        <f t="shared" si="19"/>
        <v>27221.359013479858</v>
      </c>
      <c r="H75" s="11">
        <f t="shared" si="20"/>
        <v>86.543410939104348</v>
      </c>
    </row>
    <row r="76" spans="1:11">
      <c r="A76" s="2">
        <v>43958</v>
      </c>
      <c r="B76" s="10">
        <v>74</v>
      </c>
      <c r="F76" s="11">
        <f t="shared" si="19"/>
        <v>27299.750157004197</v>
      </c>
      <c r="H76" s="11">
        <f t="shared" si="20"/>
        <v>78.391143524337778</v>
      </c>
    </row>
    <row r="77" spans="1:11">
      <c r="A77" s="2">
        <v>43959</v>
      </c>
      <c r="B77" s="10">
        <v>75</v>
      </c>
      <c r="F77" s="11">
        <f t="shared" si="19"/>
        <v>27370.666246552144</v>
      </c>
      <c r="H77" s="11">
        <f t="shared" si="20"/>
        <v>70.916089547945674</v>
      </c>
    </row>
    <row r="78" spans="1:11">
      <c r="A78" s="2">
        <v>43960</v>
      </c>
      <c r="B78" s="10">
        <v>76</v>
      </c>
      <c r="F78" s="11">
        <f t="shared" si="19"/>
        <v>27434.740278929967</v>
      </c>
      <c r="H78" s="11">
        <f t="shared" si="20"/>
        <v>64.074032377822491</v>
      </c>
    </row>
    <row r="79" spans="1:11">
      <c r="A79" s="2">
        <v>43961</v>
      </c>
      <c r="B79" s="10">
        <v>77</v>
      </c>
      <c r="F79" s="11">
        <f t="shared" si="19"/>
        <v>27492.562259173883</v>
      </c>
      <c r="H79" s="11">
        <f t="shared" si="20"/>
        <v>57.821980243917118</v>
      </c>
    </row>
    <row r="80" spans="1:11">
      <c r="A80" s="2">
        <v>43962</v>
      </c>
      <c r="B80" s="10">
        <v>78</v>
      </c>
      <c r="F80" s="11">
        <f t="shared" si="19"/>
        <v>27544.680659569938</v>
      </c>
      <c r="H80" s="11">
        <f t="shared" si="20"/>
        <v>52.118400396055542</v>
      </c>
    </row>
    <row r="81" spans="1:8">
      <c r="A81" s="2">
        <v>43963</v>
      </c>
      <c r="B81" s="10">
        <v>79</v>
      </c>
      <c r="F81" s="11">
        <f t="shared" si="19"/>
        <v>27591.604059533747</v>
      </c>
      <c r="H81" s="11">
        <f t="shared" si="20"/>
        <v>46.923399963807555</v>
      </c>
    </row>
    <row r="82" spans="1:8">
      <c r="A82" s="2">
        <v>43964</v>
      </c>
      <c r="B82" s="10">
        <v>80</v>
      </c>
      <c r="F82" s="11">
        <f t="shared" si="19"/>
        <v>27633.802919359216</v>
      </c>
      <c r="H82" s="11">
        <f t="shared" si="20"/>
        <v>42.198859825470194</v>
      </c>
    </row>
    <row r="83" spans="1:8">
      <c r="A83" s="2">
        <v>43965</v>
      </c>
      <c r="B83" s="10">
        <v>81</v>
      </c>
      <c r="F83" s="11">
        <f t="shared" si="19"/>
        <v>27671.711446792946</v>
      </c>
      <c r="H83" s="11">
        <f t="shared" si="20"/>
        <v>37.908527433730093</v>
      </c>
    </row>
    <row r="84" spans="1:8">
      <c r="A84" s="2">
        <v>43966</v>
      </c>
      <c r="B84" s="10">
        <v>82</v>
      </c>
      <c r="F84" s="11">
        <f t="shared" si="19"/>
        <v>27705.729520938687</v>
      </c>
      <c r="H84" s="11">
        <f t="shared" si="20"/>
        <v>34.018074145739831</v>
      </c>
    </row>
    <row r="85" spans="1:8">
      <c r="A85" s="2">
        <v>43967</v>
      </c>
      <c r="B85" s="10">
        <v>83</v>
      </c>
      <c r="F85" s="11">
        <f t="shared" si="19"/>
        <v>27736.224643119866</v>
      </c>
      <c r="H85" s="11">
        <f t="shared" si="20"/>
        <v>30.495122181179724</v>
      </c>
    </row>
    <row r="86" spans="1:8">
      <c r="A86" s="2">
        <v>43968</v>
      </c>
      <c r="B86" s="10">
        <v>84</v>
      </c>
      <c r="F86" s="11">
        <f t="shared" si="19"/>
        <v>27763.533889016446</v>
      </c>
      <c r="H86" s="11">
        <f t="shared" si="20"/>
        <v>27.309245896578854</v>
      </c>
    </row>
    <row r="87" spans="1:8">
      <c r="A87" s="2">
        <v>43969</v>
      </c>
      <c r="B87" s="10">
        <v>85</v>
      </c>
      <c r="F87" s="11">
        <f t="shared" si="19"/>
        <v>27787.965840644902</v>
      </c>
      <c r="H87" s="11">
        <f t="shared" si="20"/>
        <v>24.431951628454758</v>
      </c>
    </row>
    <row r="88" spans="1:8">
      <c r="A88" s="2">
        <v>43970</v>
      </c>
      <c r="B88" s="10">
        <v>86</v>
      </c>
      <c r="F88" s="11">
        <f t="shared" si="19"/>
        <v>27809.802480575108</v>
      </c>
      <c r="H88" s="11">
        <f t="shared" si="20"/>
        <v>21.836639930208214</v>
      </c>
    </row>
    <row r="89" spans="1:8">
      <c r="A89" s="2">
        <v>43971</v>
      </c>
      <c r="B89" s="10">
        <v>87</v>
      </c>
      <c r="F89" s="11">
        <f t="shared" si="19"/>
        <v>27829.301034189881</v>
      </c>
      <c r="H89" s="11">
        <f t="shared" si="20"/>
        <v>19.498553614771044</v>
      </c>
    </row>
    <row r="90" spans="1:8">
      <c r="A90" s="2">
        <v>43972</v>
      </c>
      <c r="B90" s="10">
        <v>88</v>
      </c>
      <c r="F90" s="11">
        <f t="shared" si="19"/>
        <v>27846.69574881154</v>
      </c>
      <c r="H90" s="11">
        <f t="shared" si="20"/>
        <v>17.394714621660309</v>
      </c>
    </row>
    <row r="91" spans="1:8">
      <c r="A91" s="2">
        <v>43973</v>
      </c>
      <c r="B91" s="10">
        <v>89</v>
      </c>
      <c r="F91" s="11">
        <f t="shared" si="19"/>
        <v>27862.199601168406</v>
      </c>
      <c r="H91" s="11">
        <f t="shared" si="20"/>
        <v>15.503852356864408</v>
      </c>
    </row>
    <row r="92" spans="1:8">
      <c r="A92" s="2">
        <v>43974</v>
      </c>
      <c r="B92" s="10">
        <v>90</v>
      </c>
      <c r="F92" s="11">
        <f t="shared" si="19"/>
        <v>27876.005926977574</v>
      </c>
      <c r="H92" s="11">
        <f t="shared" si="20"/>
        <v>13.806325809167653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55"/>
  <sheetViews>
    <sheetView workbookViewId="0">
      <selection activeCell="B54" sqref="B54:C55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  <row r="55" spans="2:3">
      <c r="B55" s="3">
        <f>Dati!L55</f>
        <v>168941</v>
      </c>
      <c r="C55">
        <f t="shared" ref="C55" si="1">B55-B54</f>
        <v>3786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L94"/>
  <sheetViews>
    <sheetView topLeftCell="A34" workbookViewId="0">
      <selection activeCell="C55" sqref="C55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9" width="8.796875" style="22"/>
  </cols>
  <sheetData>
    <row r="1" spans="1:12">
      <c r="A1" s="1" t="s">
        <v>0</v>
      </c>
      <c r="B1" s="1" t="s">
        <v>46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45</v>
      </c>
      <c r="I1" s="1" t="s">
        <v>50</v>
      </c>
    </row>
    <row r="3" spans="1:12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9">
        <f>C3/(E3+F3)</f>
        <v>28.625</v>
      </c>
      <c r="H3" s="23">
        <f>$L$3*EXP($L$4*B3)</f>
        <v>9.7511486955082489</v>
      </c>
      <c r="I3" s="23">
        <f>G3-H3</f>
        <v>18.873851304491751</v>
      </c>
      <c r="K3" t="s">
        <v>48</v>
      </c>
      <c r="L3">
        <v>10</v>
      </c>
    </row>
    <row r="4" spans="1:12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9">
        <f t="shared" ref="G4:G54" si="0">C4/(E4+F4)</f>
        <v>29.272727272727273</v>
      </c>
      <c r="H4" s="23">
        <f t="shared" ref="H4:H67" si="1">$L$3*EXP($L$4*B4)</f>
        <v>9.5084900881912233</v>
      </c>
      <c r="I4" s="23">
        <f t="shared" ref="I4:I55" si="2">G4-H4</f>
        <v>19.76423718453605</v>
      </c>
      <c r="K4" s="20" t="s">
        <v>49</v>
      </c>
      <c r="L4">
        <v>-2.52E-2</v>
      </c>
    </row>
    <row r="5" spans="1:12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9">
        <f t="shared" si="0"/>
        <v>26.666666666666668</v>
      </c>
      <c r="H5" s="23">
        <f t="shared" si="1"/>
        <v>9.2718700719718949</v>
      </c>
      <c r="I5" s="23">
        <f t="shared" si="2"/>
        <v>17.394796594694775</v>
      </c>
    </row>
    <row r="6" spans="1:12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9">
        <f t="shared" si="0"/>
        <v>10.483870967741936</v>
      </c>
      <c r="H6" s="23">
        <f t="shared" si="1"/>
        <v>9.0411383757230723</v>
      </c>
      <c r="I6" s="23">
        <f t="shared" si="2"/>
        <v>1.4427325920188636</v>
      </c>
    </row>
    <row r="7" spans="1:12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9">
        <f t="shared" si="0"/>
        <v>13.253731343283581</v>
      </c>
      <c r="H7" s="23">
        <f t="shared" si="1"/>
        <v>8.8161484678341608</v>
      </c>
      <c r="I7" s="23">
        <f t="shared" si="2"/>
        <v>4.4375828754494204</v>
      </c>
      <c r="K7" s="12" t="s">
        <v>31</v>
      </c>
      <c r="L7" s="21">
        <f>AVERAGE(I12:I35)</f>
        <v>-3.4962311666714152E-2</v>
      </c>
    </row>
    <row r="8" spans="1:12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9">
        <f t="shared" si="0"/>
        <v>14.278481012658228</v>
      </c>
      <c r="H8" s="23">
        <f t="shared" si="1"/>
        <v>8.5967574631528123</v>
      </c>
      <c r="I8" s="23">
        <f t="shared" si="2"/>
        <v>5.6817235495054152</v>
      </c>
      <c r="K8" s="12" t="s">
        <v>32</v>
      </c>
      <c r="L8" s="21">
        <f>STDEVP(I12:I35)</f>
        <v>0.36630097782006238</v>
      </c>
    </row>
    <row r="9" spans="1:12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9">
        <f t="shared" si="0"/>
        <v>14.478632478632479</v>
      </c>
      <c r="H9" s="23">
        <f t="shared" si="1"/>
        <v>8.3828260322423347</v>
      </c>
      <c r="I9" s="23">
        <f t="shared" si="2"/>
        <v>6.095806446390144</v>
      </c>
    </row>
    <row r="10" spans="1:12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9">
        <f t="shared" si="0"/>
        <v>10.129353233830846</v>
      </c>
      <c r="H10" s="23">
        <f t="shared" si="1"/>
        <v>8.1742183128972439</v>
      </c>
      <c r="I10" s="23">
        <f t="shared" si="2"/>
        <v>1.9551349209336024</v>
      </c>
    </row>
    <row r="11" spans="1:12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9">
        <f t="shared" si="0"/>
        <v>10.468619246861925</v>
      </c>
      <c r="H11" s="23">
        <f t="shared" si="1"/>
        <v>7.970801823860759</v>
      </c>
      <c r="I11" s="23">
        <f t="shared" si="2"/>
        <v>2.497817423001166</v>
      </c>
    </row>
    <row r="12" spans="1:12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9">
        <f t="shared" si="0"/>
        <v>8.0652741514360322</v>
      </c>
      <c r="H12" s="23">
        <f t="shared" si="1"/>
        <v>7.7724473806894609</v>
      </c>
      <c r="I12" s="23">
        <f t="shared" si="2"/>
        <v>0.29282677074657126</v>
      </c>
      <c r="K12" t="s">
        <v>51</v>
      </c>
    </row>
    <row r="13" spans="1:12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9">
        <f t="shared" si="0"/>
        <v>6.8647686832740211</v>
      </c>
      <c r="H13" s="23">
        <f t="shared" si="1"/>
        <v>7.5790290137116543</v>
      </c>
      <c r="I13" s="23">
        <f t="shared" si="2"/>
        <v>-0.71426033043763315</v>
      </c>
    </row>
    <row r="14" spans="1:12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9">
        <f t="shared" si="0"/>
        <v>6.4388888888888891</v>
      </c>
      <c r="H14" s="23">
        <f t="shared" si="1"/>
        <v>7.3904238880273576</v>
      </c>
      <c r="I14" s="23">
        <f t="shared" si="2"/>
        <v>-0.95153499913846851</v>
      </c>
    </row>
    <row r="15" spans="1:12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9">
        <f t="shared" si="0"/>
        <v>7.1569343065693429</v>
      </c>
      <c r="H15" s="23">
        <f t="shared" si="1"/>
        <v>7.2065122254990968</v>
      </c>
      <c r="I15" s="23">
        <f t="shared" si="2"/>
        <v>-4.9577918929753828E-2</v>
      </c>
    </row>
    <row r="16" spans="1:12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9">
        <f t="shared" si="0"/>
        <v>7.4645748987854255</v>
      </c>
      <c r="H16" s="23">
        <f t="shared" si="1"/>
        <v>7.0271772286839767</v>
      </c>
      <c r="I16" s="23">
        <f t="shared" si="2"/>
        <v>0.43739767010144881</v>
      </c>
    </row>
    <row r="17" spans="1:9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9">
        <f t="shared" si="0"/>
        <v>7.727042965459141</v>
      </c>
      <c r="H17" s="23">
        <f t="shared" si="1"/>
        <v>6.8523050066587032</v>
      </c>
      <c r="I17" s="23">
        <f t="shared" si="2"/>
        <v>0.87473795880043781</v>
      </c>
    </row>
    <row r="18" spans="1:9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9">
        <f t="shared" si="0"/>
        <v>6.2073394495412844</v>
      </c>
      <c r="H18" s="23">
        <f t="shared" si="1"/>
        <v>6.6817845026904656</v>
      </c>
      <c r="I18" s="23">
        <f t="shared" si="2"/>
        <v>-0.47444505314918128</v>
      </c>
    </row>
    <row r="19" spans="1:9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9">
        <f t="shared" si="0"/>
        <v>6.6570512820512819</v>
      </c>
      <c r="H19" s="23">
        <f t="shared" si="1"/>
        <v>6.5155074237077368</v>
      </c>
      <c r="I19" s="23">
        <f t="shared" si="2"/>
        <v>0.1415438583435451</v>
      </c>
    </row>
    <row r="20" spans="1:9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9">
        <f t="shared" si="0"/>
        <v>6.6459982409850484</v>
      </c>
      <c r="H20" s="23">
        <f t="shared" si="1"/>
        <v>6.3533681715262</v>
      </c>
      <c r="I20" s="23">
        <f t="shared" si="2"/>
        <v>0.2926300694588484</v>
      </c>
    </row>
    <row r="21" spans="1:9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9">
        <f t="shared" si="0"/>
        <v>6.5286506469500925</v>
      </c>
      <c r="H21" s="23">
        <f t="shared" si="1"/>
        <v>6.1952637757861337</v>
      </c>
      <c r="I21" s="23">
        <f t="shared" si="2"/>
        <v>0.33338687116395871</v>
      </c>
    </row>
    <row r="22" spans="1:9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9">
        <f t="shared" si="0"/>
        <v>6.2098620487232168</v>
      </c>
      <c r="H22" s="23">
        <f t="shared" si="1"/>
        <v>6.0410938285586466</v>
      </c>
      <c r="I22" s="23">
        <f t="shared" si="2"/>
        <v>0.16876822016457016</v>
      </c>
    </row>
    <row r="23" spans="1:9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9">
        <f t="shared" si="0"/>
        <v>5.9717664092664089</v>
      </c>
      <c r="H23" s="23">
        <f t="shared" si="1"/>
        <v>5.8907604205792587</v>
      </c>
      <c r="I23" s="23">
        <f t="shared" si="2"/>
        <v>8.1005988687150143E-2</v>
      </c>
    </row>
    <row r="24" spans="1:9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9">
        <f t="shared" si="0"/>
        <v>5.7020582840839618</v>
      </c>
      <c r="H24" s="23">
        <f t="shared" si="1"/>
        <v>5.7441680790683058</v>
      </c>
      <c r="I24" s="23">
        <f t="shared" si="2"/>
        <v>-4.2109794984344084E-2</v>
      </c>
    </row>
    <row r="25" spans="1:9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9">
        <f t="shared" si="0"/>
        <v>5.7872887582659809</v>
      </c>
      <c r="H25" s="23">
        <f t="shared" si="1"/>
        <v>5.6012237070987041</v>
      </c>
      <c r="I25" s="23">
        <f t="shared" si="2"/>
        <v>0.18606505116727678</v>
      </c>
    </row>
    <row r="26" spans="1:9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9">
        <f t="shared" si="0"/>
        <v>5.0996715693274313</v>
      </c>
      <c r="H26" s="23">
        <f t="shared" si="1"/>
        <v>5.46183652447254</v>
      </c>
      <c r="I26" s="23">
        <f t="shared" si="2"/>
        <v>-0.36216495514510871</v>
      </c>
    </row>
    <row r="27" spans="1:9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9">
        <f t="shared" si="0"/>
        <v>5.2307202039515612</v>
      </c>
      <c r="H27" s="23">
        <f t="shared" si="1"/>
        <v>5.325918010068972</v>
      </c>
      <c r="I27" s="23">
        <f t="shared" si="2"/>
        <v>-9.5197806117410799E-2</v>
      </c>
    </row>
    <row r="28" spans="1:9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9">
        <f t="shared" si="0"/>
        <v>5.1327366008077719</v>
      </c>
      <c r="H28" s="23">
        <f t="shared" si="1"/>
        <v>5.1933818456267939</v>
      </c>
      <c r="I28" s="23">
        <f t="shared" si="2"/>
        <v>-6.0645244819022004E-2</v>
      </c>
    </row>
    <row r="29" spans="1:9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9">
        <f t="shared" si="0"/>
        <v>4.9167660824080022</v>
      </c>
      <c r="H29" s="23">
        <f t="shared" si="1"/>
        <v>5.0641438609259932</v>
      </c>
      <c r="I29" s="23">
        <f t="shared" si="2"/>
        <v>-0.14737777851799105</v>
      </c>
    </row>
    <row r="30" spans="1:9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9">
        <f t="shared" si="0"/>
        <v>4.7310400000000001</v>
      </c>
      <c r="H30" s="23">
        <f t="shared" si="1"/>
        <v>4.9381219803334613</v>
      </c>
      <c r="I30" s="23">
        <f t="shared" si="2"/>
        <v>-0.20708198033346115</v>
      </c>
    </row>
    <row r="31" spans="1:9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9">
        <f t="shared" si="0"/>
        <v>4.7321785476349101</v>
      </c>
      <c r="H31" s="23">
        <f t="shared" si="1"/>
        <v>4.815236170678924</v>
      </c>
      <c r="I31" s="23">
        <f t="shared" si="2"/>
        <v>-8.3057623044013873E-2</v>
      </c>
    </row>
    <row r="32" spans="1:9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9">
        <f t="shared" si="0"/>
        <v>4.567278489370131</v>
      </c>
      <c r="H32" s="23">
        <f t="shared" si="1"/>
        <v>4.6954083904279926</v>
      </c>
      <c r="I32" s="23">
        <f t="shared" si="2"/>
        <v>-0.12812990105786159</v>
      </c>
    </row>
    <row r="33" spans="1:9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9">
        <f t="shared" si="0"/>
        <v>4.4106729914023122</v>
      </c>
      <c r="H33" s="23">
        <f t="shared" si="1"/>
        <v>4.5785625401200409</v>
      </c>
      <c r="I33" s="23">
        <f t="shared" si="2"/>
        <v>-0.16788954871772876</v>
      </c>
    </row>
    <row r="34" spans="1:9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9">
        <f t="shared" si="0"/>
        <v>4.3473496707330241</v>
      </c>
      <c r="H34" s="23">
        <f t="shared" si="1"/>
        <v>4.4646244140394469</v>
      </c>
      <c r="I34" s="23">
        <f t="shared" si="2"/>
        <v>-0.11727474330642274</v>
      </c>
    </row>
    <row r="35" spans="1:9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9">
        <f t="shared" si="0"/>
        <v>4.3068113921529578</v>
      </c>
      <c r="H35" s="23">
        <f t="shared" si="1"/>
        <v>4.3535216530895031</v>
      </c>
      <c r="I35" s="23">
        <f t="shared" si="2"/>
        <v>-4.6710260936545289E-2</v>
      </c>
    </row>
    <row r="36" spans="1:9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9">
        <f t="shared" si="0"/>
        <v>4.1269246217699829</v>
      </c>
      <c r="H36" s="23">
        <f t="shared" si="1"/>
        <v>4.245183698839063</v>
      </c>
      <c r="I36" s="23">
        <f t="shared" si="2"/>
        <v>-0.11825907706908012</v>
      </c>
    </row>
    <row r="37" spans="1:9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9">
        <f t="shared" si="0"/>
        <v>4.103028266621866</v>
      </c>
      <c r="H37" s="23">
        <f t="shared" si="1"/>
        <v>4.1395417487127411</v>
      </c>
      <c r="I37" s="23">
        <f t="shared" si="2"/>
        <v>-3.6513482090875016E-2</v>
      </c>
    </row>
    <row r="38" spans="1:9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9">
        <f t="shared" si="0"/>
        <v>3.8815382854526725</v>
      </c>
      <c r="H38" s="23">
        <f t="shared" si="1"/>
        <v>4.0365287122962181</v>
      </c>
      <c r="I38" s="23">
        <f t="shared" si="2"/>
        <v>-0.15499042684354558</v>
      </c>
    </row>
    <row r="39" spans="1:9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9">
        <f t="shared" si="0"/>
        <v>3.7572184536704905</v>
      </c>
      <c r="H39" s="23">
        <f t="shared" si="1"/>
        <v>3.9360791687288859</v>
      </c>
      <c r="I39" s="23">
        <f t="shared" si="2"/>
        <v>-0.1788607150583954</v>
      </c>
    </row>
    <row r="40" spans="1:9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9">
        <f t="shared" si="0"/>
        <v>3.6855542963802415</v>
      </c>
      <c r="H40" s="23">
        <f t="shared" si="1"/>
        <v>3.8381293251567867</v>
      </c>
      <c r="I40" s="23">
        <f t="shared" si="2"/>
        <v>-0.15257502877654527</v>
      </c>
    </row>
    <row r="41" spans="1:9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9">
        <f t="shared" si="0"/>
        <v>3.5797222998788558</v>
      </c>
      <c r="H41" s="23">
        <f t="shared" si="1"/>
        <v>3.7426169762194554</v>
      </c>
      <c r="I41" s="23">
        <f t="shared" si="2"/>
        <v>-0.16289467634059962</v>
      </c>
    </row>
    <row r="42" spans="1:9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9">
        <f t="shared" si="0"/>
        <v>3.4793983565144169</v>
      </c>
      <c r="H42" s="23">
        <f t="shared" si="1"/>
        <v>3.6494814645449374</v>
      </c>
      <c r="I42" s="23">
        <f t="shared" si="2"/>
        <v>-0.17008310803052051</v>
      </c>
    </row>
    <row r="43" spans="1:9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9">
        <f t="shared" si="0"/>
        <v>3.4279113262555696</v>
      </c>
      <c r="H43" s="23">
        <f t="shared" si="1"/>
        <v>3.5586636422278901</v>
      </c>
      <c r="I43" s="23">
        <f t="shared" si="2"/>
        <v>-0.13075231597232051</v>
      </c>
    </row>
    <row r="44" spans="1:9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9">
        <f t="shared" si="0"/>
        <v>3.4201899103495834</v>
      </c>
      <c r="H44" s="23">
        <f t="shared" si="1"/>
        <v>3.4701058332663122</v>
      </c>
      <c r="I44" s="23">
        <f t="shared" si="2"/>
        <v>-4.991592291672875E-2</v>
      </c>
    </row>
    <row r="45" spans="1:9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9">
        <f t="shared" si="0"/>
        <v>3.3675558943089432</v>
      </c>
      <c r="H45" s="23">
        <f t="shared" si="1"/>
        <v>3.3837517969330362</v>
      </c>
      <c r="I45" s="23">
        <f t="shared" si="2"/>
        <v>-1.6195902624092984E-2</v>
      </c>
    </row>
    <row r="46" spans="1:9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9">
        <f t="shared" si="0"/>
        <v>3.265637419012982</v>
      </c>
      <c r="H46" s="23">
        <f t="shared" si="1"/>
        <v>3.2995466920587275</v>
      </c>
      <c r="I46" s="23">
        <f t="shared" si="2"/>
        <v>-3.3909273045745536E-2</v>
      </c>
    </row>
    <row r="47" spans="1:9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9">
        <f t="shared" si="0"/>
        <v>3.1572010869565217</v>
      </c>
      <c r="H47" s="23">
        <f t="shared" si="1"/>
        <v>3.2174370422037017</v>
      </c>
      <c r="I47" s="23">
        <f t="shared" si="2"/>
        <v>-6.0235955247180062E-2</v>
      </c>
    </row>
    <row r="48" spans="1:9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9">
        <f t="shared" si="0"/>
        <v>3.0722796209544589</v>
      </c>
      <c r="H48" s="23">
        <f t="shared" si="1"/>
        <v>3.137370701696454</v>
      </c>
      <c r="I48" s="23">
        <f t="shared" si="2"/>
        <v>-6.50910807419951E-2</v>
      </c>
    </row>
    <row r="49" spans="1:9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9">
        <f t="shared" si="0"/>
        <v>2.9932054194385853</v>
      </c>
      <c r="H49" s="23">
        <f t="shared" si="1"/>
        <v>3.059296822517318</v>
      </c>
      <c r="I49" s="23">
        <f t="shared" si="2"/>
        <v>-6.6091403078732736E-2</v>
      </c>
    </row>
    <row r="50" spans="1:9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9">
        <f t="shared" si="0"/>
        <v>2.9281758393907928</v>
      </c>
      <c r="H50" s="23">
        <f t="shared" si="1"/>
        <v>2.983165822006228</v>
      </c>
      <c r="I50" s="23">
        <f t="shared" si="2"/>
        <v>-5.4989982615435196E-2</v>
      </c>
    </row>
    <row r="51" spans="1:9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9">
        <f t="shared" si="0"/>
        <v>2.8897246350027723</v>
      </c>
      <c r="H51" s="23">
        <f t="shared" si="1"/>
        <v>2.9089293513740824</v>
      </c>
      <c r="I51" s="23">
        <f t="shared" si="2"/>
        <v>-1.9204716371310049E-2</v>
      </c>
    </row>
    <row r="52" spans="1:9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9">
        <f t="shared" si="0"/>
        <v>2.8535957066189623</v>
      </c>
      <c r="H52" s="23">
        <f t="shared" si="1"/>
        <v>2.8365402649977041</v>
      </c>
      <c r="I52" s="23">
        <f t="shared" si="2"/>
        <v>1.7055441621258272E-2</v>
      </c>
    </row>
    <row r="53" spans="1:9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9">
        <f t="shared" si="0"/>
        <v>2.7920339536402219</v>
      </c>
      <c r="H53" s="23">
        <f t="shared" si="1"/>
        <v>2.7659525904788977</v>
      </c>
      <c r="I53" s="23">
        <f t="shared" si="2"/>
        <v>2.6081363161324145E-2</v>
      </c>
    </row>
    <row r="54" spans="1:9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9">
        <f t="shared" si="0"/>
        <v>2.7647019435190918</v>
      </c>
      <c r="H54" s="23">
        <f t="shared" si="1"/>
        <v>2.6971214994485972</v>
      </c>
      <c r="I54" s="23">
        <f t="shared" si="2"/>
        <v>6.7580444070494572E-2</v>
      </c>
    </row>
    <row r="55" spans="1:9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9">
        <f t="shared" ref="G55" si="3">C55/(E55+F55)</f>
        <v>2.7102544357814353</v>
      </c>
      <c r="H55" s="23">
        <f t="shared" si="1"/>
        <v>2.6300032790975441</v>
      </c>
      <c r="I55" s="23">
        <f t="shared" si="2"/>
        <v>8.0251156683891267E-2</v>
      </c>
    </row>
    <row r="56" spans="1:9">
      <c r="A56" s="2">
        <v>43938</v>
      </c>
      <c r="B56" s="3">
        <v>54</v>
      </c>
      <c r="C56" s="3"/>
      <c r="D56" s="3"/>
      <c r="E56" s="3"/>
      <c r="H56" s="23">
        <f t="shared" si="1"/>
        <v>2.5645553044154434</v>
      </c>
      <c r="I56" s="23"/>
    </row>
    <row r="57" spans="1:9">
      <c r="A57" s="2">
        <v>43939</v>
      </c>
      <c r="B57" s="3">
        <v>55</v>
      </c>
      <c r="C57" s="3"/>
      <c r="D57" s="3"/>
      <c r="E57" s="3"/>
      <c r="H57" s="23">
        <f t="shared" si="1"/>
        <v>2.5007360111209409</v>
      </c>
      <c r="I57" s="23"/>
    </row>
    <row r="58" spans="1:9">
      <c r="A58" s="2">
        <v>43940</v>
      </c>
      <c r="B58" s="3">
        <v>56</v>
      </c>
      <c r="C58" s="3"/>
      <c r="D58" s="3"/>
      <c r="E58" s="3"/>
      <c r="H58" s="23">
        <f t="shared" si="1"/>
        <v>2.4385048692652465</v>
      </c>
      <c r="I58" s="23"/>
    </row>
    <row r="59" spans="1:9">
      <c r="A59" s="2">
        <v>43941</v>
      </c>
      <c r="B59" s="3">
        <v>57</v>
      </c>
      <c r="C59" s="3"/>
      <c r="D59" s="3"/>
      <c r="E59" s="3"/>
      <c r="H59" s="23">
        <f t="shared" si="1"/>
        <v>2.3778223574926325</v>
      </c>
      <c r="I59" s="23"/>
    </row>
    <row r="60" spans="1:9">
      <c r="A60" s="2">
        <v>43942</v>
      </c>
      <c r="B60" s="3">
        <v>58</v>
      </c>
      <c r="C60" s="3"/>
      <c r="D60" s="3"/>
      <c r="E60" s="3"/>
      <c r="H60" s="23">
        <f t="shared" si="1"/>
        <v>2.3186499379414629</v>
      </c>
      <c r="I60" s="23"/>
    </row>
    <row r="61" spans="1:9">
      <c r="A61" s="2">
        <v>43943</v>
      </c>
      <c r="B61" s="3">
        <v>59</v>
      </c>
      <c r="C61" s="3"/>
      <c r="D61" s="3"/>
      <c r="E61" s="3"/>
      <c r="H61" s="23">
        <f t="shared" si="1"/>
        <v>2.2609500317698177</v>
      </c>
      <c r="I61" s="23"/>
    </row>
    <row r="62" spans="1:9">
      <c r="A62" s="2">
        <v>43944</v>
      </c>
      <c r="B62" s="3">
        <v>60</v>
      </c>
      <c r="H62" s="23">
        <f t="shared" si="1"/>
        <v>2.2046859952901592</v>
      </c>
    </row>
    <row r="63" spans="1:9">
      <c r="A63" s="2">
        <v>43945</v>
      </c>
      <c r="B63" s="3">
        <v>61</v>
      </c>
      <c r="H63" s="23">
        <f t="shared" si="1"/>
        <v>2.1498220966978945</v>
      </c>
    </row>
    <row r="64" spans="1:9">
      <c r="A64" s="2">
        <v>43946</v>
      </c>
      <c r="B64" s="3">
        <v>62</v>
      </c>
      <c r="H64" s="23">
        <f t="shared" si="1"/>
        <v>2.0963234933790482</v>
      </c>
    </row>
    <row r="65" spans="1:8">
      <c r="A65" s="2">
        <v>43947</v>
      </c>
      <c r="B65" s="3">
        <v>63</v>
      </c>
      <c r="H65" s="23">
        <f t="shared" si="1"/>
        <v>2.0441562097826398</v>
      </c>
    </row>
    <row r="66" spans="1:8">
      <c r="A66" s="2">
        <v>43948</v>
      </c>
      <c r="B66" s="3">
        <v>64</v>
      </c>
      <c r="H66" s="23">
        <f t="shared" si="1"/>
        <v>1.9932871158437075</v>
      </c>
    </row>
    <row r="67" spans="1:8">
      <c r="A67" s="2">
        <v>43949</v>
      </c>
      <c r="B67" s="3">
        <v>65</v>
      </c>
      <c r="H67" s="23">
        <f t="shared" si="1"/>
        <v>1.9436839059432769</v>
      </c>
    </row>
    <row r="68" spans="1:8">
      <c r="A68" s="2">
        <v>43950</v>
      </c>
      <c r="B68" s="3">
        <v>66</v>
      </c>
      <c r="H68" s="23">
        <f t="shared" ref="H68:H76" si="4">$L$3*EXP($L$4*B68)</f>
        <v>1.8953150783919162</v>
      </c>
    </row>
    <row r="69" spans="1:8">
      <c r="A69" s="2">
        <v>43951</v>
      </c>
      <c r="B69" s="3">
        <v>67</v>
      </c>
      <c r="H69" s="23">
        <f t="shared" si="4"/>
        <v>1.8481499154238448</v>
      </c>
    </row>
    <row r="70" spans="1:8">
      <c r="A70" s="2">
        <v>43952</v>
      </c>
      <c r="B70" s="3">
        <v>68</v>
      </c>
      <c r="H70" s="23">
        <f t="shared" si="4"/>
        <v>1.8021584636888908</v>
      </c>
    </row>
    <row r="71" spans="1:8">
      <c r="A71" s="2">
        <v>43953</v>
      </c>
      <c r="B71" s="3">
        <v>69</v>
      </c>
      <c r="H71" s="23">
        <f t="shared" si="4"/>
        <v>1.7573115152299077</v>
      </c>
    </row>
    <row r="72" spans="1:8">
      <c r="A72" s="2">
        <v>43954</v>
      </c>
      <c r="B72" s="3">
        <v>70</v>
      </c>
      <c r="H72" s="23">
        <f t="shared" si="4"/>
        <v>1.7135805889335738</v>
      </c>
    </row>
    <row r="73" spans="1:8">
      <c r="A73" s="2">
        <v>43955</v>
      </c>
      <c r="B73" s="3">
        <v>71</v>
      </c>
      <c r="H73" s="23">
        <f t="shared" si="4"/>
        <v>1.6709379124427872</v>
      </c>
    </row>
    <row r="74" spans="1:8">
      <c r="A74" s="2">
        <v>43956</v>
      </c>
      <c r="B74" s="3">
        <v>72</v>
      </c>
      <c r="H74" s="23">
        <f t="shared" si="4"/>
        <v>1.6293564045191764</v>
      </c>
    </row>
    <row r="75" spans="1:8">
      <c r="A75" s="2">
        <v>43957</v>
      </c>
      <c r="B75" s="3">
        <v>73</v>
      </c>
      <c r="H75" s="23">
        <f t="shared" si="4"/>
        <v>1.5888096578445179</v>
      </c>
    </row>
    <row r="76" spans="1:8">
      <c r="A76" s="2">
        <v>43958</v>
      </c>
      <c r="B76" s="3">
        <v>74</v>
      </c>
      <c r="H76" s="23">
        <f t="shared" si="4"/>
        <v>1.5492719222501479</v>
      </c>
    </row>
    <row r="77" spans="1:8">
      <c r="A77" s="2">
        <v>43959</v>
      </c>
      <c r="B77" s="3">
        <v>75</v>
      </c>
      <c r="H77" s="23">
        <f t="shared" ref="H77:H94" si="5">$L$3*EXP($L$4*B77)</f>
        <v>1.5107180883637084</v>
      </c>
    </row>
    <row r="78" spans="1:8">
      <c r="A78" s="2">
        <v>43960</v>
      </c>
      <c r="B78" s="3">
        <v>76</v>
      </c>
      <c r="H78" s="23">
        <f t="shared" si="5"/>
        <v>1.4731236716628491</v>
      </c>
    </row>
    <row r="79" spans="1:8">
      <c r="A79" s="2">
        <v>43961</v>
      </c>
      <c r="B79" s="3">
        <v>77</v>
      </c>
      <c r="H79" s="23">
        <f t="shared" si="5"/>
        <v>1.4364647969257516</v>
      </c>
    </row>
    <row r="80" spans="1:8">
      <c r="A80" s="2">
        <v>43962</v>
      </c>
      <c r="B80" s="3">
        <v>78</v>
      </c>
      <c r="H80" s="23">
        <f t="shared" si="5"/>
        <v>1.400718183068606</v>
      </c>
    </row>
    <row r="81" spans="1:8">
      <c r="A81" s="2">
        <v>43963</v>
      </c>
      <c r="B81" s="3">
        <v>79</v>
      </c>
      <c r="H81" s="23">
        <f t="shared" si="5"/>
        <v>1.3658611283604123</v>
      </c>
    </row>
    <row r="82" spans="1:8">
      <c r="A82" s="2">
        <v>43964</v>
      </c>
      <c r="B82" s="3">
        <v>80</v>
      </c>
      <c r="H82" s="23">
        <f t="shared" si="5"/>
        <v>1.3318714960057059</v>
      </c>
    </row>
    <row r="83" spans="1:8">
      <c r="A83" s="2">
        <v>43965</v>
      </c>
      <c r="B83" s="3">
        <v>81</v>
      </c>
      <c r="H83" s="23">
        <f t="shared" si="5"/>
        <v>1.2987277000860662</v>
      </c>
    </row>
    <row r="84" spans="1:8">
      <c r="A84" s="2">
        <v>43966</v>
      </c>
      <c r="B84" s="3">
        <v>82</v>
      </c>
      <c r="H84" s="23">
        <f t="shared" si="5"/>
        <v>1.2664086918514674</v>
      </c>
    </row>
    <row r="85" spans="1:8">
      <c r="A85" s="2">
        <v>43967</v>
      </c>
      <c r="B85" s="3">
        <v>83</v>
      </c>
      <c r="H85" s="23">
        <f t="shared" si="5"/>
        <v>1.2348939463527739</v>
      </c>
    </row>
    <row r="86" spans="1:8">
      <c r="A86" s="2">
        <v>43968</v>
      </c>
      <c r="B86" s="3">
        <v>84</v>
      </c>
      <c r="H86" s="23">
        <f t="shared" si="5"/>
        <v>1.2041634494068887</v>
      </c>
    </row>
    <row r="87" spans="1:8">
      <c r="A87" s="2">
        <v>43969</v>
      </c>
      <c r="B87" s="3">
        <v>85</v>
      </c>
      <c r="H87" s="23">
        <f t="shared" si="5"/>
        <v>1.1741976848862699</v>
      </c>
    </row>
    <row r="88" spans="1:8">
      <c r="A88" s="2">
        <v>43970</v>
      </c>
      <c r="B88" s="3">
        <v>86</v>
      </c>
      <c r="H88" s="23">
        <f t="shared" si="5"/>
        <v>1.1449776223247552</v>
      </c>
    </row>
    <row r="89" spans="1:8">
      <c r="A89" s="2">
        <v>43971</v>
      </c>
      <c r="B89" s="3">
        <v>87</v>
      </c>
      <c r="H89" s="23">
        <f t="shared" si="5"/>
        <v>1.1164847048318174</v>
      </c>
    </row>
    <row r="90" spans="1:8">
      <c r="A90" s="2">
        <v>43972</v>
      </c>
      <c r="B90" s="3">
        <v>88</v>
      </c>
      <c r="H90" s="23">
        <f t="shared" si="5"/>
        <v>1.0887008373075688</v>
      </c>
    </row>
    <row r="91" spans="1:8">
      <c r="A91" s="2">
        <v>43973</v>
      </c>
      <c r="B91" s="3">
        <v>89</v>
      </c>
      <c r="H91" s="23">
        <f t="shared" si="5"/>
        <v>1.0616083749510441</v>
      </c>
    </row>
    <row r="92" spans="1:8">
      <c r="A92" s="2">
        <v>43974</v>
      </c>
      <c r="B92" s="3">
        <v>90</v>
      </c>
      <c r="H92" s="23">
        <f t="shared" si="5"/>
        <v>1.0351901120544507</v>
      </c>
    </row>
    <row r="93" spans="1:8">
      <c r="A93" s="2">
        <v>43975</v>
      </c>
      <c r="B93" s="3">
        <v>91</v>
      </c>
      <c r="H93" s="23">
        <f t="shared" si="5"/>
        <v>1.0094292710762791</v>
      </c>
    </row>
    <row r="94" spans="1:8">
      <c r="A94" s="2">
        <v>43976</v>
      </c>
      <c r="B94" s="3">
        <v>92</v>
      </c>
      <c r="H94" s="23">
        <f t="shared" si="5"/>
        <v>0.98430949198633033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24" t="s">
        <v>36</v>
      </c>
      <c r="B1" s="24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24" t="s">
        <v>37</v>
      </c>
      <c r="B12" s="24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topLeftCell="A37" workbookViewId="0">
      <selection activeCell="A55" sqref="A55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topLeftCell="A34" workbookViewId="0">
      <selection activeCell="A55" sqref="A55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"/>
  <sheetViews>
    <sheetView topLeftCell="A43" workbookViewId="0">
      <selection activeCell="A55" sqref="A5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"/>
  <sheetViews>
    <sheetView topLeftCell="A40" workbookViewId="0">
      <selection activeCell="A55" sqref="A5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5"/>
  <sheetViews>
    <sheetView topLeftCell="A37" workbookViewId="0">
      <selection activeCell="A55" sqref="A55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5"/>
  <sheetViews>
    <sheetView topLeftCell="A43" workbookViewId="0">
      <selection activeCell="A55" sqref="A55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5"/>
  <sheetViews>
    <sheetView topLeftCell="A46" workbookViewId="0">
      <selection activeCell="A55" sqref="A55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55"/>
  <sheetViews>
    <sheetView topLeftCell="A43" workbookViewId="0">
      <selection activeCell="A55" sqref="A55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Bilog</vt:lpstr>
      <vt:lpstr>R(t)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2020-04-16T19:35:02Z</dcterms:modified>
</cp:coreProperties>
</file>