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4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4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55649FD6-C3FD-49DE-9297-2625DA82C36B}" xr6:coauthVersionLast="45" xr6:coauthVersionMax="45" xr10:uidLastSave="{00000000-0000-0000-0000-000000000000}"/>
  <bookViews>
    <workbookView xWindow="-108" yWindow="-108" windowWidth="23256" windowHeight="12576" tabRatio="597" firstSheet="9" activeTab="1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pos" sheetId="10" r:id="rId11"/>
    <sheet name="Analisi-nuovi-pos" sheetId="14" r:id="rId12"/>
    <sheet name="Analisi-nuovi-pos (2)" sheetId="15" r:id="rId13"/>
    <sheet name="Analisi-dead" sheetId="11" r:id="rId14"/>
    <sheet name="Analisi-dead (2)" sheetId="16" r:id="rId15"/>
    <sheet name="Bilog" sheetId="17" r:id="rId16"/>
    <sheet name="R(t)" sheetId="18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5" i="18" l="1"/>
  <c r="C55" i="18"/>
  <c r="D55" i="18"/>
  <c r="E55" i="18"/>
  <c r="G55" i="18" s="1"/>
  <c r="F55" i="18"/>
  <c r="B55" i="17"/>
  <c r="C55" i="17" s="1"/>
  <c r="E55" i="17"/>
  <c r="I55" i="16"/>
  <c r="J55" i="16"/>
  <c r="C55" i="16"/>
  <c r="D55" i="16" s="1"/>
  <c r="I55" i="11"/>
  <c r="J55" i="11"/>
  <c r="C55" i="11"/>
  <c r="D55" i="11" s="1"/>
  <c r="H55" i="15"/>
  <c r="I55" i="15"/>
  <c r="C55" i="15"/>
  <c r="D55" i="15" s="1"/>
  <c r="H55" i="14"/>
  <c r="C55" i="14"/>
  <c r="D55" i="14" s="1"/>
  <c r="H55" i="10"/>
  <c r="C55" i="10"/>
  <c r="D55" i="10" s="1"/>
  <c r="C55" i="9"/>
  <c r="D55" i="9" s="1"/>
  <c r="E55" i="9" s="1"/>
  <c r="H55" i="9"/>
  <c r="J55" i="9" s="1"/>
  <c r="I55" i="9"/>
  <c r="K55" i="9" s="1"/>
  <c r="B55" i="7"/>
  <c r="C55" i="7"/>
  <c r="D55" i="7" s="1"/>
  <c r="E55" i="7" s="1"/>
  <c r="C55" i="13"/>
  <c r="D55" i="13" s="1"/>
  <c r="E55" i="13" s="1"/>
  <c r="B55" i="8"/>
  <c r="C55" i="8" s="1"/>
  <c r="D55" i="8" s="1"/>
  <c r="E55" i="8" s="1"/>
  <c r="B55" i="6"/>
  <c r="C55" i="6" s="1"/>
  <c r="D55" i="6" s="1"/>
  <c r="E55" i="6" s="1"/>
  <c r="B55" i="5"/>
  <c r="C55" i="5" s="1"/>
  <c r="D55" i="5" s="1"/>
  <c r="E55" i="5" s="1"/>
  <c r="B55" i="4"/>
  <c r="C55" i="4" s="1"/>
  <c r="D55" i="4" s="1"/>
  <c r="E55" i="4" s="1"/>
  <c r="B55" i="3"/>
  <c r="C55" i="3" s="1"/>
  <c r="D55" i="3" s="1"/>
  <c r="E55" i="3" s="1"/>
  <c r="B55" i="2"/>
  <c r="C55" i="2" s="1"/>
  <c r="D55" i="2" s="1"/>
  <c r="E55" i="2" s="1"/>
  <c r="E55" i="16" l="1"/>
  <c r="E55" i="11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8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C4" i="18"/>
  <c r="C5" i="18"/>
  <c r="C6" i="18"/>
  <c r="C7" i="18"/>
  <c r="C8" i="18"/>
  <c r="C9" i="18"/>
  <c r="C10" i="18"/>
  <c r="G10" i="18" s="1"/>
  <c r="I10" i="18" s="1"/>
  <c r="C11" i="18"/>
  <c r="G11" i="18" s="1"/>
  <c r="I11" i="18" s="1"/>
  <c r="C12" i="18"/>
  <c r="C13" i="18"/>
  <c r="C14" i="18"/>
  <c r="G14" i="18" s="1"/>
  <c r="I14" i="18" s="1"/>
  <c r="C15" i="18"/>
  <c r="G15" i="18" s="1"/>
  <c r="I15" i="18" s="1"/>
  <c r="C16" i="18"/>
  <c r="C17" i="18"/>
  <c r="C18" i="18"/>
  <c r="G18" i="18" s="1"/>
  <c r="I18" i="18" s="1"/>
  <c r="C19" i="18"/>
  <c r="G19" i="18" s="1"/>
  <c r="I19" i="18" s="1"/>
  <c r="C20" i="18"/>
  <c r="C21" i="18"/>
  <c r="C22" i="18"/>
  <c r="G22" i="18" s="1"/>
  <c r="C23" i="18"/>
  <c r="C24" i="18"/>
  <c r="C25" i="18"/>
  <c r="C26" i="18"/>
  <c r="C27" i="18"/>
  <c r="G27" i="18" s="1"/>
  <c r="I27" i="18" s="1"/>
  <c r="C28" i="18"/>
  <c r="C29" i="18"/>
  <c r="C30" i="18"/>
  <c r="C31" i="18"/>
  <c r="G31" i="18" s="1"/>
  <c r="C32" i="18"/>
  <c r="C33" i="18"/>
  <c r="C34" i="18"/>
  <c r="G34" i="18" s="1"/>
  <c r="I34" i="18" s="1"/>
  <c r="C35" i="18"/>
  <c r="G35" i="18" s="1"/>
  <c r="I35" i="18" s="1"/>
  <c r="C36" i="18"/>
  <c r="C37" i="18"/>
  <c r="C38" i="18"/>
  <c r="G38" i="18" s="1"/>
  <c r="C39" i="18"/>
  <c r="C40" i="18"/>
  <c r="C41" i="18"/>
  <c r="C42" i="18"/>
  <c r="C43" i="18"/>
  <c r="G43" i="18" s="1"/>
  <c r="I43" i="18" s="1"/>
  <c r="C44" i="18"/>
  <c r="C45" i="18"/>
  <c r="C46" i="18"/>
  <c r="C47" i="18"/>
  <c r="G47" i="18" s="1"/>
  <c r="C48" i="18"/>
  <c r="C49" i="18"/>
  <c r="C50" i="18"/>
  <c r="G50" i="18" s="1"/>
  <c r="I50" i="18" s="1"/>
  <c r="C51" i="18"/>
  <c r="G51" i="18" s="1"/>
  <c r="I51" i="18" s="1"/>
  <c r="C52" i="18"/>
  <c r="C53" i="18"/>
  <c r="C54" i="18"/>
  <c r="G54" i="18" s="1"/>
  <c r="C3" i="18"/>
  <c r="G52" i="18"/>
  <c r="G48" i="18"/>
  <c r="G46" i="18"/>
  <c r="G44" i="18"/>
  <c r="G42" i="18"/>
  <c r="G40" i="18"/>
  <c r="G39" i="18"/>
  <c r="G36" i="18"/>
  <c r="G32" i="18"/>
  <c r="G30" i="18"/>
  <c r="G28" i="18"/>
  <c r="G26" i="18"/>
  <c r="G24" i="18"/>
  <c r="G23" i="18"/>
  <c r="G20" i="18"/>
  <c r="G17" i="18"/>
  <c r="G16" i="18"/>
  <c r="G13" i="18"/>
  <c r="I13" i="18" s="1"/>
  <c r="G12" i="18"/>
  <c r="G9" i="18"/>
  <c r="G8" i="18"/>
  <c r="I28" i="18" l="1"/>
  <c r="I42" i="18"/>
  <c r="I9" i="18"/>
  <c r="I17" i="18"/>
  <c r="I26" i="18"/>
  <c r="I44" i="18"/>
  <c r="G53" i="18"/>
  <c r="G49" i="18"/>
  <c r="G45" i="18"/>
  <c r="G41" i="18"/>
  <c r="G37" i="18"/>
  <c r="G33" i="18"/>
  <c r="G29" i="18"/>
  <c r="G25" i="18"/>
  <c r="G21" i="18"/>
  <c r="I8" i="18"/>
  <c r="I12" i="18"/>
  <c r="I16" i="18"/>
  <c r="I20" i="18"/>
  <c r="I36" i="18"/>
  <c r="I52" i="18"/>
  <c r="I23" i="18"/>
  <c r="I30" i="18"/>
  <c r="I32" i="18"/>
  <c r="I39" i="18"/>
  <c r="I46" i="18"/>
  <c r="I48" i="18"/>
  <c r="I22" i="18"/>
  <c r="I24" i="18"/>
  <c r="I31" i="18"/>
  <c r="I38" i="18"/>
  <c r="I40" i="18"/>
  <c r="I47" i="18"/>
  <c r="I54" i="18"/>
  <c r="I53" i="18"/>
  <c r="I49" i="18"/>
  <c r="I45" i="18"/>
  <c r="I41" i="18"/>
  <c r="I37" i="18"/>
  <c r="I33" i="18"/>
  <c r="I29" i="18"/>
  <c r="I25" i="18"/>
  <c r="I21" i="18"/>
  <c r="B54" i="17"/>
  <c r="C54" i="17" s="1"/>
  <c r="E54" i="17"/>
  <c r="I54" i="16"/>
  <c r="J54" i="16"/>
  <c r="C54" i="16"/>
  <c r="D54" i="16" s="1"/>
  <c r="E54" i="16"/>
  <c r="I54" i="11"/>
  <c r="J54" i="11"/>
  <c r="C54" i="11"/>
  <c r="D54" i="11" s="1"/>
  <c r="E54" i="11"/>
  <c r="H54" i="15"/>
  <c r="I54" i="15"/>
  <c r="C54" i="15"/>
  <c r="D54" i="15" s="1"/>
  <c r="H54" i="14"/>
  <c r="C54" i="14"/>
  <c r="D54" i="14" s="1"/>
  <c r="H54" i="10"/>
  <c r="C54" i="10"/>
  <c r="D54" i="10" s="1"/>
  <c r="C54" i="9"/>
  <c r="D54" i="9"/>
  <c r="E54" i="9"/>
  <c r="H54" i="9"/>
  <c r="J54" i="9" s="1"/>
  <c r="I54" i="9"/>
  <c r="K54" i="9"/>
  <c r="B54" i="7"/>
  <c r="C54" i="7" s="1"/>
  <c r="D54" i="7" s="1"/>
  <c r="E54" i="7" s="1"/>
  <c r="C54" i="13"/>
  <c r="D54" i="13" s="1"/>
  <c r="E54" i="13" s="1"/>
  <c r="B54" i="8"/>
  <c r="C54" i="8"/>
  <c r="D54" i="8" s="1"/>
  <c r="E54" i="8" s="1"/>
  <c r="B54" i="6"/>
  <c r="C54" i="6" s="1"/>
  <c r="D54" i="6" s="1"/>
  <c r="E54" i="6" s="1"/>
  <c r="B54" i="5"/>
  <c r="C54" i="5" s="1"/>
  <c r="D54" i="5" s="1"/>
  <c r="E54" i="5" s="1"/>
  <c r="B54" i="4"/>
  <c r="C54" i="4"/>
  <c r="D54" i="4"/>
  <c r="E54" i="4"/>
  <c r="B54" i="3"/>
  <c r="C54" i="3" s="1"/>
  <c r="D54" i="3" s="1"/>
  <c r="E54" i="3" s="1"/>
  <c r="B54" i="2"/>
  <c r="C54" i="2" s="1"/>
  <c r="D54" i="2" s="1"/>
  <c r="E54" i="2" s="1"/>
  <c r="L7" i="18" l="1"/>
  <c r="L8" i="18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4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H94" i="16" l="1"/>
  <c r="F94" i="16" s="1"/>
  <c r="H95" i="16"/>
  <c r="H96" i="16"/>
  <c r="H97" i="16"/>
  <c r="H98" i="16"/>
  <c r="H99" i="16"/>
  <c r="H84" i="16"/>
  <c r="F84" i="16" s="1"/>
  <c r="H85" i="16"/>
  <c r="H86" i="16"/>
  <c r="H87" i="16"/>
  <c r="H88" i="16"/>
  <c r="H89" i="16"/>
  <c r="H90" i="16"/>
  <c r="H91" i="16"/>
  <c r="H92" i="16"/>
  <c r="H93" i="16"/>
  <c r="H68" i="16"/>
  <c r="F68" i="16" s="1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M2" i="16"/>
  <c r="H8" i="16" s="1"/>
  <c r="M12" i="11"/>
  <c r="M11" i="11"/>
  <c r="L15" i="15"/>
  <c r="M5" i="11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E17" i="16"/>
  <c r="C17" i="16"/>
  <c r="D16" i="16"/>
  <c r="C16" i="16"/>
  <c r="D15" i="16"/>
  <c r="C15" i="16"/>
  <c r="D14" i="16"/>
  <c r="C14" i="16"/>
  <c r="E13" i="16"/>
  <c r="C13" i="16"/>
  <c r="D13" i="16" s="1"/>
  <c r="D12" i="16"/>
  <c r="C12" i="16"/>
  <c r="D11" i="16"/>
  <c r="C11" i="16"/>
  <c r="C10" i="16"/>
  <c r="E9" i="16"/>
  <c r="C9" i="16"/>
  <c r="D9" i="16" s="1"/>
  <c r="E8" i="16"/>
  <c r="D8" i="16"/>
  <c r="C8" i="16"/>
  <c r="E7" i="16"/>
  <c r="D7" i="16"/>
  <c r="C7" i="16"/>
  <c r="C6" i="16"/>
  <c r="C5" i="16"/>
  <c r="D5" i="16" s="1"/>
  <c r="C4" i="16"/>
  <c r="D4" i="16" s="1"/>
  <c r="C3" i="16"/>
  <c r="C53" i="11"/>
  <c r="D53" i="11" s="1"/>
  <c r="E53" i="11"/>
  <c r="H53" i="15"/>
  <c r="I53" i="15"/>
  <c r="C53" i="15"/>
  <c r="D53" i="15" s="1"/>
  <c r="H53" i="14"/>
  <c r="C53" i="14"/>
  <c r="D53" i="14" s="1"/>
  <c r="H53" i="10"/>
  <c r="C53" i="10"/>
  <c r="D53" i="10" s="1"/>
  <c r="C53" i="9"/>
  <c r="D53" i="9" s="1"/>
  <c r="E53" i="9" s="1"/>
  <c r="H53" i="9"/>
  <c r="J53" i="9" s="1"/>
  <c r="I53" i="9"/>
  <c r="K53" i="9" s="1"/>
  <c r="B53" i="7"/>
  <c r="C53" i="7" s="1"/>
  <c r="D53" i="7" s="1"/>
  <c r="E53" i="7" s="1"/>
  <c r="C53" i="13"/>
  <c r="D53" i="13"/>
  <c r="E53" i="13"/>
  <c r="B53" i="8"/>
  <c r="C53" i="8" s="1"/>
  <c r="D53" i="8" s="1"/>
  <c r="E53" i="8" s="1"/>
  <c r="B53" i="6"/>
  <c r="C53" i="6" s="1"/>
  <c r="D53" i="6" s="1"/>
  <c r="E53" i="6" s="1"/>
  <c r="B53" i="5"/>
  <c r="C53" i="5" s="1"/>
  <c r="D53" i="5" s="1"/>
  <c r="E53" i="5" s="1"/>
  <c r="B53" i="4"/>
  <c r="C53" i="4" s="1"/>
  <c r="D53" i="4" s="1"/>
  <c r="E53" i="4" s="1"/>
  <c r="B53" i="3"/>
  <c r="C53" i="3" s="1"/>
  <c r="D53" i="3" s="1"/>
  <c r="E53" i="3" s="1"/>
  <c r="B53" i="2"/>
  <c r="C53" i="2" s="1"/>
  <c r="D53" i="2" s="1"/>
  <c r="E53" i="2" s="1"/>
  <c r="L2" i="15"/>
  <c r="G8" i="15" s="1"/>
  <c r="I8" i="15" s="1"/>
  <c r="E3" i="15"/>
  <c r="G12" i="15"/>
  <c r="I12" i="15" s="1"/>
  <c r="G28" i="15"/>
  <c r="I28" i="15" s="1"/>
  <c r="G44" i="15"/>
  <c r="I44" i="15" s="1"/>
  <c r="G62" i="15"/>
  <c r="G70" i="15"/>
  <c r="G78" i="15"/>
  <c r="G86" i="15"/>
  <c r="G94" i="15"/>
  <c r="D52" i="15"/>
  <c r="C52" i="15"/>
  <c r="C51" i="15"/>
  <c r="C50" i="15"/>
  <c r="D50" i="15" s="1"/>
  <c r="C49" i="15"/>
  <c r="C48" i="15"/>
  <c r="D48" i="15" s="1"/>
  <c r="C47" i="15"/>
  <c r="C46" i="15"/>
  <c r="D46" i="15" s="1"/>
  <c r="C45" i="15"/>
  <c r="D44" i="15"/>
  <c r="C44" i="15"/>
  <c r="C43" i="15"/>
  <c r="C42" i="15"/>
  <c r="C41" i="15"/>
  <c r="C40" i="15"/>
  <c r="D40" i="15" s="1"/>
  <c r="C39" i="15"/>
  <c r="C38" i="15"/>
  <c r="D38" i="15" s="1"/>
  <c r="C37" i="15"/>
  <c r="C36" i="15"/>
  <c r="D36" i="15" s="1"/>
  <c r="C35" i="15"/>
  <c r="C34" i="15"/>
  <c r="C33" i="15"/>
  <c r="C32" i="15"/>
  <c r="D32" i="15" s="1"/>
  <c r="C31" i="15"/>
  <c r="C30" i="15"/>
  <c r="C29" i="15"/>
  <c r="D28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D12" i="15" s="1"/>
  <c r="C10" i="15"/>
  <c r="C9" i="15"/>
  <c r="D10" i="15" s="1"/>
  <c r="C8" i="15"/>
  <c r="C7" i="15"/>
  <c r="C6" i="15"/>
  <c r="C5" i="15"/>
  <c r="C4" i="15"/>
  <c r="C3" i="15"/>
  <c r="C1" i="15"/>
  <c r="G94" i="16" l="1"/>
  <c r="F95" i="16"/>
  <c r="G84" i="16"/>
  <c r="F85" i="16"/>
  <c r="F69" i="16"/>
  <c r="G68" i="16"/>
  <c r="H30" i="16"/>
  <c r="H66" i="16"/>
  <c r="H14" i="16"/>
  <c r="H58" i="16"/>
  <c r="H46" i="16"/>
  <c r="H64" i="16"/>
  <c r="H56" i="16"/>
  <c r="H42" i="16"/>
  <c r="H26" i="16"/>
  <c r="H9" i="16"/>
  <c r="H62" i="16"/>
  <c r="H54" i="16"/>
  <c r="H38" i="16"/>
  <c r="H22" i="16"/>
  <c r="H4" i="16"/>
  <c r="H60" i="16"/>
  <c r="H50" i="16"/>
  <c r="H34" i="16"/>
  <c r="H18" i="16"/>
  <c r="H65" i="16"/>
  <c r="H61" i="16"/>
  <c r="H57" i="16"/>
  <c r="H53" i="16"/>
  <c r="H49" i="16"/>
  <c r="H45" i="16"/>
  <c r="H41" i="16"/>
  <c r="H37" i="16"/>
  <c r="H33" i="16"/>
  <c r="H29" i="16"/>
  <c r="H25" i="16"/>
  <c r="H21" i="16"/>
  <c r="H17" i="16"/>
  <c r="H13" i="16"/>
  <c r="H7" i="16"/>
  <c r="H52" i="16"/>
  <c r="H48" i="16"/>
  <c r="H44" i="16"/>
  <c r="H40" i="16"/>
  <c r="H36" i="16"/>
  <c r="H32" i="16"/>
  <c r="H28" i="16"/>
  <c r="H24" i="16"/>
  <c r="H20" i="16"/>
  <c r="H16" i="16"/>
  <c r="H12" i="16"/>
  <c r="H67" i="16"/>
  <c r="H63" i="16"/>
  <c r="H59" i="16"/>
  <c r="H55" i="16"/>
  <c r="H51" i="16"/>
  <c r="H47" i="16"/>
  <c r="H43" i="16"/>
  <c r="H39" i="16"/>
  <c r="H35" i="16"/>
  <c r="H31" i="16"/>
  <c r="H27" i="16"/>
  <c r="H23" i="16"/>
  <c r="H19" i="16"/>
  <c r="H15" i="16"/>
  <c r="H11" i="16"/>
  <c r="H6" i="16"/>
  <c r="H10" i="16"/>
  <c r="H5" i="16"/>
  <c r="F3" i="16"/>
  <c r="F4" i="16" s="1"/>
  <c r="G4" i="16" s="1"/>
  <c r="J8" i="16"/>
  <c r="E22" i="16"/>
  <c r="D22" i="16"/>
  <c r="E26" i="16"/>
  <c r="D26" i="16"/>
  <c r="E32" i="16"/>
  <c r="D32" i="16"/>
  <c r="E36" i="16"/>
  <c r="D36" i="16"/>
  <c r="E44" i="16"/>
  <c r="D44" i="16"/>
  <c r="E48" i="16"/>
  <c r="D48" i="16"/>
  <c r="E5" i="16"/>
  <c r="E6" i="16"/>
  <c r="D10" i="16"/>
  <c r="D6" i="16"/>
  <c r="E20" i="16"/>
  <c r="D20" i="16"/>
  <c r="E24" i="16"/>
  <c r="D24" i="16"/>
  <c r="E30" i="16"/>
  <c r="D30" i="16"/>
  <c r="E34" i="16"/>
  <c r="D34" i="16"/>
  <c r="E40" i="16"/>
  <c r="D40" i="16"/>
  <c r="E42" i="16"/>
  <c r="D42" i="16"/>
  <c r="E46" i="16"/>
  <c r="D46" i="16"/>
  <c r="E50" i="16"/>
  <c r="D50" i="16"/>
  <c r="E18" i="16"/>
  <c r="D18" i="16"/>
  <c r="E28" i="16"/>
  <c r="D28" i="16"/>
  <c r="E38" i="16"/>
  <c r="D38" i="16"/>
  <c r="E52" i="16"/>
  <c r="D52" i="16"/>
  <c r="E4" i="16"/>
  <c r="E19" i="16"/>
  <c r="E21" i="16"/>
  <c r="E23" i="16"/>
  <c r="E25" i="16"/>
  <c r="E27" i="16"/>
  <c r="E29" i="16"/>
  <c r="E31" i="16"/>
  <c r="E33" i="16"/>
  <c r="E35" i="16"/>
  <c r="E37" i="16"/>
  <c r="E39" i="16"/>
  <c r="E41" i="16"/>
  <c r="E43" i="16"/>
  <c r="E45" i="16"/>
  <c r="E47" i="16"/>
  <c r="E49" i="16"/>
  <c r="E51" i="16"/>
  <c r="E53" i="16"/>
  <c r="E14" i="16"/>
  <c r="E15" i="16"/>
  <c r="E16" i="16"/>
  <c r="E10" i="16"/>
  <c r="E11" i="16"/>
  <c r="E12" i="16"/>
  <c r="D17" i="16"/>
  <c r="D19" i="16"/>
  <c r="D21" i="16"/>
  <c r="D23" i="16"/>
  <c r="D25" i="16"/>
  <c r="D27" i="16"/>
  <c r="D29" i="16"/>
  <c r="D31" i="16"/>
  <c r="D33" i="16"/>
  <c r="D35" i="16"/>
  <c r="D37" i="16"/>
  <c r="D39" i="16"/>
  <c r="D41" i="16"/>
  <c r="D43" i="16"/>
  <c r="D45" i="16"/>
  <c r="D47" i="16"/>
  <c r="D49" i="16"/>
  <c r="D51" i="16"/>
  <c r="D53" i="16"/>
  <c r="G54" i="15"/>
  <c r="G92" i="15"/>
  <c r="G84" i="15"/>
  <c r="G76" i="15"/>
  <c r="G68" i="15"/>
  <c r="G60" i="15"/>
  <c r="G52" i="15"/>
  <c r="I52" i="15" s="1"/>
  <c r="G40" i="15"/>
  <c r="I40" i="15" s="1"/>
  <c r="G24" i="15"/>
  <c r="I24" i="15" s="1"/>
  <c r="G7" i="15"/>
  <c r="I7" i="15" s="1"/>
  <c r="G90" i="15"/>
  <c r="G82" i="15"/>
  <c r="G74" i="15"/>
  <c r="G66" i="15"/>
  <c r="G58" i="15"/>
  <c r="G50" i="15"/>
  <c r="I50" i="15" s="1"/>
  <c r="G36" i="15"/>
  <c r="I36" i="15" s="1"/>
  <c r="G20" i="15"/>
  <c r="I20" i="15" s="1"/>
  <c r="G96" i="15"/>
  <c r="G88" i="15"/>
  <c r="G80" i="15"/>
  <c r="G72" i="15"/>
  <c r="G64" i="15"/>
  <c r="G56" i="15"/>
  <c r="G48" i="15"/>
  <c r="I48" i="15" s="1"/>
  <c r="G32" i="15"/>
  <c r="I32" i="15" s="1"/>
  <c r="G16" i="15"/>
  <c r="I16" i="15" s="1"/>
  <c r="G95" i="15"/>
  <c r="G91" i="15"/>
  <c r="G87" i="15"/>
  <c r="G83" i="15"/>
  <c r="G79" i="15"/>
  <c r="G75" i="15"/>
  <c r="G71" i="15"/>
  <c r="G67" i="15"/>
  <c r="G63" i="15"/>
  <c r="G59" i="15"/>
  <c r="G55" i="15"/>
  <c r="G51" i="15"/>
  <c r="I51" i="15" s="1"/>
  <c r="G47" i="15"/>
  <c r="I47" i="15" s="1"/>
  <c r="G43" i="15"/>
  <c r="I43" i="15" s="1"/>
  <c r="G39" i="15"/>
  <c r="I39" i="15" s="1"/>
  <c r="G35" i="15"/>
  <c r="I35" i="15" s="1"/>
  <c r="G31" i="15"/>
  <c r="I31" i="15" s="1"/>
  <c r="G27" i="15"/>
  <c r="I27" i="15" s="1"/>
  <c r="G23" i="15"/>
  <c r="I23" i="15" s="1"/>
  <c r="G19" i="15"/>
  <c r="I19" i="15" s="1"/>
  <c r="G15" i="15"/>
  <c r="I15" i="15" s="1"/>
  <c r="G11" i="15"/>
  <c r="I11" i="15" s="1"/>
  <c r="G6" i="15"/>
  <c r="I6" i="15" s="1"/>
  <c r="G46" i="15"/>
  <c r="I46" i="15" s="1"/>
  <c r="G42" i="15"/>
  <c r="I42" i="15" s="1"/>
  <c r="G38" i="15"/>
  <c r="I38" i="15" s="1"/>
  <c r="G34" i="15"/>
  <c r="I34" i="15" s="1"/>
  <c r="G30" i="15"/>
  <c r="I30" i="15" s="1"/>
  <c r="G26" i="15"/>
  <c r="I26" i="15" s="1"/>
  <c r="G22" i="15"/>
  <c r="I22" i="15" s="1"/>
  <c r="G18" i="15"/>
  <c r="I18" i="15" s="1"/>
  <c r="G14" i="15"/>
  <c r="I14" i="15" s="1"/>
  <c r="G10" i="15"/>
  <c r="I10" i="15" s="1"/>
  <c r="G4" i="15"/>
  <c r="I4" i="15" s="1"/>
  <c r="G93" i="15"/>
  <c r="G89" i="15"/>
  <c r="G85" i="15"/>
  <c r="G81" i="15"/>
  <c r="G77" i="15"/>
  <c r="G73" i="15"/>
  <c r="G69" i="15"/>
  <c r="G65" i="15"/>
  <c r="G61" i="15"/>
  <c r="G57" i="15"/>
  <c r="G53" i="15"/>
  <c r="G49" i="15"/>
  <c r="I49" i="15" s="1"/>
  <c r="G45" i="15"/>
  <c r="I45" i="15" s="1"/>
  <c r="G41" i="15"/>
  <c r="I41" i="15" s="1"/>
  <c r="G37" i="15"/>
  <c r="I37" i="15" s="1"/>
  <c r="G33" i="15"/>
  <c r="I33" i="15" s="1"/>
  <c r="G29" i="15"/>
  <c r="I29" i="15" s="1"/>
  <c r="G25" i="15"/>
  <c r="I25" i="15" s="1"/>
  <c r="G21" i="15"/>
  <c r="I21" i="15" s="1"/>
  <c r="G17" i="15"/>
  <c r="I17" i="15" s="1"/>
  <c r="G13" i="15"/>
  <c r="I13" i="15" s="1"/>
  <c r="G9" i="15"/>
  <c r="I9" i="15" s="1"/>
  <c r="G5" i="15"/>
  <c r="I5" i="15" s="1"/>
  <c r="E4" i="15"/>
  <c r="D26" i="15"/>
  <c r="D30" i="15"/>
  <c r="D42" i="15"/>
  <c r="D9" i="15"/>
  <c r="D34" i="15"/>
  <c r="H3" i="15"/>
  <c r="D11" i="15"/>
  <c r="D25" i="15"/>
  <c r="D33" i="15"/>
  <c r="D41" i="15"/>
  <c r="D4" i="15"/>
  <c r="D6" i="15"/>
  <c r="D8" i="15"/>
  <c r="D5" i="15"/>
  <c r="D13" i="15"/>
  <c r="D15" i="15"/>
  <c r="D17" i="15"/>
  <c r="D19" i="15"/>
  <c r="D21" i="15"/>
  <c r="D23" i="15"/>
  <c r="D27" i="15"/>
  <c r="D35" i="15"/>
  <c r="D7" i="15"/>
  <c r="D29" i="15"/>
  <c r="D37" i="15"/>
  <c r="D14" i="15"/>
  <c r="D16" i="15"/>
  <c r="D18" i="15"/>
  <c r="D20" i="15"/>
  <c r="D22" i="15"/>
  <c r="D24" i="15"/>
  <c r="D31" i="15"/>
  <c r="D39" i="15"/>
  <c r="D43" i="15"/>
  <c r="D45" i="15"/>
  <c r="D47" i="15"/>
  <c r="D49" i="15"/>
  <c r="D51" i="15"/>
  <c r="G95" i="16" l="1"/>
  <c r="F96" i="16"/>
  <c r="G85" i="16"/>
  <c r="F86" i="16"/>
  <c r="G69" i="16"/>
  <c r="F70" i="16"/>
  <c r="M15" i="16"/>
  <c r="J5" i="16"/>
  <c r="F5" i="16"/>
  <c r="I5" i="16" s="1"/>
  <c r="I4" i="16"/>
  <c r="I3" i="16"/>
  <c r="J17" i="16"/>
  <c r="J42" i="16"/>
  <c r="J50" i="16"/>
  <c r="M9" i="16"/>
  <c r="J23" i="16"/>
  <c r="J31" i="16"/>
  <c r="J39" i="16"/>
  <c r="J47" i="16"/>
  <c r="J40" i="16"/>
  <c r="J49" i="16"/>
  <c r="J16" i="16"/>
  <c r="J18" i="16"/>
  <c r="J38" i="16"/>
  <c r="J22" i="16"/>
  <c r="J11" i="16"/>
  <c r="J13" i="16"/>
  <c r="J14" i="16"/>
  <c r="J20" i="16"/>
  <c r="J28" i="16"/>
  <c r="J44" i="16"/>
  <c r="J48" i="16"/>
  <c r="J52" i="16"/>
  <c r="J24" i="16"/>
  <c r="J12" i="16"/>
  <c r="J32" i="16"/>
  <c r="J4" i="16"/>
  <c r="J26" i="16"/>
  <c r="J34" i="16"/>
  <c r="J51" i="16"/>
  <c r="J43" i="16"/>
  <c r="J35" i="16"/>
  <c r="J27" i="16"/>
  <c r="J19" i="16"/>
  <c r="J10" i="16"/>
  <c r="J15" i="16"/>
  <c r="J9" i="16"/>
  <c r="J21" i="16"/>
  <c r="J25" i="16"/>
  <c r="J29" i="16"/>
  <c r="J33" i="16"/>
  <c r="J37" i="16"/>
  <c r="J41" i="16"/>
  <c r="J45" i="16"/>
  <c r="J53" i="16"/>
  <c r="J46" i="16"/>
  <c r="J30" i="16"/>
  <c r="J6" i="16"/>
  <c r="J36" i="16"/>
  <c r="J7" i="16"/>
  <c r="E5" i="15"/>
  <c r="E6" i="15" s="1"/>
  <c r="E7" i="15" s="1"/>
  <c r="E8" i="15" s="1"/>
  <c r="F8" i="15" s="1"/>
  <c r="F4" i="15"/>
  <c r="H4" i="15"/>
  <c r="E9" i="15"/>
  <c r="F9" i="15" s="1"/>
  <c r="H5" i="15"/>
  <c r="F7" i="15"/>
  <c r="L9" i="15"/>
  <c r="F6" i="15"/>
  <c r="H8" i="15"/>
  <c r="F97" i="16" l="1"/>
  <c r="G96" i="16"/>
  <c r="G86" i="16"/>
  <c r="F87" i="16"/>
  <c r="F71" i="16"/>
  <c r="G70" i="16"/>
  <c r="F6" i="16"/>
  <c r="G5" i="16"/>
  <c r="M16" i="16"/>
  <c r="M8" i="16"/>
  <c r="H7" i="15"/>
  <c r="F5" i="15"/>
  <c r="H6" i="15"/>
  <c r="E10" i="15"/>
  <c r="H9" i="15"/>
  <c r="L8" i="15"/>
  <c r="F98" i="16" l="1"/>
  <c r="G97" i="16"/>
  <c r="F88" i="16"/>
  <c r="G87" i="16"/>
  <c r="F72" i="16"/>
  <c r="G71" i="16"/>
  <c r="F7" i="16"/>
  <c r="I6" i="16"/>
  <c r="G6" i="16"/>
  <c r="E11" i="15"/>
  <c r="F10" i="15"/>
  <c r="H10" i="15"/>
  <c r="G98" i="16" l="1"/>
  <c r="F99" i="16"/>
  <c r="G99" i="16" s="1"/>
  <c r="F89" i="16"/>
  <c r="G88" i="16"/>
  <c r="G72" i="16"/>
  <c r="F73" i="16"/>
  <c r="F8" i="16"/>
  <c r="I7" i="16"/>
  <c r="G7" i="16"/>
  <c r="E12" i="15"/>
  <c r="F11" i="15"/>
  <c r="H11" i="15"/>
  <c r="G89" i="16" l="1"/>
  <c r="F90" i="16"/>
  <c r="G73" i="16"/>
  <c r="F74" i="16"/>
  <c r="F9" i="16"/>
  <c r="I8" i="16"/>
  <c r="G8" i="16"/>
  <c r="E13" i="15"/>
  <c r="H12" i="15"/>
  <c r="F12" i="15"/>
  <c r="F91" i="16" l="1"/>
  <c r="G90" i="16"/>
  <c r="F75" i="16"/>
  <c r="G74" i="16"/>
  <c r="F10" i="16"/>
  <c r="I9" i="16"/>
  <c r="G9" i="16"/>
  <c r="E14" i="15"/>
  <c r="F13" i="15"/>
  <c r="H13" i="15"/>
  <c r="F92" i="16" l="1"/>
  <c r="G91" i="16"/>
  <c r="F76" i="16"/>
  <c r="G75" i="16"/>
  <c r="F11" i="16"/>
  <c r="I10" i="16"/>
  <c r="G10" i="16"/>
  <c r="E15" i="15"/>
  <c r="F14" i="15"/>
  <c r="H14" i="15"/>
  <c r="G92" i="16" l="1"/>
  <c r="F93" i="16"/>
  <c r="G93" i="16" s="1"/>
  <c r="G76" i="16"/>
  <c r="F77" i="16"/>
  <c r="F12" i="16"/>
  <c r="G11" i="16"/>
  <c r="I11" i="16"/>
  <c r="E16" i="15"/>
  <c r="H15" i="15"/>
  <c r="F15" i="15"/>
  <c r="G77" i="16" l="1"/>
  <c r="F78" i="16"/>
  <c r="F13" i="16"/>
  <c r="G12" i="16"/>
  <c r="I12" i="16"/>
  <c r="E17" i="15"/>
  <c r="F16" i="15"/>
  <c r="H16" i="15"/>
  <c r="G78" i="16" l="1"/>
  <c r="F79" i="16"/>
  <c r="F14" i="16"/>
  <c r="G13" i="16"/>
  <c r="I13" i="16"/>
  <c r="E18" i="15"/>
  <c r="F17" i="15"/>
  <c r="H17" i="15"/>
  <c r="F80" i="16" l="1"/>
  <c r="G79" i="16"/>
  <c r="F15" i="16"/>
  <c r="I14" i="16"/>
  <c r="G14" i="16"/>
  <c r="E19" i="15"/>
  <c r="H18" i="15"/>
  <c r="F18" i="15"/>
  <c r="G80" i="16" l="1"/>
  <c r="F81" i="16"/>
  <c r="F16" i="16"/>
  <c r="I15" i="16"/>
  <c r="G15" i="16"/>
  <c r="E20" i="15"/>
  <c r="F19" i="15"/>
  <c r="H19" i="15"/>
  <c r="G81" i="16" l="1"/>
  <c r="F82" i="16"/>
  <c r="F17" i="16"/>
  <c r="I16" i="16"/>
  <c r="G16" i="16"/>
  <c r="E21" i="15"/>
  <c r="F20" i="15"/>
  <c r="H20" i="15"/>
  <c r="F83" i="16" l="1"/>
  <c r="G83" i="16" s="1"/>
  <c r="G82" i="16"/>
  <c r="F18" i="16"/>
  <c r="I17" i="16"/>
  <c r="G17" i="16"/>
  <c r="E22" i="15"/>
  <c r="F21" i="15"/>
  <c r="H21" i="15"/>
  <c r="F19" i="16" l="1"/>
  <c r="G18" i="16"/>
  <c r="I18" i="16"/>
  <c r="E23" i="15"/>
  <c r="F22" i="15"/>
  <c r="H22" i="15"/>
  <c r="F20" i="16" l="1"/>
  <c r="G19" i="16"/>
  <c r="I19" i="16"/>
  <c r="E24" i="15"/>
  <c r="H23" i="15"/>
  <c r="F23" i="15"/>
  <c r="F21" i="16" l="1"/>
  <c r="I20" i="16"/>
  <c r="G20" i="16"/>
  <c r="E25" i="15"/>
  <c r="F24" i="15"/>
  <c r="H24" i="15"/>
  <c r="F22" i="16" l="1"/>
  <c r="G21" i="16"/>
  <c r="I21" i="16"/>
  <c r="E26" i="15"/>
  <c r="F25" i="15"/>
  <c r="H25" i="15"/>
  <c r="F23" i="16" l="1"/>
  <c r="G22" i="16"/>
  <c r="I22" i="16"/>
  <c r="E27" i="15"/>
  <c r="H26" i="15"/>
  <c r="F26" i="15"/>
  <c r="F24" i="16" l="1"/>
  <c r="I23" i="16"/>
  <c r="G23" i="16"/>
  <c r="E28" i="15"/>
  <c r="H27" i="15"/>
  <c r="F27" i="15"/>
  <c r="F25" i="16" l="1"/>
  <c r="I24" i="16"/>
  <c r="G24" i="16"/>
  <c r="E29" i="15"/>
  <c r="F28" i="15"/>
  <c r="H28" i="15"/>
  <c r="F26" i="16" l="1"/>
  <c r="I25" i="16"/>
  <c r="G25" i="16"/>
  <c r="E30" i="15"/>
  <c r="H29" i="15"/>
  <c r="F29" i="15"/>
  <c r="F27" i="16" l="1"/>
  <c r="I26" i="16"/>
  <c r="G26" i="16"/>
  <c r="E31" i="15"/>
  <c r="F30" i="15"/>
  <c r="H30" i="15"/>
  <c r="F28" i="16" l="1"/>
  <c r="G27" i="16"/>
  <c r="I27" i="16"/>
  <c r="E32" i="15"/>
  <c r="H31" i="15"/>
  <c r="F31" i="15"/>
  <c r="F29" i="16" l="1"/>
  <c r="G28" i="16"/>
  <c r="I28" i="16"/>
  <c r="E33" i="15"/>
  <c r="F32" i="15"/>
  <c r="H32" i="15"/>
  <c r="F30" i="16" l="1"/>
  <c r="I29" i="16"/>
  <c r="G29" i="16"/>
  <c r="E34" i="15"/>
  <c r="F33" i="15"/>
  <c r="H33" i="15"/>
  <c r="F31" i="16" l="1"/>
  <c r="G30" i="16"/>
  <c r="I30" i="16"/>
  <c r="E35" i="15"/>
  <c r="H34" i="15"/>
  <c r="F34" i="15"/>
  <c r="F32" i="16" l="1"/>
  <c r="I31" i="16"/>
  <c r="G31" i="16"/>
  <c r="E36" i="15"/>
  <c r="H35" i="15"/>
  <c r="F35" i="15"/>
  <c r="F33" i="16" l="1"/>
  <c r="G32" i="16"/>
  <c r="I32" i="16"/>
  <c r="E37" i="15"/>
  <c r="F36" i="15"/>
  <c r="H36" i="15"/>
  <c r="F34" i="16" l="1"/>
  <c r="I33" i="16"/>
  <c r="G33" i="16"/>
  <c r="E38" i="15"/>
  <c r="F37" i="15"/>
  <c r="H37" i="15"/>
  <c r="F35" i="16" l="1"/>
  <c r="I34" i="16"/>
  <c r="G34" i="16"/>
  <c r="E39" i="15"/>
  <c r="H38" i="15"/>
  <c r="F38" i="15"/>
  <c r="F36" i="16" l="1"/>
  <c r="I35" i="16"/>
  <c r="G35" i="16"/>
  <c r="E40" i="15"/>
  <c r="F39" i="15"/>
  <c r="H39" i="15"/>
  <c r="F37" i="16" l="1"/>
  <c r="I36" i="16"/>
  <c r="G36" i="16"/>
  <c r="L12" i="15"/>
  <c r="L11" i="15"/>
  <c r="E41" i="15"/>
  <c r="F40" i="15"/>
  <c r="H40" i="15"/>
  <c r="F38" i="16" l="1"/>
  <c r="I37" i="16"/>
  <c r="G37" i="16"/>
  <c r="E42" i="15"/>
  <c r="H41" i="15"/>
  <c r="F41" i="15"/>
  <c r="F39" i="16" l="1"/>
  <c r="I38" i="16"/>
  <c r="G38" i="16"/>
  <c r="E43" i="15"/>
  <c r="F42" i="15"/>
  <c r="H42" i="15"/>
  <c r="F40" i="16" l="1"/>
  <c r="I39" i="16"/>
  <c r="G39" i="16"/>
  <c r="E44" i="15"/>
  <c r="H43" i="15"/>
  <c r="F43" i="15"/>
  <c r="M12" i="16" l="1"/>
  <c r="M11" i="16"/>
  <c r="F41" i="16"/>
  <c r="G40" i="16"/>
  <c r="I40" i="16"/>
  <c r="E45" i="15"/>
  <c r="F44" i="15"/>
  <c r="H44" i="15"/>
  <c r="F42" i="16" l="1"/>
  <c r="I41" i="16"/>
  <c r="G41" i="16"/>
  <c r="E46" i="15"/>
  <c r="H45" i="15"/>
  <c r="F45" i="15"/>
  <c r="F43" i="16" l="1"/>
  <c r="G42" i="16"/>
  <c r="I42" i="16"/>
  <c r="E47" i="15"/>
  <c r="H46" i="15"/>
  <c r="F46" i="15"/>
  <c r="F44" i="16" l="1"/>
  <c r="I43" i="16"/>
  <c r="G43" i="16"/>
  <c r="E48" i="15"/>
  <c r="F47" i="15"/>
  <c r="H47" i="15"/>
  <c r="F45" i="16" l="1"/>
  <c r="I44" i="16"/>
  <c r="G44" i="16"/>
  <c r="E49" i="15"/>
  <c r="H48" i="15"/>
  <c r="F48" i="15"/>
  <c r="F46" i="16" l="1"/>
  <c r="G45" i="16"/>
  <c r="I45" i="16"/>
  <c r="E50" i="15"/>
  <c r="H49" i="15"/>
  <c r="F49" i="15"/>
  <c r="F47" i="16" l="1"/>
  <c r="G46" i="16"/>
  <c r="I46" i="16"/>
  <c r="E51" i="15"/>
  <c r="H50" i="15"/>
  <c r="F50" i="15"/>
  <c r="F48" i="16" l="1"/>
  <c r="I47" i="16"/>
  <c r="G47" i="16"/>
  <c r="E52" i="15"/>
  <c r="H51" i="15"/>
  <c r="F51" i="15"/>
  <c r="F49" i="16" l="1"/>
  <c r="G48" i="16"/>
  <c r="I48" i="16"/>
  <c r="E53" i="15"/>
  <c r="H52" i="15"/>
  <c r="F52" i="15"/>
  <c r="F50" i="16" l="1"/>
  <c r="I49" i="16"/>
  <c r="G49" i="16"/>
  <c r="E54" i="15"/>
  <c r="F53" i="15"/>
  <c r="F51" i="16" l="1"/>
  <c r="I50" i="16"/>
  <c r="G50" i="16"/>
  <c r="E55" i="15"/>
  <c r="F54" i="15"/>
  <c r="F52" i="16" l="1"/>
  <c r="G51" i="16"/>
  <c r="I51" i="16"/>
  <c r="E56" i="15"/>
  <c r="F55" i="15"/>
  <c r="F53" i="16" l="1"/>
  <c r="I52" i="16"/>
  <c r="G52" i="16"/>
  <c r="E57" i="15"/>
  <c r="F56" i="15"/>
  <c r="F54" i="16" l="1"/>
  <c r="G53" i="16"/>
  <c r="I53" i="16"/>
  <c r="E58" i="15"/>
  <c r="F57" i="15"/>
  <c r="F55" i="16" l="1"/>
  <c r="G54" i="16"/>
  <c r="E59" i="15"/>
  <c r="F58" i="15"/>
  <c r="F56" i="16" l="1"/>
  <c r="G55" i="16"/>
  <c r="E60" i="15"/>
  <c r="F59" i="15"/>
  <c r="F57" i="16" l="1"/>
  <c r="G56" i="16"/>
  <c r="E61" i="15"/>
  <c r="F60" i="15"/>
  <c r="F58" i="16" l="1"/>
  <c r="G57" i="16"/>
  <c r="E62" i="15"/>
  <c r="F61" i="15"/>
  <c r="F59" i="16" l="1"/>
  <c r="G58" i="16"/>
  <c r="E63" i="15"/>
  <c r="F62" i="15"/>
  <c r="F60" i="16" l="1"/>
  <c r="G59" i="16"/>
  <c r="E64" i="15"/>
  <c r="F63" i="15"/>
  <c r="F61" i="16" l="1"/>
  <c r="G60" i="16"/>
  <c r="E65" i="15"/>
  <c r="F64" i="15"/>
  <c r="F62" i="16" l="1"/>
  <c r="G61" i="16"/>
  <c r="E66" i="15"/>
  <c r="F65" i="15"/>
  <c r="F63" i="16" l="1"/>
  <c r="G62" i="16"/>
  <c r="E67" i="15"/>
  <c r="F66" i="15"/>
  <c r="F64" i="16" l="1"/>
  <c r="G63" i="16"/>
  <c r="E68" i="15"/>
  <c r="F67" i="15"/>
  <c r="F65" i="16" l="1"/>
  <c r="G64" i="16"/>
  <c r="E69" i="15"/>
  <c r="F68" i="15"/>
  <c r="F66" i="16" l="1"/>
  <c r="G65" i="16"/>
  <c r="E70" i="15"/>
  <c r="F69" i="15"/>
  <c r="F67" i="16" l="1"/>
  <c r="G66" i="16"/>
  <c r="E71" i="15"/>
  <c r="F70" i="15"/>
  <c r="G67" i="16" l="1"/>
  <c r="M20" i="16"/>
  <c r="E72" i="15"/>
  <c r="F71" i="15"/>
  <c r="E73" i="15" l="1"/>
  <c r="F72" i="15"/>
  <c r="E74" i="15" l="1"/>
  <c r="F73" i="15"/>
  <c r="E75" i="15" l="1"/>
  <c r="F74" i="15"/>
  <c r="E76" i="15" l="1"/>
  <c r="F75" i="15"/>
  <c r="E77" i="15" l="1"/>
  <c r="F76" i="15"/>
  <c r="E78" i="15" l="1"/>
  <c r="F77" i="15"/>
  <c r="E79" i="15" l="1"/>
  <c r="F78" i="15"/>
  <c r="E80" i="15" l="1"/>
  <c r="F79" i="15"/>
  <c r="E81" i="15" l="1"/>
  <c r="F80" i="15"/>
  <c r="E82" i="15" l="1"/>
  <c r="F81" i="15"/>
  <c r="E83" i="15" l="1"/>
  <c r="F82" i="15"/>
  <c r="E84" i="15" l="1"/>
  <c r="F83" i="15"/>
  <c r="E85" i="15" l="1"/>
  <c r="F84" i="15"/>
  <c r="E86" i="15" l="1"/>
  <c r="F85" i="15"/>
  <c r="E87" i="15" l="1"/>
  <c r="F86" i="15"/>
  <c r="E88" i="15" l="1"/>
  <c r="F87" i="15"/>
  <c r="E89" i="15" l="1"/>
  <c r="F88" i="15"/>
  <c r="E90" i="15" l="1"/>
  <c r="F89" i="15"/>
  <c r="E91" i="15" l="1"/>
  <c r="F90" i="15"/>
  <c r="E92" i="15" l="1"/>
  <c r="F91" i="15"/>
  <c r="E93" i="15" l="1"/>
  <c r="F92" i="15"/>
  <c r="E94" i="15" l="1"/>
  <c r="F93" i="15"/>
  <c r="E95" i="15" l="1"/>
  <c r="F94" i="15"/>
  <c r="E96" i="15" l="1"/>
  <c r="F95" i="15"/>
  <c r="F96" i="15" l="1"/>
  <c r="L20" i="15"/>
  <c r="C52" i="11" l="1"/>
  <c r="D52" i="11" s="1"/>
  <c r="H52" i="14"/>
  <c r="C52" i="14"/>
  <c r="D52" i="14" s="1"/>
  <c r="H52" i="10"/>
  <c r="C52" i="10"/>
  <c r="D52" i="10"/>
  <c r="C52" i="9"/>
  <c r="D52" i="9" s="1"/>
  <c r="E52" i="9" s="1"/>
  <c r="B52" i="7"/>
  <c r="C52" i="7" s="1"/>
  <c r="D52" i="7" s="1"/>
  <c r="E52" i="7" s="1"/>
  <c r="C52" i="13"/>
  <c r="D52" i="13" s="1"/>
  <c r="E52" i="13" s="1"/>
  <c r="B52" i="8"/>
  <c r="C52" i="8" s="1"/>
  <c r="D52" i="8" s="1"/>
  <c r="E52" i="8" s="1"/>
  <c r="B52" i="6"/>
  <c r="C52" i="6" s="1"/>
  <c r="D52" i="6" s="1"/>
  <c r="E52" i="6" s="1"/>
  <c r="B52" i="5"/>
  <c r="C52" i="5" s="1"/>
  <c r="D52" i="5" s="1"/>
  <c r="E52" i="5" s="1"/>
  <c r="B52" i="4"/>
  <c r="C52" i="4" s="1"/>
  <c r="D52" i="4" s="1"/>
  <c r="E52" i="4" s="1"/>
  <c r="B52" i="3"/>
  <c r="C52" i="3" s="1"/>
  <c r="D52" i="3" s="1"/>
  <c r="E52" i="3" s="1"/>
  <c r="B52" i="2"/>
  <c r="C52" i="2" s="1"/>
  <c r="D52" i="2" s="1"/>
  <c r="E52" i="2" s="1"/>
  <c r="E52" i="11" l="1"/>
  <c r="H52" i="9"/>
  <c r="J52" i="9" s="1"/>
  <c r="I52" i="9"/>
  <c r="K52" i="9" s="1"/>
  <c r="C4" i="14"/>
  <c r="C5" i="14"/>
  <c r="C6" i="14"/>
  <c r="C7" i="14"/>
  <c r="D7" i="14" s="1"/>
  <c r="C8" i="14"/>
  <c r="C9" i="14"/>
  <c r="C10" i="14"/>
  <c r="C11" i="14"/>
  <c r="C12" i="14"/>
  <c r="C13" i="14"/>
  <c r="C14" i="14"/>
  <c r="C15" i="14"/>
  <c r="D16" i="14" s="1"/>
  <c r="C16" i="14"/>
  <c r="C17" i="14"/>
  <c r="C18" i="14"/>
  <c r="C19" i="14"/>
  <c r="D20" i="14" s="1"/>
  <c r="C20" i="14"/>
  <c r="C21" i="14"/>
  <c r="C22" i="14"/>
  <c r="C23" i="14"/>
  <c r="D24" i="14" s="1"/>
  <c r="C24" i="14"/>
  <c r="C25" i="14"/>
  <c r="C26" i="14"/>
  <c r="C27" i="14"/>
  <c r="C28" i="14"/>
  <c r="C29" i="14"/>
  <c r="C30" i="14"/>
  <c r="C31" i="14"/>
  <c r="D32" i="14" s="1"/>
  <c r="C32" i="14"/>
  <c r="C33" i="14"/>
  <c r="C34" i="14"/>
  <c r="C35" i="14"/>
  <c r="D36" i="14" s="1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3" i="14"/>
  <c r="C1" i="14"/>
  <c r="D34" i="14"/>
  <c r="D30" i="14"/>
  <c r="D26" i="14"/>
  <c r="D22" i="14"/>
  <c r="D18" i="14"/>
  <c r="D14" i="14"/>
  <c r="D12" i="14"/>
  <c r="D10" i="14"/>
  <c r="D9" i="14"/>
  <c r="K5" i="14"/>
  <c r="E54" i="14" s="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4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3" i="13"/>
  <c r="E10" i="14" l="1"/>
  <c r="H10" i="14" s="1"/>
  <c r="E40" i="14"/>
  <c r="E7" i="14"/>
  <c r="H7" i="14" s="1"/>
  <c r="E30" i="14"/>
  <c r="H30" i="14" s="1"/>
  <c r="E44" i="14"/>
  <c r="H44" i="14" s="1"/>
  <c r="E12" i="14"/>
  <c r="H12" i="14" s="1"/>
  <c r="E31" i="14"/>
  <c r="E48" i="14"/>
  <c r="H48" i="14" s="1"/>
  <c r="E5" i="14"/>
  <c r="H5" i="14" s="1"/>
  <c r="D25" i="14"/>
  <c r="D33" i="14"/>
  <c r="D47" i="14"/>
  <c r="E3" i="14"/>
  <c r="H3" i="14" s="1"/>
  <c r="E4" i="14"/>
  <c r="D6" i="14"/>
  <c r="D8" i="14"/>
  <c r="E9" i="14"/>
  <c r="F10" i="14" s="1"/>
  <c r="D11" i="14"/>
  <c r="E14" i="14"/>
  <c r="E16" i="14"/>
  <c r="E18" i="14"/>
  <c r="E20" i="14"/>
  <c r="E22" i="14"/>
  <c r="E24" i="14"/>
  <c r="E25" i="14"/>
  <c r="D27" i="14"/>
  <c r="E32" i="14"/>
  <c r="H32" i="14" s="1"/>
  <c r="E33" i="14"/>
  <c r="H33" i="14" s="1"/>
  <c r="D35" i="14"/>
  <c r="D38" i="14"/>
  <c r="E39" i="14"/>
  <c r="F40" i="14" s="1"/>
  <c r="D42" i="14"/>
  <c r="E43" i="14"/>
  <c r="F44" i="14" s="1"/>
  <c r="D46" i="14"/>
  <c r="E47" i="14"/>
  <c r="D4" i="14"/>
  <c r="D39" i="14"/>
  <c r="D43" i="14"/>
  <c r="D5" i="14"/>
  <c r="E6" i="14"/>
  <c r="F7" i="14" s="1"/>
  <c r="E8" i="14"/>
  <c r="H8" i="14" s="1"/>
  <c r="E11" i="14"/>
  <c r="H11" i="14" s="1"/>
  <c r="D13" i="14"/>
  <c r="D15" i="14"/>
  <c r="D17" i="14"/>
  <c r="D19" i="14"/>
  <c r="D21" i="14"/>
  <c r="D23" i="14"/>
  <c r="E26" i="14"/>
  <c r="E27" i="14"/>
  <c r="D28" i="14"/>
  <c r="D29" i="14"/>
  <c r="E34" i="14"/>
  <c r="E35" i="14"/>
  <c r="D37" i="14"/>
  <c r="E38" i="14"/>
  <c r="D41" i="14"/>
  <c r="E42" i="14"/>
  <c r="H42" i="14" s="1"/>
  <c r="D45" i="14"/>
  <c r="E46" i="14"/>
  <c r="D49" i="14"/>
  <c r="E50" i="14"/>
  <c r="E55" i="14"/>
  <c r="E56" i="14"/>
  <c r="E52" i="14"/>
  <c r="E51" i="14"/>
  <c r="H51" i="14" s="1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3" i="14"/>
  <c r="E13" i="14"/>
  <c r="H13" i="14" s="1"/>
  <c r="E15" i="14"/>
  <c r="E17" i="14"/>
  <c r="E19" i="14"/>
  <c r="E21" i="14"/>
  <c r="H21" i="14" s="1"/>
  <c r="E23" i="14"/>
  <c r="H23" i="14" s="1"/>
  <c r="E28" i="14"/>
  <c r="H28" i="14" s="1"/>
  <c r="E29" i="14"/>
  <c r="H31" i="14"/>
  <c r="D31" i="14"/>
  <c r="E36" i="14"/>
  <c r="E37" i="14"/>
  <c r="H40" i="14"/>
  <c r="D40" i="14"/>
  <c r="E41" i="14"/>
  <c r="D44" i="14"/>
  <c r="E45" i="14"/>
  <c r="D48" i="14"/>
  <c r="E49" i="14"/>
  <c r="D51" i="14"/>
  <c r="D50" i="14"/>
  <c r="G10" i="14" l="1"/>
  <c r="G12" i="14"/>
  <c r="G7" i="14"/>
  <c r="G31" i="14"/>
  <c r="F30" i="14"/>
  <c r="F31" i="14"/>
  <c r="G19" i="14"/>
  <c r="F19" i="14"/>
  <c r="G64" i="14"/>
  <c r="F64" i="14"/>
  <c r="G76" i="14"/>
  <c r="F76" i="14"/>
  <c r="G92" i="14"/>
  <c r="F92" i="14"/>
  <c r="F46" i="14"/>
  <c r="G46" i="14"/>
  <c r="H29" i="14"/>
  <c r="F47" i="14"/>
  <c r="G47" i="14"/>
  <c r="G25" i="14"/>
  <c r="F25" i="14"/>
  <c r="F41" i="14"/>
  <c r="G41" i="14"/>
  <c r="F36" i="14"/>
  <c r="G36" i="14"/>
  <c r="F28" i="14"/>
  <c r="G28" i="14"/>
  <c r="F17" i="14"/>
  <c r="G17" i="14"/>
  <c r="G57" i="14"/>
  <c r="F57" i="14"/>
  <c r="G61" i="14"/>
  <c r="F61" i="14"/>
  <c r="G65" i="14"/>
  <c r="F65" i="14"/>
  <c r="G69" i="14"/>
  <c r="F69" i="14"/>
  <c r="G73" i="14"/>
  <c r="F73" i="14"/>
  <c r="G77" i="14"/>
  <c r="F77" i="14"/>
  <c r="G81" i="14"/>
  <c r="F81" i="14"/>
  <c r="G85" i="14"/>
  <c r="F85" i="14"/>
  <c r="G89" i="14"/>
  <c r="F89" i="14"/>
  <c r="G93" i="14"/>
  <c r="F93" i="14"/>
  <c r="F51" i="14"/>
  <c r="G51" i="14"/>
  <c r="G50" i="14"/>
  <c r="F50" i="14"/>
  <c r="H41" i="14"/>
  <c r="F35" i="14"/>
  <c r="G35" i="14"/>
  <c r="F8" i="14"/>
  <c r="G8" i="14"/>
  <c r="F48" i="14"/>
  <c r="H39" i="14"/>
  <c r="H35" i="14"/>
  <c r="G30" i="14"/>
  <c r="F24" i="14"/>
  <c r="G24" i="14"/>
  <c r="G16" i="14"/>
  <c r="F16" i="14"/>
  <c r="H16" i="14"/>
  <c r="G4" i="14"/>
  <c r="F4" i="14"/>
  <c r="F5" i="14"/>
  <c r="H4" i="14"/>
  <c r="H25" i="14"/>
  <c r="H19" i="14"/>
  <c r="G48" i="14"/>
  <c r="F37" i="14"/>
  <c r="G37" i="14"/>
  <c r="G53" i="14"/>
  <c r="F53" i="14"/>
  <c r="G68" i="14"/>
  <c r="F68" i="14"/>
  <c r="G80" i="14"/>
  <c r="F80" i="14"/>
  <c r="G88" i="14"/>
  <c r="F88" i="14"/>
  <c r="G55" i="14"/>
  <c r="F55" i="14"/>
  <c r="H37" i="14"/>
  <c r="F43" i="14"/>
  <c r="G43" i="14"/>
  <c r="G18" i="14"/>
  <c r="F18" i="14"/>
  <c r="H18" i="14"/>
  <c r="H47" i="14"/>
  <c r="F45" i="14"/>
  <c r="G45" i="14"/>
  <c r="G23" i="14"/>
  <c r="F23" i="14"/>
  <c r="G15" i="14"/>
  <c r="F15" i="14"/>
  <c r="G58" i="14"/>
  <c r="F58" i="14"/>
  <c r="G62" i="14"/>
  <c r="F62" i="14"/>
  <c r="G66" i="14"/>
  <c r="F66" i="14"/>
  <c r="G70" i="14"/>
  <c r="F70" i="14"/>
  <c r="G74" i="14"/>
  <c r="F74" i="14"/>
  <c r="G78" i="14"/>
  <c r="F78" i="14"/>
  <c r="G82" i="14"/>
  <c r="F82" i="14"/>
  <c r="G86" i="14"/>
  <c r="F86" i="14"/>
  <c r="G90" i="14"/>
  <c r="F90" i="14"/>
  <c r="G94" i="14"/>
  <c r="F94" i="14"/>
  <c r="F52" i="14"/>
  <c r="G52" i="14"/>
  <c r="H45" i="14"/>
  <c r="F38" i="14"/>
  <c r="G38" i="14"/>
  <c r="F34" i="14"/>
  <c r="G34" i="14"/>
  <c r="F27" i="14"/>
  <c r="G27" i="14"/>
  <c r="H46" i="14"/>
  <c r="H38" i="14"/>
  <c r="G33" i="14"/>
  <c r="F33" i="14"/>
  <c r="G22" i="14"/>
  <c r="F22" i="14"/>
  <c r="H22" i="14"/>
  <c r="G14" i="14"/>
  <c r="F14" i="14"/>
  <c r="H14" i="14"/>
  <c r="H17" i="14"/>
  <c r="F54" i="14"/>
  <c r="G5" i="14"/>
  <c r="F29" i="14"/>
  <c r="G29" i="14"/>
  <c r="G60" i="14"/>
  <c r="F60" i="14"/>
  <c r="G72" i="14"/>
  <c r="F72" i="14"/>
  <c r="G84" i="14"/>
  <c r="F84" i="14"/>
  <c r="G96" i="14"/>
  <c r="F96" i="14"/>
  <c r="F39" i="14"/>
  <c r="G39" i="14"/>
  <c r="F49" i="14"/>
  <c r="G49" i="14"/>
  <c r="G21" i="14"/>
  <c r="F21" i="14"/>
  <c r="F13" i="14"/>
  <c r="G13" i="14"/>
  <c r="G59" i="14"/>
  <c r="F59" i="14"/>
  <c r="G63" i="14"/>
  <c r="F63" i="14"/>
  <c r="G67" i="14"/>
  <c r="F67" i="14"/>
  <c r="G71" i="14"/>
  <c r="F71" i="14"/>
  <c r="G75" i="14"/>
  <c r="F75" i="14"/>
  <c r="G79" i="14"/>
  <c r="F79" i="14"/>
  <c r="G83" i="14"/>
  <c r="F83" i="14"/>
  <c r="G87" i="14"/>
  <c r="F87" i="14"/>
  <c r="G91" i="14"/>
  <c r="F91" i="14"/>
  <c r="G95" i="14"/>
  <c r="F95" i="14"/>
  <c r="F56" i="14"/>
  <c r="G56" i="14"/>
  <c r="H49" i="14"/>
  <c r="F42" i="14"/>
  <c r="G42" i="14"/>
  <c r="F26" i="14"/>
  <c r="G26" i="14"/>
  <c r="F11" i="14"/>
  <c r="G11" i="14"/>
  <c r="F6" i="14"/>
  <c r="G6" i="14"/>
  <c r="H43" i="14"/>
  <c r="H50" i="14"/>
  <c r="G44" i="14"/>
  <c r="G40" i="14"/>
  <c r="H36" i="14"/>
  <c r="F32" i="14"/>
  <c r="G32" i="14"/>
  <c r="H27" i="14"/>
  <c r="G20" i="14"/>
  <c r="F20" i="14"/>
  <c r="H20" i="14"/>
  <c r="F12" i="14"/>
  <c r="G9" i="14"/>
  <c r="F9" i="14"/>
  <c r="H9" i="14"/>
  <c r="H6" i="14"/>
  <c r="H34" i="14"/>
  <c r="H26" i="14"/>
  <c r="G54" i="14"/>
  <c r="H24" i="14"/>
  <c r="H15" i="14"/>
  <c r="K8" i="14" l="1"/>
  <c r="K12" i="14"/>
  <c r="K9" i="14"/>
  <c r="C51" i="11" l="1"/>
  <c r="C51" i="10"/>
  <c r="D51" i="10"/>
  <c r="C51" i="9"/>
  <c r="D51" i="9" s="1"/>
  <c r="E51" i="9" s="1"/>
  <c r="H51" i="9"/>
  <c r="J51" i="9" s="1"/>
  <c r="I51" i="9"/>
  <c r="K51" i="9" s="1"/>
  <c r="B51" i="7"/>
  <c r="C51" i="7" s="1"/>
  <c r="D51" i="7" s="1"/>
  <c r="E51" i="7" s="1"/>
  <c r="B51" i="8"/>
  <c r="C51" i="8" s="1"/>
  <c r="D51" i="8" s="1"/>
  <c r="E51" i="8" s="1"/>
  <c r="B51" i="6"/>
  <c r="C51" i="6" s="1"/>
  <c r="D51" i="6" s="1"/>
  <c r="E51" i="6" s="1"/>
  <c r="B51" i="5"/>
  <c r="C51" i="5" s="1"/>
  <c r="D51" i="5" s="1"/>
  <c r="E51" i="5" s="1"/>
  <c r="B51" i="4"/>
  <c r="C51" i="4" s="1"/>
  <c r="D51" i="4" s="1"/>
  <c r="E51" i="4" s="1"/>
  <c r="B51" i="3"/>
  <c r="C51" i="3" s="1"/>
  <c r="D51" i="3" s="1"/>
  <c r="E51" i="3" s="1"/>
  <c r="B51" i="2"/>
  <c r="C51" i="2" s="1"/>
  <c r="D51" i="2" s="1"/>
  <c r="E51" i="2" s="1"/>
  <c r="C50" i="11" l="1"/>
  <c r="C50" i="10"/>
  <c r="D50" i="10" s="1"/>
  <c r="C50" i="9"/>
  <c r="D50" i="9" s="1"/>
  <c r="E50" i="9" s="1"/>
  <c r="B50" i="7"/>
  <c r="C50" i="7"/>
  <c r="D50" i="7" s="1"/>
  <c r="E50" i="7" s="1"/>
  <c r="B50" i="8"/>
  <c r="C50" i="8"/>
  <c r="D50" i="8" s="1"/>
  <c r="E50" i="8" s="1"/>
  <c r="B50" i="6"/>
  <c r="C50" i="6" s="1"/>
  <c r="D50" i="6" s="1"/>
  <c r="E50" i="6" s="1"/>
  <c r="B50" i="5"/>
  <c r="C50" i="5" s="1"/>
  <c r="D50" i="5" s="1"/>
  <c r="E50" i="5" s="1"/>
  <c r="B50" i="4"/>
  <c r="C50" i="4" s="1"/>
  <c r="D50" i="4" s="1"/>
  <c r="E50" i="4" s="1"/>
  <c r="B50" i="3"/>
  <c r="C50" i="3"/>
  <c r="D50" i="3"/>
  <c r="E50" i="3"/>
  <c r="B50" i="2"/>
  <c r="C50" i="2" s="1"/>
  <c r="D50" i="2" s="1"/>
  <c r="E50" i="2" s="1"/>
  <c r="E51" i="11" l="1"/>
  <c r="D51" i="11"/>
  <c r="I50" i="9"/>
  <c r="K50" i="9" s="1"/>
  <c r="H50" i="9"/>
  <c r="J50" i="9" s="1"/>
  <c r="C49" i="11"/>
  <c r="C49" i="10"/>
  <c r="D49" i="10"/>
  <c r="C49" i="9"/>
  <c r="D49" i="9"/>
  <c r="E49" i="9" s="1"/>
  <c r="H49" i="9"/>
  <c r="I49" i="9"/>
  <c r="J49" i="9"/>
  <c r="K49" i="9"/>
  <c r="B49" i="7"/>
  <c r="C49" i="7" s="1"/>
  <c r="D49" i="7" s="1"/>
  <c r="E49" i="7" s="1"/>
  <c r="B49" i="8"/>
  <c r="C49" i="8" s="1"/>
  <c r="D49" i="8" s="1"/>
  <c r="E49" i="8" s="1"/>
  <c r="B49" i="6"/>
  <c r="C49" i="6" s="1"/>
  <c r="D49" i="6" s="1"/>
  <c r="E49" i="6" s="1"/>
  <c r="B49" i="5"/>
  <c r="C49" i="5" s="1"/>
  <c r="D49" i="5" s="1"/>
  <c r="E49" i="5" s="1"/>
  <c r="B49" i="4"/>
  <c r="C49" i="4" s="1"/>
  <c r="D49" i="4" s="1"/>
  <c r="E49" i="4" s="1"/>
  <c r="B49" i="3"/>
  <c r="C49" i="3" s="1"/>
  <c r="D49" i="3" s="1"/>
  <c r="E49" i="3" s="1"/>
  <c r="B49" i="2"/>
  <c r="C49" i="2" s="1"/>
  <c r="D49" i="2" s="1"/>
  <c r="E49" i="2" s="1"/>
  <c r="E50" i="11" l="1"/>
  <c r="D50" i="11"/>
  <c r="E49" i="11"/>
  <c r="C48" i="11"/>
  <c r="C48" i="10"/>
  <c r="D48" i="10" s="1"/>
  <c r="C48" i="9"/>
  <c r="D48" i="9" s="1"/>
  <c r="E48" i="9" s="1"/>
  <c r="H48" i="9"/>
  <c r="J48" i="9" s="1"/>
  <c r="I48" i="9"/>
  <c r="K48" i="9" s="1"/>
  <c r="B48" i="7"/>
  <c r="C48" i="7" s="1"/>
  <c r="D48" i="7" s="1"/>
  <c r="E48" i="7" s="1"/>
  <c r="B48" i="8"/>
  <c r="C48" i="8" s="1"/>
  <c r="D48" i="8" s="1"/>
  <c r="E48" i="8" s="1"/>
  <c r="B48" i="6"/>
  <c r="C48" i="6" s="1"/>
  <c r="D48" i="6" s="1"/>
  <c r="E48" i="6" s="1"/>
  <c r="B48" i="5"/>
  <c r="C48" i="5"/>
  <c r="D48" i="5" s="1"/>
  <c r="E48" i="5" s="1"/>
  <c r="B48" i="4"/>
  <c r="C48" i="4" s="1"/>
  <c r="D48" i="4" s="1"/>
  <c r="E48" i="4" s="1"/>
  <c r="B48" i="3"/>
  <c r="C48" i="3" s="1"/>
  <c r="D48" i="3" s="1"/>
  <c r="E48" i="3" s="1"/>
  <c r="B48" i="2"/>
  <c r="C48" i="2" s="1"/>
  <c r="D48" i="2" s="1"/>
  <c r="E48" i="2" s="1"/>
  <c r="D49" i="11" l="1"/>
  <c r="C47" i="11"/>
  <c r="C47" i="10"/>
  <c r="D47" i="10"/>
  <c r="C47" i="9"/>
  <c r="D47" i="9" s="1"/>
  <c r="E47" i="9" s="1"/>
  <c r="B47" i="5"/>
  <c r="C47" i="5" s="1"/>
  <c r="D47" i="5" s="1"/>
  <c r="E47" i="5" s="1"/>
  <c r="H47" i="9"/>
  <c r="J47" i="9" s="1"/>
  <c r="I47" i="9"/>
  <c r="K47" i="9" s="1"/>
  <c r="B47" i="7"/>
  <c r="C47" i="7" s="1"/>
  <c r="D47" i="7" s="1"/>
  <c r="E47" i="7" s="1"/>
  <c r="B47" i="8"/>
  <c r="C47" i="8" s="1"/>
  <c r="D47" i="8" s="1"/>
  <c r="E47" i="8" s="1"/>
  <c r="B47" i="6"/>
  <c r="C47" i="6" s="1"/>
  <c r="D47" i="6" s="1"/>
  <c r="E47" i="6" s="1"/>
  <c r="B47" i="4"/>
  <c r="C47" i="4" s="1"/>
  <c r="D47" i="4" s="1"/>
  <c r="E47" i="4" s="1"/>
  <c r="B47" i="3"/>
  <c r="C47" i="3" s="1"/>
  <c r="D47" i="3" s="1"/>
  <c r="E47" i="3" s="1"/>
  <c r="B47" i="2"/>
  <c r="C47" i="2" s="1"/>
  <c r="D47" i="2" s="1"/>
  <c r="E47" i="2" s="1"/>
  <c r="E48" i="11" l="1"/>
  <c r="D48" i="11"/>
  <c r="E47" i="11"/>
  <c r="C46" i="11"/>
  <c r="D47" i="11" s="1"/>
  <c r="C46" i="10"/>
  <c r="C46" i="9"/>
  <c r="B46" i="7"/>
  <c r="B45" i="7"/>
  <c r="B46" i="8"/>
  <c r="B46" i="6"/>
  <c r="B46" i="5"/>
  <c r="B46" i="4"/>
  <c r="B46" i="3"/>
  <c r="B46" i="2"/>
  <c r="C46" i="5" l="1"/>
  <c r="C46" i="7"/>
  <c r="D46" i="9"/>
  <c r="I46" i="9"/>
  <c r="K46" i="9" s="1"/>
  <c r="H46" i="9"/>
  <c r="J46" i="9" s="1"/>
  <c r="C45" i="11"/>
  <c r="E46" i="11" s="1"/>
  <c r="C45" i="10"/>
  <c r="C45" i="9"/>
  <c r="H45" i="9" s="1"/>
  <c r="J45" i="9" s="1"/>
  <c r="B44" i="7"/>
  <c r="C45" i="7" s="1"/>
  <c r="B45" i="8"/>
  <c r="C46" i="8" s="1"/>
  <c r="B45" i="6"/>
  <c r="C46" i="6" s="1"/>
  <c r="B45" i="5"/>
  <c r="B45" i="4"/>
  <c r="B45" i="3"/>
  <c r="C46" i="3" s="1"/>
  <c r="B45" i="2"/>
  <c r="C46" i="4" l="1"/>
  <c r="C45" i="5"/>
  <c r="D46" i="11"/>
  <c r="D46" i="7"/>
  <c r="C46" i="2"/>
  <c r="D46" i="10"/>
  <c r="I45" i="9"/>
  <c r="K45" i="9" s="1"/>
  <c r="K5" i="10"/>
  <c r="C44" i="11"/>
  <c r="C44" i="10"/>
  <c r="C44" i="9"/>
  <c r="H44" i="9"/>
  <c r="J44" i="9" s="1"/>
  <c r="B44" i="8"/>
  <c r="C45" i="8" s="1"/>
  <c r="D46" i="8" s="1"/>
  <c r="B44" i="6"/>
  <c r="B44" i="5"/>
  <c r="B44" i="4"/>
  <c r="B44" i="3"/>
  <c r="B44" i="2"/>
  <c r="C45" i="2" s="1"/>
  <c r="E45" i="11" l="1"/>
  <c r="D44" i="9"/>
  <c r="D45" i="9"/>
  <c r="C44" i="6"/>
  <c r="C45" i="6"/>
  <c r="D46" i="5"/>
  <c r="D46" i="2"/>
  <c r="C45" i="4"/>
  <c r="C45" i="3"/>
  <c r="D45" i="11"/>
  <c r="D46" i="4"/>
  <c r="D45" i="10"/>
  <c r="I44" i="9"/>
  <c r="K44" i="9" s="1"/>
  <c r="C43" i="11"/>
  <c r="E44" i="11" s="1"/>
  <c r="C43" i="10"/>
  <c r="C43" i="9"/>
  <c r="H43" i="9"/>
  <c r="J43" i="9" s="1"/>
  <c r="B43" i="7"/>
  <c r="B43" i="8"/>
  <c r="C44" i="8" s="1"/>
  <c r="B43" i="6"/>
  <c r="B43" i="5"/>
  <c r="C44" i="5" s="1"/>
  <c r="B43" i="4"/>
  <c r="B43" i="3"/>
  <c r="C44" i="3" s="1"/>
  <c r="B43" i="2"/>
  <c r="C44" i="2" s="1"/>
  <c r="D44" i="11" l="1"/>
  <c r="D45" i="5"/>
  <c r="D45" i="2"/>
  <c r="D45" i="3"/>
  <c r="D46" i="3"/>
  <c r="E46" i="3" s="1"/>
  <c r="C44" i="7"/>
  <c r="E46" i="5"/>
  <c r="C44" i="4"/>
  <c r="E46" i="2"/>
  <c r="E46" i="4"/>
  <c r="D45" i="6"/>
  <c r="D46" i="6"/>
  <c r="C43" i="3"/>
  <c r="D44" i="3" s="1"/>
  <c r="D45" i="4"/>
  <c r="D44" i="10"/>
  <c r="E45" i="9"/>
  <c r="E46" i="9"/>
  <c r="D45" i="8"/>
  <c r="E46" i="8" s="1"/>
  <c r="C43" i="8"/>
  <c r="I43" i="9"/>
  <c r="K43" i="9" s="1"/>
  <c r="C42" i="11"/>
  <c r="C42" i="10"/>
  <c r="C42" i="9"/>
  <c r="H42" i="9" s="1"/>
  <c r="J42" i="9" s="1"/>
  <c r="I42" i="9"/>
  <c r="K42" i="9" s="1"/>
  <c r="B42" i="7"/>
  <c r="B42" i="8"/>
  <c r="B42" i="6"/>
  <c r="B42" i="5"/>
  <c r="B42" i="4"/>
  <c r="B42" i="3"/>
  <c r="B42" i="2"/>
  <c r="C43" i="5" l="1"/>
  <c r="C43" i="6"/>
  <c r="D42" i="11"/>
  <c r="D43" i="10"/>
  <c r="D45" i="7"/>
  <c r="E43" i="11"/>
  <c r="D43" i="11"/>
  <c r="E46" i="6"/>
  <c r="C43" i="7"/>
  <c r="D44" i="7" s="1"/>
  <c r="E45" i="3"/>
  <c r="C42" i="2"/>
  <c r="D43" i="9"/>
  <c r="C43" i="2"/>
  <c r="C43" i="4"/>
  <c r="D44" i="4" s="1"/>
  <c r="D44" i="8"/>
  <c r="E45" i="8" s="1"/>
  <c r="E42" i="11"/>
  <c r="C41" i="11"/>
  <c r="C41" i="10"/>
  <c r="C41" i="9"/>
  <c r="B41" i="7"/>
  <c r="B41" i="8"/>
  <c r="C42" i="8" s="1"/>
  <c r="B41" i="6"/>
  <c r="C42" i="6" s="1"/>
  <c r="B41" i="5"/>
  <c r="C42" i="5" s="1"/>
  <c r="B41" i="4"/>
  <c r="C42" i="4" s="1"/>
  <c r="B41" i="3"/>
  <c r="B41" i="2"/>
  <c r="E44" i="4" l="1"/>
  <c r="E45" i="4"/>
  <c r="D42" i="9"/>
  <c r="D43" i="6"/>
  <c r="D44" i="6"/>
  <c r="D43" i="4"/>
  <c r="E45" i="7"/>
  <c r="E46" i="7"/>
  <c r="C41" i="5"/>
  <c r="I41" i="9"/>
  <c r="K41" i="9" s="1"/>
  <c r="E43" i="9"/>
  <c r="E44" i="9"/>
  <c r="D43" i="5"/>
  <c r="D44" i="5"/>
  <c r="C41" i="7"/>
  <c r="H41" i="9"/>
  <c r="J41" i="9" s="1"/>
  <c r="D43" i="2"/>
  <c r="D44" i="2"/>
  <c r="D43" i="7"/>
  <c r="E44" i="7" s="1"/>
  <c r="C42" i="3"/>
  <c r="D42" i="10"/>
  <c r="C42" i="7"/>
  <c r="C41" i="8"/>
  <c r="D43" i="8"/>
  <c r="B40" i="2"/>
  <c r="B40" i="3"/>
  <c r="B40" i="4"/>
  <c r="C41" i="4" s="1"/>
  <c r="B40" i="5"/>
  <c r="B40" i="6"/>
  <c r="B40" i="8"/>
  <c r="B40" i="7"/>
  <c r="C40" i="9"/>
  <c r="C40" i="10"/>
  <c r="C40" i="11"/>
  <c r="D41" i="11" s="1"/>
  <c r="D42" i="4" l="1"/>
  <c r="C41" i="6"/>
  <c r="D42" i="3"/>
  <c r="D43" i="3"/>
  <c r="E44" i="5"/>
  <c r="E45" i="5"/>
  <c r="D41" i="9"/>
  <c r="E42" i="9" s="1"/>
  <c r="E44" i="6"/>
  <c r="E45" i="6"/>
  <c r="E43" i="5"/>
  <c r="E41" i="11"/>
  <c r="D42" i="7"/>
  <c r="E44" i="2"/>
  <c r="E45" i="2"/>
  <c r="C41" i="3"/>
  <c r="C41" i="2"/>
  <c r="E43" i="4"/>
  <c r="D41" i="10"/>
  <c r="D42" i="5"/>
  <c r="E44" i="8"/>
  <c r="I40" i="9"/>
  <c r="K40" i="9" s="1"/>
  <c r="D42" i="8"/>
  <c r="H40" i="9"/>
  <c r="J40" i="9" s="1"/>
  <c r="C39" i="11"/>
  <c r="C39" i="10"/>
  <c r="C39" i="9"/>
  <c r="D40" i="9" s="1"/>
  <c r="B39" i="7"/>
  <c r="B39" i="8"/>
  <c r="C40" i="8" s="1"/>
  <c r="B39" i="6"/>
  <c r="C40" i="6" s="1"/>
  <c r="B39" i="5"/>
  <c r="C40" i="5" s="1"/>
  <c r="B39" i="4"/>
  <c r="C40" i="4" s="1"/>
  <c r="B39" i="3"/>
  <c r="C40" i="3" s="1"/>
  <c r="B39" i="2"/>
  <c r="C40" i="2" s="1"/>
  <c r="D41" i="4" l="1"/>
  <c r="D41" i="5"/>
  <c r="D40" i="11"/>
  <c r="E42" i="3"/>
  <c r="D39" i="10"/>
  <c r="E43" i="7"/>
  <c r="D41" i="6"/>
  <c r="D42" i="6"/>
  <c r="E40" i="11"/>
  <c r="D41" i="2"/>
  <c r="D42" i="2"/>
  <c r="I39" i="9"/>
  <c r="K39" i="9" s="1"/>
  <c r="D41" i="3"/>
  <c r="D40" i="10"/>
  <c r="D39" i="9"/>
  <c r="H39" i="9"/>
  <c r="J39" i="9" s="1"/>
  <c r="C40" i="7"/>
  <c r="E41" i="9"/>
  <c r="E43" i="3"/>
  <c r="E44" i="3"/>
  <c r="E42" i="4"/>
  <c r="D41" i="8"/>
  <c r="E42" i="8"/>
  <c r="C39" i="8"/>
  <c r="E43" i="8"/>
  <c r="C38" i="11"/>
  <c r="D39" i="11" s="1"/>
  <c r="C38" i="10"/>
  <c r="C38" i="9"/>
  <c r="I38" i="9" s="1"/>
  <c r="K38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E39" i="11" l="1"/>
  <c r="D40" i="2"/>
  <c r="D40" i="3"/>
  <c r="D40" i="5"/>
  <c r="D40" i="6"/>
  <c r="E41" i="6" s="1"/>
  <c r="D40" i="7"/>
  <c r="D41" i="7"/>
  <c r="E42" i="6"/>
  <c r="E43" i="6"/>
  <c r="E41" i="2"/>
  <c r="E41" i="3"/>
  <c r="E42" i="2"/>
  <c r="E43" i="2"/>
  <c r="E40" i="9"/>
  <c r="E41" i="5"/>
  <c r="E42" i="5"/>
  <c r="D40" i="4"/>
  <c r="E41" i="4" s="1"/>
  <c r="D40" i="8"/>
  <c r="E41" i="8" s="1"/>
  <c r="H38" i="9"/>
  <c r="J38" i="9" s="1"/>
  <c r="E41" i="7" l="1"/>
  <c r="E42" i="7"/>
  <c r="C1" i="10"/>
  <c r="C37" i="11"/>
  <c r="C37" i="10"/>
  <c r="C37" i="9"/>
  <c r="B37" i="7"/>
  <c r="C38" i="7" s="1"/>
  <c r="D39" i="7" s="1"/>
  <c r="E40" i="7" s="1"/>
  <c r="B3" i="8"/>
  <c r="B37" i="8"/>
  <c r="B37" i="6"/>
  <c r="B37" i="5"/>
  <c r="B37" i="4"/>
  <c r="B37" i="3"/>
  <c r="B37" i="2"/>
  <c r="C38" i="2" l="1"/>
  <c r="D39" i="2" s="1"/>
  <c r="H37" i="9"/>
  <c r="J37" i="9" s="1"/>
  <c r="C38" i="8"/>
  <c r="D39" i="8" s="1"/>
  <c r="D38" i="10"/>
  <c r="C38" i="6"/>
  <c r="D39" i="6" s="1"/>
  <c r="C38" i="3"/>
  <c r="D39" i="3" s="1"/>
  <c r="D38" i="9"/>
  <c r="E39" i="9" s="1"/>
  <c r="C38" i="4"/>
  <c r="D39" i="4" s="1"/>
  <c r="C38" i="5"/>
  <c r="D39" i="5" s="1"/>
  <c r="I37" i="9"/>
  <c r="K37" i="9" s="1"/>
  <c r="E38" i="11"/>
  <c r="D38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D37" i="11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D37" i="10" s="1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D37" i="9" s="1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C37" i="7" s="1"/>
  <c r="D38" i="7" s="1"/>
  <c r="E39" i="7" s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C37" i="8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C37" i="6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C37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C37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C37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C37" i="2" s="1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E40" i="3" l="1"/>
  <c r="E40" i="5"/>
  <c r="E40" i="6"/>
  <c r="E39" i="2"/>
  <c r="E40" i="2"/>
  <c r="E40" i="4"/>
  <c r="E40" i="8"/>
  <c r="D38" i="4"/>
  <c r="E39" i="4" s="1"/>
  <c r="D38" i="3"/>
  <c r="E39" i="3" s="1"/>
  <c r="E37" i="11"/>
  <c r="D38" i="5"/>
  <c r="E39" i="5" s="1"/>
  <c r="E38" i="9"/>
  <c r="D38" i="6"/>
  <c r="E39" i="6" s="1"/>
  <c r="D38" i="2"/>
  <c r="D38" i="8"/>
  <c r="E39" i="8" s="1"/>
  <c r="F6" i="11"/>
  <c r="C3" i="11"/>
  <c r="D34" i="10"/>
  <c r="D22" i="10"/>
  <c r="D18" i="10"/>
  <c r="D14" i="10"/>
  <c r="D10" i="10"/>
  <c r="D6" i="10"/>
  <c r="C3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K7" i="9" s="1"/>
  <c r="I6" i="9"/>
  <c r="K6" i="9" s="1"/>
  <c r="I5" i="9"/>
  <c r="K5" i="9" s="1"/>
  <c r="I4" i="9"/>
  <c r="K4" i="9" s="1"/>
  <c r="B1" i="8"/>
  <c r="C36" i="7"/>
  <c r="D37" i="7" s="1"/>
  <c r="C32" i="7"/>
  <c r="C26" i="7"/>
  <c r="C24" i="7"/>
  <c r="C22" i="7"/>
  <c r="C20" i="7"/>
  <c r="C18" i="7"/>
  <c r="C16" i="7"/>
  <c r="C14" i="7"/>
  <c r="C12" i="7"/>
  <c r="C10" i="7"/>
  <c r="C8" i="7"/>
  <c r="B3" i="7"/>
  <c r="C4" i="7" s="1"/>
  <c r="C34" i="6"/>
  <c r="C26" i="6"/>
  <c r="C22" i="6"/>
  <c r="C20" i="6"/>
  <c r="C18" i="6"/>
  <c r="C16" i="6"/>
  <c r="C14" i="6"/>
  <c r="C12" i="6"/>
  <c r="C10" i="6"/>
  <c r="C8" i="6"/>
  <c r="C6" i="6"/>
  <c r="B3" i="6"/>
  <c r="C4" i="6" s="1"/>
  <c r="C36" i="5"/>
  <c r="D37" i="5" s="1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B3" i="5"/>
  <c r="C4" i="5" s="1"/>
  <c r="C36" i="4"/>
  <c r="D37" i="4" s="1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D37" i="3" s="1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B3" i="3"/>
  <c r="C4" i="3" s="1"/>
  <c r="C36" i="2"/>
  <c r="D37" i="2" s="1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B3" i="2"/>
  <c r="D16" i="9"/>
  <c r="D15" i="9"/>
  <c r="D14" i="9"/>
  <c r="E14" i="9" s="1"/>
  <c r="D13" i="9"/>
  <c r="D12" i="9"/>
  <c r="D11" i="9"/>
  <c r="D10" i="9"/>
  <c r="D9" i="9"/>
  <c r="D8" i="9"/>
  <c r="D7" i="9"/>
  <c r="D6" i="9"/>
  <c r="D5" i="9"/>
  <c r="D4" i="9"/>
  <c r="C36" i="8"/>
  <c r="D37" i="8" s="1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38" i="3" l="1"/>
  <c r="E38" i="7"/>
  <c r="E8" i="9"/>
  <c r="E12" i="9"/>
  <c r="E15" i="9"/>
  <c r="E38" i="5"/>
  <c r="E38" i="4"/>
  <c r="E11" i="9"/>
  <c r="E38" i="8"/>
  <c r="E38" i="2"/>
  <c r="E9" i="9"/>
  <c r="E7" i="9"/>
  <c r="E13" i="9"/>
  <c r="E6" i="9"/>
  <c r="E10" i="9"/>
  <c r="E5" i="9"/>
  <c r="D14" i="6"/>
  <c r="D36" i="7"/>
  <c r="E37" i="7" s="1"/>
  <c r="D24" i="7"/>
  <c r="C23" i="6"/>
  <c r="D23" i="6" s="1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C11" i="8"/>
  <c r="D12" i="8" s="1"/>
  <c r="H17" i="9"/>
  <c r="J17" i="9" s="1"/>
  <c r="H21" i="9"/>
  <c r="J21" i="9" s="1"/>
  <c r="H33" i="9"/>
  <c r="J33" i="9" s="1"/>
  <c r="I17" i="9"/>
  <c r="K17" i="9" s="1"/>
  <c r="I33" i="9"/>
  <c r="K33" i="9" s="1"/>
  <c r="D20" i="8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E37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C5" i="3"/>
  <c r="D5" i="3" s="1"/>
  <c r="D9" i="4"/>
  <c r="D17" i="4"/>
  <c r="D25" i="4"/>
  <c r="D33" i="4"/>
  <c r="D7" i="5"/>
  <c r="C7" i="6"/>
  <c r="D8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D34" i="4"/>
  <c r="D18" i="2"/>
  <c r="D34" i="2"/>
  <c r="E34" i="2" s="1"/>
  <c r="D18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D5" i="5"/>
  <c r="D18" i="5"/>
  <c r="E18" i="5" s="1"/>
  <c r="D34" i="5"/>
  <c r="E34" i="5" s="1"/>
  <c r="D5" i="6"/>
  <c r="D21" i="6"/>
  <c r="D31" i="6"/>
  <c r="D19" i="7"/>
  <c r="D28" i="7"/>
  <c r="D27" i="7"/>
  <c r="D25" i="8"/>
  <c r="E25" i="8" s="1"/>
  <c r="E26" i="11"/>
  <c r="D26" i="1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E37" i="4" s="1"/>
  <c r="D15" i="5"/>
  <c r="D19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H22" i="9"/>
  <c r="J22" i="9" s="1"/>
  <c r="H30" i="9"/>
  <c r="J30" i="9" s="1"/>
  <c r="E17" i="9"/>
  <c r="E64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I53" i="11" s="1"/>
  <c r="F50" i="11"/>
  <c r="I50" i="11" s="1"/>
  <c r="F46" i="11"/>
  <c r="I46" i="11" s="1"/>
  <c r="F42" i="11"/>
  <c r="I42" i="11" s="1"/>
  <c r="F38" i="11"/>
  <c r="I38" i="11" s="1"/>
  <c r="F65" i="11"/>
  <c r="F62" i="11"/>
  <c r="F56" i="11"/>
  <c r="F52" i="11"/>
  <c r="I52" i="11" s="1"/>
  <c r="F49" i="11"/>
  <c r="I49" i="11" s="1"/>
  <c r="F45" i="11"/>
  <c r="I45" i="11" s="1"/>
  <c r="F41" i="11"/>
  <c r="I41" i="11" s="1"/>
  <c r="F37" i="11"/>
  <c r="I37" i="11" s="1"/>
  <c r="F61" i="11"/>
  <c r="F55" i="11"/>
  <c r="F51" i="11"/>
  <c r="I51" i="11" s="1"/>
  <c r="F48" i="11"/>
  <c r="I48" i="11" s="1"/>
  <c r="F44" i="11"/>
  <c r="I44" i="11" s="1"/>
  <c r="F40" i="11"/>
  <c r="I40" i="11" s="1"/>
  <c r="F67" i="11"/>
  <c r="F64" i="11"/>
  <c r="F60" i="11"/>
  <c r="F58" i="11"/>
  <c r="F54" i="11"/>
  <c r="F47" i="11"/>
  <c r="I47" i="11" s="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E37" i="3" s="1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37" i="5" s="1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D15" i="7"/>
  <c r="D23" i="7"/>
  <c r="D31" i="7"/>
  <c r="D11" i="8"/>
  <c r="E9" i="6"/>
  <c r="E95" i="10"/>
  <c r="E90" i="10"/>
  <c r="E87" i="10"/>
  <c r="E82" i="10"/>
  <c r="E79" i="10"/>
  <c r="E74" i="10"/>
  <c r="E71" i="10"/>
  <c r="E66" i="10"/>
  <c r="E63" i="10"/>
  <c r="E58" i="10"/>
  <c r="E55" i="10"/>
  <c r="E50" i="10"/>
  <c r="H50" i="10" s="1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92" i="10"/>
  <c r="E89" i="10"/>
  <c r="E84" i="10"/>
  <c r="E81" i="10"/>
  <c r="E76" i="10"/>
  <c r="E73" i="10"/>
  <c r="E68" i="10"/>
  <c r="E65" i="10"/>
  <c r="E60" i="10"/>
  <c r="E57" i="10"/>
  <c r="E52" i="10"/>
  <c r="E49" i="10"/>
  <c r="H49" i="10" s="1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94" i="10"/>
  <c r="E91" i="10"/>
  <c r="E86" i="10"/>
  <c r="E83" i="10"/>
  <c r="E78" i="10"/>
  <c r="E75" i="10"/>
  <c r="E70" i="10"/>
  <c r="E67" i="10"/>
  <c r="E62" i="10"/>
  <c r="E59" i="10"/>
  <c r="E54" i="10"/>
  <c r="E51" i="10"/>
  <c r="H51" i="10" s="1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6" i="10"/>
  <c r="E37" i="10"/>
  <c r="H37" i="10" s="1"/>
  <c r="E48" i="10"/>
  <c r="H48" i="10" s="1"/>
  <c r="E69" i="10"/>
  <c r="E80" i="10"/>
  <c r="D21" i="9"/>
  <c r="D20" i="9"/>
  <c r="I20" i="9"/>
  <c r="K20" i="9" s="1"/>
  <c r="H20" i="9"/>
  <c r="J20" i="9" s="1"/>
  <c r="N11" i="9" s="1"/>
  <c r="D29" i="9"/>
  <c r="D28" i="9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H40" i="10" s="1"/>
  <c r="E61" i="10"/>
  <c r="E72" i="10"/>
  <c r="E93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I3" i="11" l="1"/>
  <c r="J13" i="11"/>
  <c r="E32" i="6"/>
  <c r="E21" i="8"/>
  <c r="E33" i="7"/>
  <c r="E21" i="7"/>
  <c r="E17" i="3"/>
  <c r="E30" i="4"/>
  <c r="D12" i="4"/>
  <c r="E12" i="4" s="1"/>
  <c r="E17" i="4"/>
  <c r="E18" i="6"/>
  <c r="E18" i="4"/>
  <c r="E6" i="5"/>
  <c r="D36" i="6"/>
  <c r="D37" i="6"/>
  <c r="F64" i="10"/>
  <c r="F96" i="10"/>
  <c r="G45" i="11"/>
  <c r="E23" i="9"/>
  <c r="E31" i="9"/>
  <c r="E12" i="7"/>
  <c r="D29" i="7"/>
  <c r="D35" i="8"/>
  <c r="E36" i="8" s="1"/>
  <c r="D26" i="5"/>
  <c r="E27" i="5" s="1"/>
  <c r="D10" i="5"/>
  <c r="E10" i="5" s="1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D11" i="5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29" i="2"/>
  <c r="D17" i="7"/>
  <c r="E17" i="7" s="1"/>
  <c r="E6" i="8"/>
  <c r="E34" i="6"/>
  <c r="E26" i="5"/>
  <c r="D7" i="6"/>
  <c r="E8" i="6" s="1"/>
  <c r="E9" i="5"/>
  <c r="E15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8" i="5"/>
  <c r="H32" i="11"/>
  <c r="J32" i="11" s="1"/>
  <c r="G67" i="11"/>
  <c r="G52" i="11"/>
  <c r="G38" i="11"/>
  <c r="H66" i="11"/>
  <c r="I32" i="11"/>
  <c r="H15" i="11"/>
  <c r="J15" i="11" s="1"/>
  <c r="G66" i="11"/>
  <c r="G53" i="11"/>
  <c r="H45" i="11"/>
  <c r="J45" i="11" s="1"/>
  <c r="H12" i="11"/>
  <c r="J12" i="11" s="1"/>
  <c r="H29" i="11"/>
  <c r="J29" i="11" s="1"/>
  <c r="H23" i="11"/>
  <c r="J23" i="11" s="1"/>
  <c r="H26" i="11"/>
  <c r="J26" i="11" s="1"/>
  <c r="H11" i="11"/>
  <c r="J11" i="11" s="1"/>
  <c r="G56" i="10"/>
  <c r="G40" i="10"/>
  <c r="G72" i="10"/>
  <c r="G88" i="10"/>
  <c r="G43" i="10"/>
  <c r="G59" i="10"/>
  <c r="G75" i="10"/>
  <c r="G91" i="10"/>
  <c r="G49" i="10"/>
  <c r="G9" i="10"/>
  <c r="H9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37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G7" i="10"/>
  <c r="G15" i="10"/>
  <c r="G31" i="10"/>
  <c r="G47" i="10"/>
  <c r="G63" i="10"/>
  <c r="G79" i="10"/>
  <c r="G95" i="10"/>
  <c r="E36" i="4"/>
  <c r="H10" i="11"/>
  <c r="J10" i="11" s="1"/>
  <c r="H25" i="11"/>
  <c r="J25" i="11" s="1"/>
  <c r="G4" i="11"/>
  <c r="H4" i="11"/>
  <c r="H20" i="11"/>
  <c r="J20" i="11" s="1"/>
  <c r="H21" i="11"/>
  <c r="J21" i="11" s="1"/>
  <c r="G37" i="11"/>
  <c r="H36" i="11"/>
  <c r="J36" i="11" s="1"/>
  <c r="H22" i="11"/>
  <c r="J22" i="11" s="1"/>
  <c r="G6" i="11"/>
  <c r="H5" i="11"/>
  <c r="J5" i="11" s="1"/>
  <c r="H6" i="11"/>
  <c r="J6" i="11" s="1"/>
  <c r="H63" i="11"/>
  <c r="G48" i="11"/>
  <c r="H47" i="11"/>
  <c r="J47" i="11" s="1"/>
  <c r="H64" i="11"/>
  <c r="H48" i="11"/>
  <c r="J48" i="11" s="1"/>
  <c r="H37" i="11"/>
  <c r="J37" i="11" s="1"/>
  <c r="H52" i="11"/>
  <c r="J52" i="11" s="1"/>
  <c r="H38" i="11"/>
  <c r="J38" i="11" s="1"/>
  <c r="H53" i="11"/>
  <c r="J53" i="11" s="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G18" i="10"/>
  <c r="G34" i="10"/>
  <c r="G50" i="10"/>
  <c r="G66" i="10"/>
  <c r="G82" i="10"/>
  <c r="E25" i="2"/>
  <c r="E29" i="3"/>
  <c r="G7" i="11"/>
  <c r="H7" i="11"/>
  <c r="J7" i="11" s="1"/>
  <c r="H8" i="11"/>
  <c r="J8" i="11" s="1"/>
  <c r="H27" i="11"/>
  <c r="J27" i="11" s="1"/>
  <c r="H9" i="11"/>
  <c r="J9" i="11" s="1"/>
  <c r="H24" i="11"/>
  <c r="J24" i="11" s="1"/>
  <c r="G54" i="11"/>
  <c r="H54" i="11"/>
  <c r="H67" i="11"/>
  <c r="G51" i="11"/>
  <c r="H51" i="11"/>
  <c r="J51" i="11" s="1"/>
  <c r="H41" i="11"/>
  <c r="J41" i="11" s="1"/>
  <c r="H56" i="11"/>
  <c r="H42" i="11"/>
  <c r="J42" i="11" s="1"/>
  <c r="H57" i="11"/>
  <c r="G21" i="10"/>
  <c r="D18" i="3"/>
  <c r="E18" i="3" s="1"/>
  <c r="D7" i="8"/>
  <c r="D26" i="3"/>
  <c r="E26" i="3" s="1"/>
  <c r="G62" i="10"/>
  <c r="F36" i="10"/>
  <c r="G36" i="10"/>
  <c r="F52" i="10"/>
  <c r="G52" i="10"/>
  <c r="F68" i="10"/>
  <c r="G68" i="10"/>
  <c r="F84" i="10"/>
  <c r="G84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G16" i="11"/>
  <c r="H16" i="11"/>
  <c r="J16" i="11" s="1"/>
  <c r="H13" i="11"/>
  <c r="H30" i="11"/>
  <c r="J30" i="11" s="1"/>
  <c r="H28" i="11"/>
  <c r="J28" i="11" s="1"/>
  <c r="G39" i="11"/>
  <c r="H39" i="11"/>
  <c r="J39" i="11" s="1"/>
  <c r="G58" i="11"/>
  <c r="H58" i="11"/>
  <c r="G41" i="11"/>
  <c r="H40" i="11"/>
  <c r="J40" i="11" s="1"/>
  <c r="G55" i="11"/>
  <c r="H55" i="11"/>
  <c r="G62" i="11"/>
  <c r="H62" i="11"/>
  <c r="H46" i="11"/>
  <c r="J46" i="11" s="1"/>
  <c r="G64" i="10"/>
  <c r="E30" i="8"/>
  <c r="E30" i="6"/>
  <c r="E31" i="6"/>
  <c r="E7" i="6"/>
  <c r="D22" i="3"/>
  <c r="F77" i="10"/>
  <c r="G77" i="10"/>
  <c r="F14" i="10"/>
  <c r="G14" i="10"/>
  <c r="F46" i="10"/>
  <c r="G46" i="10"/>
  <c r="G78" i="10"/>
  <c r="F20" i="10"/>
  <c r="G20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25" i="10"/>
  <c r="G25" i="10"/>
  <c r="G41" i="10"/>
  <c r="G57" i="10"/>
  <c r="F73" i="10"/>
  <c r="G73" i="10"/>
  <c r="F89" i="10"/>
  <c r="G89" i="10"/>
  <c r="F13" i="10"/>
  <c r="G13" i="10"/>
  <c r="G26" i="10"/>
  <c r="G42" i="10"/>
  <c r="G58" i="10"/>
  <c r="G74" i="10"/>
  <c r="G90" i="10"/>
  <c r="E19" i="3"/>
  <c r="E33" i="3"/>
  <c r="G19" i="11"/>
  <c r="H19" i="11"/>
  <c r="J19" i="11" s="1"/>
  <c r="G35" i="11"/>
  <c r="H35" i="11"/>
  <c r="J35" i="11" s="1"/>
  <c r="H17" i="11"/>
  <c r="J17" i="11" s="1"/>
  <c r="H33" i="11"/>
  <c r="J33" i="11" s="1"/>
  <c r="H14" i="11"/>
  <c r="J14" i="11" s="1"/>
  <c r="H34" i="11"/>
  <c r="J34" i="11" s="1"/>
  <c r="H18" i="11"/>
  <c r="J18" i="11" s="1"/>
  <c r="H31" i="11"/>
  <c r="J31" i="11" s="1"/>
  <c r="H59" i="11"/>
  <c r="G43" i="11"/>
  <c r="H43" i="11"/>
  <c r="J43" i="11" s="1"/>
  <c r="H60" i="11"/>
  <c r="H44" i="11"/>
  <c r="J44" i="11" s="1"/>
  <c r="H61" i="11"/>
  <c r="H49" i="11"/>
  <c r="J49" i="11" s="1"/>
  <c r="H65" i="11"/>
  <c r="H50" i="11"/>
  <c r="J50" i="11" s="1"/>
  <c r="G53" i="10"/>
  <c r="G96" i="10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E19" i="8"/>
  <c r="E20" i="8"/>
  <c r="E35" i="6"/>
  <c r="E36" i="6"/>
  <c r="E20" i="6"/>
  <c r="E24" i="9"/>
  <c r="E25" i="9"/>
  <c r="F40" i="10"/>
  <c r="F57" i="10"/>
  <c r="F42" i="10"/>
  <c r="F74" i="10"/>
  <c r="F53" i="10"/>
  <c r="E31" i="7"/>
  <c r="E32" i="7"/>
  <c r="E29" i="5"/>
  <c r="E28" i="5"/>
  <c r="E12" i="3"/>
  <c r="E32" i="4"/>
  <c r="E30" i="9"/>
  <c r="E29" i="9"/>
  <c r="F62" i="10"/>
  <c r="E35" i="8"/>
  <c r="E17" i="5"/>
  <c r="E16" i="5"/>
  <c r="F21" i="10"/>
  <c r="E16" i="3"/>
  <c r="E32" i="9"/>
  <c r="E33" i="9"/>
  <c r="F56" i="10"/>
  <c r="F41" i="10"/>
  <c r="F26" i="10"/>
  <c r="F58" i="10"/>
  <c r="F90" i="10"/>
  <c r="E15" i="7"/>
  <c r="E16" i="7"/>
  <c r="E13" i="5"/>
  <c r="E21" i="2"/>
  <c r="E22" i="9"/>
  <c r="E21" i="9"/>
  <c r="F37" i="10"/>
  <c r="F38" i="10"/>
  <c r="F70" i="10"/>
  <c r="F7" i="10"/>
  <c r="F15" i="10"/>
  <c r="F31" i="10"/>
  <c r="F47" i="10"/>
  <c r="F63" i="10"/>
  <c r="F79" i="10"/>
  <c r="F95" i="10"/>
  <c r="E12" i="8"/>
  <c r="E27" i="6"/>
  <c r="E35" i="9"/>
  <c r="E27" i="9"/>
  <c r="F32" i="10"/>
  <c r="E24" i="5"/>
  <c r="E25" i="5"/>
  <c r="E19" i="9"/>
  <c r="E25" i="4"/>
  <c r="E25" i="3"/>
  <c r="F72" i="10"/>
  <c r="F4" i="10"/>
  <c r="F80" i="10"/>
  <c r="F16" i="10"/>
  <c r="F88" i="10"/>
  <c r="F24" i="10"/>
  <c r="F12" i="10"/>
  <c r="F27" i="10"/>
  <c r="F43" i="10"/>
  <c r="F59" i="10"/>
  <c r="F75" i="10"/>
  <c r="F91" i="10"/>
  <c r="F17" i="10"/>
  <c r="F49" i="10"/>
  <c r="F81" i="10"/>
  <c r="F9" i="10"/>
  <c r="F18" i="10"/>
  <c r="F34" i="10"/>
  <c r="F50" i="10"/>
  <c r="F66" i="10"/>
  <c r="F82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M8" i="11" l="1"/>
  <c r="M9" i="11"/>
  <c r="M15" i="11"/>
  <c r="M16" i="11" s="1"/>
  <c r="J4" i="11"/>
  <c r="E28" i="8"/>
  <c r="E27" i="3"/>
  <c r="E13" i="4"/>
  <c r="E16" i="6"/>
  <c r="E36" i="2"/>
  <c r="E37" i="2"/>
  <c r="E37" i="6"/>
  <c r="E38" i="6"/>
  <c r="E9" i="4"/>
  <c r="E28" i="6"/>
  <c r="E11" i="5"/>
  <c r="K12" i="10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K9" i="10"/>
  <c r="K8" i="10"/>
  <c r="E7" i="8"/>
  <c r="E8" i="8"/>
  <c r="E31" i="3"/>
  <c r="E30" i="3"/>
  <c r="E27" i="7"/>
  <c r="E23" i="3"/>
  <c r="E22" i="3"/>
  <c r="E15" i="3"/>
  <c r="E31" i="8"/>
  <c r="E32" i="8"/>
  <c r="E35" i="3"/>
</calcChain>
</file>

<file path=xl/sharedStrings.xml><?xml version="1.0" encoding="utf-8"?>
<sst xmlns="http://schemas.openxmlformats.org/spreadsheetml/2006/main" count="219" uniqueCount="51">
  <si>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</si>
  <si>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</si>
  <si>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</si>
  <si>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</si>
  <si>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</si>
  <si>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</si>
  <si>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</si>
  <si>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</si>
  <si>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</si>
  <si>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</si>
  <si>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</si>
  <si>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</si>
  <si>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</si>
  <si>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</si>
  <si>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</si>
  <si>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</si>
  <si>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</si>
  <si>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</si>
  <si>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</si>
  <si>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</si>
  <si>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</si>
  <si>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</si>
  <si>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</si>
  <si>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</si>
  <si>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</si>
  <si>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</si>
  <si>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</si>
  <si>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</si>
  <si>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</si>
  <si>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</si>
  <si>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</si>
  <si>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</si>
  <si>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</si>
  <si>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</si>
  <si>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</si>
  <si>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</si>
  <si>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</si>
  <si>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</si>
  <si>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</si>
  <si>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</si>
  <si>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</si>
  <si>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</si>
  <si>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</si>
  <si>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</si>
  <si>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</si>
  <si>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</si>
  <si>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r(t)</t>
  </si>
  <si>
    <t>err</t>
  </si>
  <si>
    <t>k</t>
  </si>
  <si>
    <t>l</t>
  </si>
  <si>
    <r>
      <t>r(t)=k*exp(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</si>
</sst>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1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7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5" fillId="0" borderId="0" xfId="0" applyNumberFormat="1" applyFont="1" applyAlignment="1">
      <alignment wrapText="1"/>
    </xf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Casi_totali!$B$3:$B$60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Casi_totali!$C$3:$C$60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Ospedalizzati!$C$3:$C$65</c:f>
              <c:numCache>
                <c:formatCode>General</c:formatCode>
                <c:ptCount val="63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Ospedalizzati!$D$3:$D$65</c:f>
              <c:numCache>
                <c:formatCode>General</c:formatCode>
                <c:ptCount val="63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  <c:pt idx="42">
                  <c:v>11</c:v>
                </c:pt>
                <c:pt idx="43">
                  <c:v>-69</c:v>
                </c:pt>
                <c:pt idx="44">
                  <c:v>73</c:v>
                </c:pt>
                <c:pt idx="45">
                  <c:v>-21</c:v>
                </c:pt>
                <c:pt idx="46">
                  <c:v>-25</c:v>
                </c:pt>
                <c:pt idx="47">
                  <c:v>-48</c:v>
                </c:pt>
                <c:pt idx="48">
                  <c:v>105</c:v>
                </c:pt>
                <c:pt idx="49">
                  <c:v>23</c:v>
                </c:pt>
                <c:pt idx="50">
                  <c:v>-176</c:v>
                </c:pt>
                <c:pt idx="51">
                  <c:v>105</c:v>
                </c:pt>
                <c:pt idx="5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Positivi!$B$3:$B$59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Positivi!$C$3:$C$59</c:f>
              <c:numCache>
                <c:formatCode>General</c:formatCode>
                <c:ptCount val="57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Positivi!$C$3:$C$58</c:f>
              <c:numCache>
                <c:formatCode>General</c:formatCode>
                <c:ptCount val="5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Positivi!$D$3:$D$58</c:f>
              <c:numCache>
                <c:formatCode>General</c:formatCode>
                <c:ptCount val="56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  <c:pt idx="42">
                  <c:v>-175</c:v>
                </c:pt>
                <c:pt idx="43">
                  <c:v>71</c:v>
                </c:pt>
                <c:pt idx="44">
                  <c:v>-62</c:v>
                </c:pt>
                <c:pt idx="45">
                  <c:v>-25</c:v>
                </c:pt>
                <c:pt idx="46">
                  <c:v>40</c:v>
                </c:pt>
                <c:pt idx="47">
                  <c:v>-16</c:v>
                </c:pt>
                <c:pt idx="48">
                  <c:v>-32</c:v>
                </c:pt>
                <c:pt idx="49">
                  <c:v>32</c:v>
                </c:pt>
                <c:pt idx="50">
                  <c:v>69</c:v>
                </c:pt>
                <c:pt idx="51">
                  <c:v>-103</c:v>
                </c:pt>
                <c:pt idx="52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Positivi!$B$3:$B$58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'Nuovi positivi'!$C$3:$C$59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</c:numCache>
            </c:numRef>
          </c:xVal>
          <c:yVal>
            <c:numRef>
              <c:f>'Nuovi positivi'!$D$4:$D$59</c:f>
              <c:numCache>
                <c:formatCode>General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Quarantena!$B$3:$B$57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Quarantena!$C$3:$C$57</c:f>
              <c:numCache>
                <c:formatCode>General</c:formatCode>
                <c:ptCount val="55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Quarantena!$C$3:$C$58</c:f>
              <c:numCache>
                <c:formatCode>General</c:formatCode>
                <c:ptCount val="56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Quarantena!$D$3:$D$58</c:f>
              <c:numCache>
                <c:formatCode>General</c:formatCode>
                <c:ptCount val="56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  <c:pt idx="44">
                  <c:v>-135</c:v>
                </c:pt>
                <c:pt idx="45">
                  <c:v>-4</c:v>
                </c:pt>
                <c:pt idx="46">
                  <c:v>65</c:v>
                </c:pt>
                <c:pt idx="47">
                  <c:v>32</c:v>
                </c:pt>
                <c:pt idx="48">
                  <c:v>-137</c:v>
                </c:pt>
                <c:pt idx="49">
                  <c:v>9</c:v>
                </c:pt>
                <c:pt idx="50">
                  <c:v>245</c:v>
                </c:pt>
                <c:pt idx="51">
                  <c:v>-208</c:v>
                </c:pt>
                <c:pt idx="52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Tamponi!$A$3:$A$55</c:f>
              <c:numCache>
                <c:formatCode>d/m;@</c:formatCode>
                <c:ptCount val="5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Tamponi!$C$3:$C$55</c:f>
              <c:numCache>
                <c:formatCode>General</c:formatCode>
                <c:ptCount val="53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Tamponi!$A$3:$A$52</c:f>
              <c:numCache>
                <c:formatCode>d/m;@</c:formatCode>
                <c:ptCount val="5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Tamponi!$D$3:$D$52</c:f>
              <c:numCache>
                <c:formatCode>General</c:formatCode>
                <c:ptCount val="50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Casi_totali!$C$3:$C$61</c:f>
              <c:numCache>
                <c:formatCode>General</c:formatCode>
                <c:ptCount val="5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Casi_totali!$D$3:$D$61</c:f>
              <c:numCache>
                <c:formatCode>General</c:formatCode>
                <c:ptCount val="59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  <c:pt idx="41">
                  <c:v>8</c:v>
                </c:pt>
                <c:pt idx="42">
                  <c:v>-146</c:v>
                </c:pt>
                <c:pt idx="43">
                  <c:v>108</c:v>
                </c:pt>
                <c:pt idx="44">
                  <c:v>-59</c:v>
                </c:pt>
                <c:pt idx="45">
                  <c:v>-35</c:v>
                </c:pt>
                <c:pt idx="46">
                  <c:v>57</c:v>
                </c:pt>
                <c:pt idx="47">
                  <c:v>14</c:v>
                </c:pt>
                <c:pt idx="48">
                  <c:v>-67</c:v>
                </c:pt>
                <c:pt idx="49">
                  <c:v>-16</c:v>
                </c:pt>
                <c:pt idx="50">
                  <c:v>110</c:v>
                </c:pt>
                <c:pt idx="51">
                  <c:v>-84</c:v>
                </c:pt>
                <c:pt idx="52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Tamponi!$A$3:$A$59</c:f>
              <c:numCache>
                <c:formatCode>d/m;@</c:formatCode>
                <c:ptCount val="5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Tamponi!$J$3:$J$59</c:f>
              <c:numCache>
                <c:formatCode>0.0</c:formatCode>
                <c:ptCount val="57"/>
                <c:pt idx="1">
                  <c:v>2.5641025641025643</c:v>
                </c:pt>
                <c:pt idx="2">
                  <c:v>16.666666666666668</c:v>
                </c:pt>
                <c:pt idx="3">
                  <c:v>24.358974358974358</c:v>
                </c:pt>
                <c:pt idx="4">
                  <c:v>16.964285714285715</c:v>
                </c:pt>
                <c:pt idx="5">
                  <c:v>34.710743801652896</c:v>
                </c:pt>
                <c:pt idx="6">
                  <c:v>20.66115702479339</c:v>
                </c:pt>
                <c:pt idx="7">
                  <c:v>18.181818181818183</c:v>
                </c:pt>
                <c:pt idx="8">
                  <c:v>19.834710743801651</c:v>
                </c:pt>
                <c:pt idx="9">
                  <c:v>19.548872180451131</c:v>
                </c:pt>
                <c:pt idx="10">
                  <c:v>19.17808219178082</c:v>
                </c:pt>
                <c:pt idx="11">
                  <c:v>13.973799126637555</c:v>
                </c:pt>
                <c:pt idx="12">
                  <c:v>15.407854984894259</c:v>
                </c:pt>
                <c:pt idx="13">
                  <c:v>19.451371571072318</c:v>
                </c:pt>
                <c:pt idx="14">
                  <c:v>17.839607201309327</c:v>
                </c:pt>
                <c:pt idx="15">
                  <c:v>20.317002881844381</c:v>
                </c:pt>
                <c:pt idx="16">
                  <c:v>18.926829268292682</c:v>
                </c:pt>
                <c:pt idx="17">
                  <c:v>23.339011925042588</c:v>
                </c:pt>
                <c:pt idx="18">
                  <c:v>23.925104022191398</c:v>
                </c:pt>
                <c:pt idx="19">
                  <c:v>26.457142857142859</c:v>
                </c:pt>
                <c:pt idx="20">
                  <c:v>28.33248859604663</c:v>
                </c:pt>
                <c:pt idx="21">
                  <c:v>30.470534490634993</c:v>
                </c:pt>
                <c:pt idx="22">
                  <c:v>31.008369868473498</c:v>
                </c:pt>
                <c:pt idx="23">
                  <c:v>30.460164835164836</c:v>
                </c:pt>
                <c:pt idx="24">
                  <c:v>31.630824372759857</c:v>
                </c:pt>
                <c:pt idx="25">
                  <c:v>32.182393252503957</c:v>
                </c:pt>
                <c:pt idx="26">
                  <c:v>33.364312267657994</c:v>
                </c:pt>
                <c:pt idx="27">
                  <c:v>33.333333333333336</c:v>
                </c:pt>
                <c:pt idx="28">
                  <c:v>34.741784037558681</c:v>
                </c:pt>
                <c:pt idx="29">
                  <c:v>35.313751668891854</c:v>
                </c:pt>
                <c:pt idx="30">
                  <c:v>34.913662526507117</c:v>
                </c:pt>
                <c:pt idx="31">
                  <c:v>35.145125958378969</c:v>
                </c:pt>
                <c:pt idx="32">
                  <c:v>34.546386468477706</c:v>
                </c:pt>
                <c:pt idx="33">
                  <c:v>34.511434511434508</c:v>
                </c:pt>
                <c:pt idx="34">
                  <c:v>33.802197802197803</c:v>
                </c:pt>
                <c:pt idx="35">
                  <c:v>33.243773896868866</c:v>
                </c:pt>
                <c:pt idx="36">
                  <c:v>32.922127987663842</c:v>
                </c:pt>
                <c:pt idx="37">
                  <c:v>32.292218104817366</c:v>
                </c:pt>
                <c:pt idx="38">
                  <c:v>31.33648189576601</c:v>
                </c:pt>
                <c:pt idx="39">
                  <c:v>30.655636307406837</c:v>
                </c:pt>
                <c:pt idx="40">
                  <c:v>29.836019024632641</c:v>
                </c:pt>
                <c:pt idx="41">
                  <c:v>29.567355619060276</c:v>
                </c:pt>
                <c:pt idx="42">
                  <c:v>29.286036181033928</c:v>
                </c:pt>
                <c:pt idx="43">
                  <c:v>28.692924784365765</c:v>
                </c:pt>
                <c:pt idx="44">
                  <c:v>28.000684892414817</c:v>
                </c:pt>
                <c:pt idx="45">
                  <c:v>27.214572264989702</c:v>
                </c:pt>
                <c:pt idx="46">
                  <c:v>26.601414369170854</c:v>
                </c:pt>
                <c:pt idx="47">
                  <c:v>25.737265415549597</c:v>
                </c:pt>
                <c:pt idx="48">
                  <c:v>24.992039303097847</c:v>
                </c:pt>
                <c:pt idx="49">
                  <c:v>24.194733883868736</c:v>
                </c:pt>
                <c:pt idx="50">
                  <c:v>23.758488096212059</c:v>
                </c:pt>
                <c:pt idx="51">
                  <c:v>23.013996045438684</c:v>
                </c:pt>
                <c:pt idx="52">
                  <c:v>22.412321395435146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Tamponi!$A$2:$A$58</c:f>
              <c:numCache>
                <c:formatCode>d/m;@</c:formatCode>
                <c:ptCount val="57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</c:numCache>
            </c:numRef>
          </c:xVal>
          <c:yVal>
            <c:numRef>
              <c:f>Tamponi!$K$2:$K$58</c:f>
              <c:numCache>
                <c:formatCode>0.0</c:formatCode>
                <c:ptCount val="57"/>
                <c:pt idx="2">
                  <c:v>2.5641025641025643</c:v>
                </c:pt>
                <c:pt idx="3">
                  <c:v>16.666666666666668</c:v>
                </c:pt>
                <c:pt idx="4">
                  <c:v>24.358974358974358</c:v>
                </c:pt>
                <c:pt idx="5">
                  <c:v>16.964285714285715</c:v>
                </c:pt>
                <c:pt idx="6">
                  <c:v>31.404958677685951</c:v>
                </c:pt>
                <c:pt idx="7">
                  <c:v>17.355371900826448</c:v>
                </c:pt>
                <c:pt idx="8">
                  <c:v>14.87603305785124</c:v>
                </c:pt>
                <c:pt idx="9">
                  <c:v>15.702479338842975</c:v>
                </c:pt>
                <c:pt idx="10">
                  <c:v>15.789473684210527</c:v>
                </c:pt>
                <c:pt idx="11">
                  <c:v>14.383561643835616</c:v>
                </c:pt>
                <c:pt idx="12">
                  <c:v>10.480349344978167</c:v>
                </c:pt>
                <c:pt idx="13">
                  <c:v>12.688821752265861</c:v>
                </c:pt>
                <c:pt idx="14">
                  <c:v>16.708229426433917</c:v>
                </c:pt>
                <c:pt idx="15">
                  <c:v>15.875613747954175</c:v>
                </c:pt>
                <c:pt idx="16">
                  <c:v>18.443804034582133</c:v>
                </c:pt>
                <c:pt idx="17">
                  <c:v>17.658536585365855</c:v>
                </c:pt>
                <c:pt idx="18">
                  <c:v>20.698466780238498</c:v>
                </c:pt>
                <c:pt idx="19">
                  <c:v>21.081830790568656</c:v>
                </c:pt>
                <c:pt idx="20">
                  <c:v>21.942857142857143</c:v>
                </c:pt>
                <c:pt idx="21">
                  <c:v>24.987328940699445</c:v>
                </c:pt>
                <c:pt idx="22">
                  <c:v>26.267702147099133</c:v>
                </c:pt>
                <c:pt idx="23">
                  <c:v>26.345157433240335</c:v>
                </c:pt>
                <c:pt idx="24">
                  <c:v>25.549450549450547</c:v>
                </c:pt>
                <c:pt idx="25">
                  <c:v>26.373954599761053</c:v>
                </c:pt>
                <c:pt idx="26">
                  <c:v>26.383763837638377</c:v>
                </c:pt>
                <c:pt idx="27">
                  <c:v>26.928438661710036</c:v>
                </c:pt>
                <c:pt idx="28">
                  <c:v>27.047047047047045</c:v>
                </c:pt>
                <c:pt idx="29">
                  <c:v>28.042614662332973</c:v>
                </c:pt>
                <c:pt idx="30">
                  <c:v>28.237650200267023</c:v>
                </c:pt>
                <c:pt idx="31">
                  <c:v>27.658285368070281</c:v>
                </c:pt>
                <c:pt idx="32">
                  <c:v>27.751916757940851</c:v>
                </c:pt>
                <c:pt idx="33">
                  <c:v>26.396719630958483</c:v>
                </c:pt>
                <c:pt idx="34">
                  <c:v>25.51057845175492</c:v>
                </c:pt>
                <c:pt idx="35">
                  <c:v>25.043956043956044</c:v>
                </c:pt>
                <c:pt idx="36">
                  <c:v>24.625400434018808</c:v>
                </c:pt>
                <c:pt idx="37">
                  <c:v>24.171164225134923</c:v>
                </c:pt>
                <c:pt idx="38">
                  <c:v>23.336862537497794</c:v>
                </c:pt>
                <c:pt idx="39">
                  <c:v>22.039937028751346</c:v>
                </c:pt>
                <c:pt idx="40">
                  <c:v>21.230864388433584</c:v>
                </c:pt>
                <c:pt idx="41">
                  <c:v>20.543763753815576</c:v>
                </c:pt>
                <c:pt idx="42">
                  <c:v>20.555592476905694</c:v>
                </c:pt>
                <c:pt idx="43">
                  <c:v>20.066954226485546</c:v>
                </c:pt>
                <c:pt idx="44">
                  <c:v>19.373906749502382</c:v>
                </c:pt>
                <c:pt idx="45">
                  <c:v>18.520632383996347</c:v>
                </c:pt>
                <c:pt idx="46">
                  <c:v>17.635259676894719</c:v>
                </c:pt>
                <c:pt idx="47">
                  <c:v>16.916060264425539</c:v>
                </c:pt>
                <c:pt idx="48">
                  <c:v>15.956530065109153</c:v>
                </c:pt>
                <c:pt idx="49">
                  <c:v>15.161715871355137</c:v>
                </c:pt>
                <c:pt idx="50">
                  <c:v>14.548834796143371</c:v>
                </c:pt>
                <c:pt idx="51">
                  <c:v>14.17818866072159</c:v>
                </c:pt>
                <c:pt idx="52">
                  <c:v>13.430000387702091</c:v>
                </c:pt>
                <c:pt idx="53">
                  <c:v>12.755613286323994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  <c:min val="43895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'Analisi-pos'!$B$3:$B$56</c:f>
              <c:numCache>
                <c:formatCode>0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'Analisi-pos'!$C$3:$C$56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'Analisi-pos'!$D$3:$D$53</c:f>
              <c:numCache>
                <c:formatCode>General</c:formatCode>
                <c:ptCount val="5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Casi_totali!$B$3:$B$60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 (2)'!$C$3:$C$54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2.690999470181847E-4</c:v>
                </c:pt>
                <c:pt idx="2">
                  <c:v>4.0554729945010146E-3</c:v>
                </c:pt>
                <c:pt idx="3">
                  <c:v>2.7415079925207395E-2</c:v>
                </c:pt>
                <c:pt idx="4">
                  <c:v>0.1191440666462138</c:v>
                </c:pt>
                <c:pt idx="5">
                  <c:v>0.38981791200842225</c:v>
                </c:pt>
                <c:pt idx="6">
                  <c:v>1.0455777195956844</c:v>
                </c:pt>
                <c:pt idx="7">
                  <c:v>2.4207572456972613</c:v>
                </c:pt>
                <c:pt idx="8">
                  <c:v>5.0036003725571447</c:v>
                </c:pt>
                <c:pt idx="9">
                  <c:v>9.4506444876432205</c:v>
                </c:pt>
                <c:pt idx="10">
                  <c:v>16.587242065179865</c:v>
                </c:pt>
                <c:pt idx="11">
                  <c:v>27.393668686293594</c:v>
                </c:pt>
                <c:pt idx="12">
                  <c:v>42.977987603606103</c:v>
                </c:pt>
                <c:pt idx="13">
                  <c:v>64.538128021132934</c:v>
                </c:pt>
                <c:pt idx="14">
                  <c:v>93.316427189502832</c:v>
                </c:pt>
                <c:pt idx="15">
                  <c:v>130.55021012897481</c:v>
                </c:pt>
                <c:pt idx="16">
                  <c:v>177.42191042527674</c:v>
                </c:pt>
                <c:pt idx="17">
                  <c:v>235.01186931832328</c:v>
                </c:pt>
                <c:pt idx="18">
                  <c:v>304.25639007864066</c:v>
                </c:pt>
                <c:pt idx="19">
                  <c:v>385.9129634423432</c:v>
                </c:pt>
                <c:pt idx="20">
                  <c:v>480.53389493116822</c:v>
                </c:pt>
                <c:pt idx="21">
                  <c:v>588.44891507133889</c:v>
                </c:pt>
                <c:pt idx="22">
                  <c:v>709.75677939996831</c:v>
                </c:pt>
                <c:pt idx="23">
                  <c:v>844.32539084008954</c:v>
                </c:pt>
                <c:pt idx="24">
                  <c:v>991.79961301124695</c:v>
                </c:pt>
                <c:pt idx="25">
                  <c:v>1151.6156892243803</c:v>
                </c:pt>
                <c:pt idx="26">
                  <c:v>1323.0210306100707</c:v>
                </c:pt>
                <c:pt idx="27">
                  <c:v>1505.0980754632328</c:v>
                </c:pt>
                <c:pt idx="28">
                  <c:v>1696.7909351959242</c:v>
                </c:pt>
                <c:pt idx="29">
                  <c:v>1896.9336140983607</c:v>
                </c:pt>
                <c:pt idx="30">
                  <c:v>2104.2787046273356</c:v>
                </c:pt>
                <c:pt idx="31">
                  <c:v>2317.5256026606799</c:v>
                </c:pt>
                <c:pt idx="32">
                  <c:v>2535.3474453937388</c:v>
                </c:pt>
                <c:pt idx="33">
                  <c:v>2756.416137728791</c:v>
                </c:pt>
                <c:pt idx="34">
                  <c:v>2979.4249927079213</c:v>
                </c:pt>
                <c:pt idx="35">
                  <c:v>3203.1086614340788</c:v>
                </c:pt>
                <c:pt idx="36">
                  <c:v>3426.2601635830988</c:v>
                </c:pt>
                <c:pt idx="37">
                  <c:v>3647.7449482578586</c:v>
                </c:pt>
                <c:pt idx="38">
                  <c:v>3866.5120151896172</c:v>
                </c:pt>
                <c:pt idx="39">
                  <c:v>4081.6022078832216</c:v>
                </c:pt>
                <c:pt idx="40">
                  <c:v>4292.153853823298</c:v>
                </c:pt>
                <c:pt idx="41">
                  <c:v>4497.4059735233695</c:v>
                </c:pt>
                <c:pt idx="42">
                  <c:v>4696.6993116448175</c:v>
                </c:pt>
                <c:pt idx="43">
                  <c:v>4889.4754615216816</c:v>
                </c:pt>
                <c:pt idx="44">
                  <c:v>5075.2743611930791</c:v>
                </c:pt>
                <c:pt idx="45">
                  <c:v>5253.7304364595102</c:v>
                </c:pt>
                <c:pt idx="46">
                  <c:v>5424.5676564525174</c:v>
                </c:pt>
                <c:pt idx="47">
                  <c:v>5587.5937515095047</c:v>
                </c:pt>
                <c:pt idx="48">
                  <c:v>5742.693823370857</c:v>
                </c:pt>
                <c:pt idx="49">
                  <c:v>5889.8235552614469</c:v>
                </c:pt>
                <c:pt idx="50">
                  <c:v>6029.0022054754645</c:v>
                </c:pt>
                <c:pt idx="51">
                  <c:v>6160.3055436427876</c:v>
                </c:pt>
                <c:pt idx="52">
                  <c:v>6283.8588647157139</c:v>
                </c:pt>
                <c:pt idx="53">
                  <c:v>6399.8301924991292</c:v>
                </c:pt>
                <c:pt idx="54">
                  <c:v>6508.423762719015</c:v>
                </c:pt>
                <c:pt idx="55">
                  <c:v>6609.8738555086829</c:v>
                </c:pt>
                <c:pt idx="56">
                  <c:v>6704.4390289958728</c:v>
                </c:pt>
                <c:pt idx="57">
                  <c:v>6792.3967895042979</c:v>
                </c:pt>
                <c:pt idx="58">
                  <c:v>6874.0387197672362</c:v>
                </c:pt>
                <c:pt idx="59">
                  <c:v>6949.6660744515912</c:v>
                </c:pt>
                <c:pt idx="60">
                  <c:v>7019.5858421230578</c:v>
                </c:pt>
                <c:pt idx="61">
                  <c:v>7084.1072644259475</c:v>
                </c:pt>
                <c:pt idx="62">
                  <c:v>7143.5387965600776</c:v>
                </c:pt>
                <c:pt idx="63">
                  <c:v>7198.1854879526363</c:v>
                </c:pt>
                <c:pt idx="64">
                  <c:v>7248.3467581789591</c:v>
                </c:pt>
                <c:pt idx="65">
                  <c:v>7294.3145405160458</c:v>
                </c:pt>
                <c:pt idx="66">
                  <c:v>7336.3717638538183</c:v>
                </c:pt>
                <c:pt idx="67">
                  <c:v>7374.7911428868856</c:v>
                </c:pt>
                <c:pt idx="68">
                  <c:v>7409.8342464194375</c:v>
                </c:pt>
                <c:pt idx="69">
                  <c:v>7441.750814105364</c:v>
                </c:pt>
                <c:pt idx="70">
                  <c:v>7470.7782928951729</c:v>
                </c:pt>
                <c:pt idx="71">
                  <c:v>7497.1415657643802</c:v>
                </c:pt>
                <c:pt idx="72">
                  <c:v>7521.0528468616376</c:v>
                </c:pt>
                <c:pt idx="73">
                  <c:v>7542.7117189583796</c:v>
                </c:pt>
                <c:pt idx="74">
                  <c:v>7562.3052909368671</c:v>
                </c:pt>
                <c:pt idx="75">
                  <c:v>7580.0084549628255</c:v>
                </c:pt>
                <c:pt idx="76">
                  <c:v>7595.9842249054409</c:v>
                </c:pt>
                <c:pt idx="77">
                  <c:v>7610.3841394533711</c:v>
                </c:pt>
                <c:pt idx="78">
                  <c:v>7623.3487152009475</c:v>
                </c:pt>
                <c:pt idx="79">
                  <c:v>7635.0079367213539</c:v>
                </c:pt>
                <c:pt idx="80">
                  <c:v>7645.4817722868229</c:v>
                </c:pt>
                <c:pt idx="81">
                  <c:v>7654.8807054286935</c:v>
                </c:pt>
                <c:pt idx="82">
                  <c:v>7663.3062739457755</c:v>
                </c:pt>
                <c:pt idx="83">
                  <c:v>7670.8516092647942</c:v>
                </c:pt>
                <c:pt idx="84">
                  <c:v>7677.601970231658</c:v>
                </c:pt>
                <c:pt idx="85">
                  <c:v>7683.6352664690594</c:v>
                </c:pt>
                <c:pt idx="86">
                  <c:v>7689.0225673786663</c:v>
                </c:pt>
                <c:pt idx="87">
                  <c:v>7693.8285937001592</c:v>
                </c:pt>
                <c:pt idx="88">
                  <c:v>7698.112189271129</c:v>
                </c:pt>
                <c:pt idx="89">
                  <c:v>7701.926771268314</c:v>
                </c:pt>
                <c:pt idx="90">
                  <c:v>7705.3207577592411</c:v>
                </c:pt>
                <c:pt idx="91">
                  <c:v>7708.3379718615761</c:v>
                </c:pt>
                <c:pt idx="92">
                  <c:v>7711.0180222028803</c:v>
                </c:pt>
                <c:pt idx="93">
                  <c:v>7713.3966597033268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2.6909994701818469E-3</c:v>
                </c:pt>
                <c:pt idx="2">
                  <c:v>3.78637304748283E-2</c:v>
                </c:pt>
                <c:pt idx="3">
                  <c:v>0.23359606930706381</c:v>
                </c:pt>
                <c:pt idx="4">
                  <c:v>0.917289867210064</c:v>
                </c:pt>
                <c:pt idx="5">
                  <c:v>2.7067384536220844</c:v>
                </c:pt>
                <c:pt idx="6">
                  <c:v>6.5575980758726216</c:v>
                </c:pt>
                <c:pt idx="7">
                  <c:v>13.751795261015769</c:v>
                </c:pt>
                <c:pt idx="8">
                  <c:v>25.828431268598834</c:v>
                </c:pt>
                <c:pt idx="9">
                  <c:v>44.470441150860758</c:v>
                </c:pt>
                <c:pt idx="10">
                  <c:v>71.365975775366451</c:v>
                </c:pt>
                <c:pt idx="11">
                  <c:v>108.06426621113729</c:v>
                </c:pt>
                <c:pt idx="12">
                  <c:v>155.8431891731251</c:v>
                </c:pt>
                <c:pt idx="13">
                  <c:v>215.60140417526833</c:v>
                </c:pt>
                <c:pt idx="14">
                  <c:v>287.78299168369898</c:v>
                </c:pt>
                <c:pt idx="15">
                  <c:v>372.33782939471979</c:v>
                </c:pt>
                <c:pt idx="16">
                  <c:v>468.71700296301924</c:v>
                </c:pt>
                <c:pt idx="17">
                  <c:v>575.89958893046537</c:v>
                </c:pt>
                <c:pt idx="18">
                  <c:v>692.44520760317391</c:v>
                </c:pt>
                <c:pt idx="19">
                  <c:v>816.56573363702535</c:v>
                </c:pt>
                <c:pt idx="20">
                  <c:v>946.20931488825022</c:v>
                </c:pt>
                <c:pt idx="21">
                  <c:v>1079.1502014017067</c:v>
                </c:pt>
                <c:pt idx="22">
                  <c:v>1213.0786432862942</c:v>
                </c:pt>
                <c:pt idx="23">
                  <c:v>1345.6861144012123</c:v>
                </c:pt>
                <c:pt idx="24">
                  <c:v>1474.7422217115741</c:v>
                </c:pt>
                <c:pt idx="25">
                  <c:v>1598.1607621313333</c:v>
                </c:pt>
                <c:pt idx="26">
                  <c:v>1714.0534138569046</c:v>
                </c:pt>
                <c:pt idx="27">
                  <c:v>1820.7704485316208</c:v>
                </c:pt>
                <c:pt idx="28">
                  <c:v>1916.9285973269143</c:v>
                </c:pt>
                <c:pt idx="29">
                  <c:v>2001.426789024365</c:v>
                </c:pt>
                <c:pt idx="30">
                  <c:v>2073.4509052897488</c:v>
                </c:pt>
                <c:pt idx="31">
                  <c:v>2132.4689803334422</c:v>
                </c:pt>
                <c:pt idx="32">
                  <c:v>2178.2184273305893</c:v>
                </c:pt>
                <c:pt idx="33">
                  <c:v>2210.6869233505222</c:v>
                </c:pt>
                <c:pt idx="34">
                  <c:v>2230.0885497913032</c:v>
                </c:pt>
                <c:pt idx="35">
                  <c:v>2236.8366872615752</c:v>
                </c:pt>
                <c:pt idx="36">
                  <c:v>2231.5150214901996</c:v>
                </c:pt>
                <c:pt idx="37">
                  <c:v>2214.8478467475979</c:v>
                </c:pt>
                <c:pt idx="38">
                  <c:v>2187.6706693175856</c:v>
                </c:pt>
                <c:pt idx="39">
                  <c:v>2150.9019269360442</c:v>
                </c:pt>
                <c:pt idx="40">
                  <c:v>2105.5164594007647</c:v>
                </c:pt>
                <c:pt idx="41">
                  <c:v>2052.5211970007149</c:v>
                </c:pt>
                <c:pt idx="42">
                  <c:v>1992.9333812144796</c:v>
                </c:pt>
                <c:pt idx="43">
                  <c:v>1927.7614987686411</c:v>
                </c:pt>
                <c:pt idx="44">
                  <c:v>1857.9889967139752</c:v>
                </c:pt>
                <c:pt idx="45">
                  <c:v>1784.5607526643107</c:v>
                </c:pt>
                <c:pt idx="46">
                  <c:v>1708.3721999300724</c:v>
                </c:pt>
                <c:pt idx="47">
                  <c:v>1630.2609505698729</c:v>
                </c:pt>
                <c:pt idx="48">
                  <c:v>1551.0007186135226</c:v>
                </c:pt>
                <c:pt idx="49">
                  <c:v>1471.2973189058994</c:v>
                </c:pt>
                <c:pt idx="50">
                  <c:v>1391.7865021401758</c:v>
                </c:pt>
                <c:pt idx="51">
                  <c:v>1313.0333816732309</c:v>
                </c:pt>
                <c:pt idx="52">
                  <c:v>1235.5332107292634</c:v>
                </c:pt>
                <c:pt idx="53">
                  <c:v>1159.7132778341529</c:v>
                </c:pt>
                <c:pt idx="54">
                  <c:v>1085.9357021988581</c:v>
                </c:pt>
                <c:pt idx="55">
                  <c:v>1014.5009278966791</c:v>
                </c:pt>
                <c:pt idx="56">
                  <c:v>945.65173487189895</c:v>
                </c:pt>
                <c:pt idx="57">
                  <c:v>879.57760508425054</c:v>
                </c:pt>
                <c:pt idx="58">
                  <c:v>816.41930262938331</c:v>
                </c:pt>
                <c:pt idx="59">
                  <c:v>756.27354684354941</c:v>
                </c:pt>
                <c:pt idx="60">
                  <c:v>699.19767671466616</c:v>
                </c:pt>
                <c:pt idx="61">
                  <c:v>645.21422302889732</c:v>
                </c:pt>
                <c:pt idx="62">
                  <c:v>594.31532134130066</c:v>
                </c:pt>
                <c:pt idx="63">
                  <c:v>546.46691392558751</c:v>
                </c:pt>
                <c:pt idx="64">
                  <c:v>501.61270226322813</c:v>
                </c:pt>
                <c:pt idx="65">
                  <c:v>459.67782337086646</c:v>
                </c:pt>
                <c:pt idx="66">
                  <c:v>420.57223337772484</c:v>
                </c:pt>
                <c:pt idx="67">
                  <c:v>384.19379033067344</c:v>
                </c:pt>
                <c:pt idx="68">
                  <c:v>350.43103532551868</c:v>
                </c:pt>
                <c:pt idx="69">
                  <c:v>319.16567685926566</c:v>
                </c:pt>
                <c:pt idx="70">
                  <c:v>290.27478789808811</c:v>
                </c:pt>
                <c:pt idx="71">
                  <c:v>263.63272869207321</c:v>
                </c:pt>
                <c:pt idx="72">
                  <c:v>239.11281097257415</c:v>
                </c:pt>
                <c:pt idx="73">
                  <c:v>216.58872096742016</c:v>
                </c:pt>
                <c:pt idx="74">
                  <c:v>195.93571978487489</c:v>
                </c:pt>
                <c:pt idx="75">
                  <c:v>177.03164025958358</c:v>
                </c:pt>
                <c:pt idx="76">
                  <c:v>159.75769942615443</c:v>
                </c:pt>
                <c:pt idx="77">
                  <c:v>143.99914547930166</c:v>
                </c:pt>
                <c:pt idx="78">
                  <c:v>129.64575747576419</c:v>
                </c:pt>
                <c:pt idx="79">
                  <c:v>116.5922152040639</c:v>
                </c:pt>
                <c:pt idx="80">
                  <c:v>104.73835565469017</c:v>
                </c:pt>
                <c:pt idx="81">
                  <c:v>93.98933141870657</c:v>
                </c:pt>
                <c:pt idx="82">
                  <c:v>84.255685170819561</c:v>
                </c:pt>
                <c:pt idx="83">
                  <c:v>75.453353190187045</c:v>
                </c:pt>
                <c:pt idx="84">
                  <c:v>67.503609668638092</c:v>
                </c:pt>
                <c:pt idx="85">
                  <c:v>60.332962374013732</c:v>
                </c:pt>
                <c:pt idx="86">
                  <c:v>53.873009096068927</c:v>
                </c:pt>
                <c:pt idx="87">
                  <c:v>48.060263214929364</c:v>
                </c:pt>
                <c:pt idx="88">
                  <c:v>42.835955709697373</c:v>
                </c:pt>
                <c:pt idx="89">
                  <c:v>38.145819971850869</c:v>
                </c:pt>
                <c:pt idx="90">
                  <c:v>33.939864909270909</c:v>
                </c:pt>
                <c:pt idx="91">
                  <c:v>30.172141023349468</c:v>
                </c:pt>
                <c:pt idx="92">
                  <c:v>26.800503413041952</c:v>
                </c:pt>
                <c:pt idx="93">
                  <c:v>23.786375004465299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0.99973090005298182</c:v>
                </c:pt>
                <c:pt idx="2">
                  <c:v>10.995944527005499</c:v>
                </c:pt>
                <c:pt idx="3">
                  <c:v>18.972584920074791</c:v>
                </c:pt>
                <c:pt idx="4">
                  <c:v>18.880855933353786</c:v>
                </c:pt>
                <c:pt idx="5">
                  <c:v>41.610182087991575</c:v>
                </c:pt>
                <c:pt idx="6">
                  <c:v>23.954422280404316</c:v>
                </c:pt>
                <c:pt idx="7">
                  <c:v>19.57924275430274</c:v>
                </c:pt>
                <c:pt idx="8">
                  <c:v>18.996399627442855</c:v>
                </c:pt>
                <c:pt idx="9">
                  <c:v>16.549355512356779</c:v>
                </c:pt>
                <c:pt idx="10">
                  <c:v>11.412757934820135</c:v>
                </c:pt>
                <c:pt idx="11">
                  <c:v>4.6063313137064057</c:v>
                </c:pt>
                <c:pt idx="12">
                  <c:v>8.0220123963938974</c:v>
                </c:pt>
                <c:pt idx="13">
                  <c:v>13.461871978867066</c:v>
                </c:pt>
                <c:pt idx="14">
                  <c:v>15.683572810497168</c:v>
                </c:pt>
                <c:pt idx="15">
                  <c:v>10.449789871025189</c:v>
                </c:pt>
                <c:pt idx="16">
                  <c:v>16.578089574723265</c:v>
                </c:pt>
                <c:pt idx="17">
                  <c:v>38.988130681676722</c:v>
                </c:pt>
                <c:pt idx="18">
                  <c:v>40.743609921359337</c:v>
                </c:pt>
                <c:pt idx="19">
                  <c:v>77.087036557656802</c:v>
                </c:pt>
                <c:pt idx="20">
                  <c:v>78.46610506883178</c:v>
                </c:pt>
                <c:pt idx="21">
                  <c:v>78.551084928661112</c:v>
                </c:pt>
                <c:pt idx="22">
                  <c:v>68.243220600031691</c:v>
                </c:pt>
                <c:pt idx="23">
                  <c:v>42.67460915991046</c:v>
                </c:pt>
                <c:pt idx="24">
                  <c:v>67.200386988753053</c:v>
                </c:pt>
                <c:pt idx="25">
                  <c:v>69.384310775619724</c:v>
                </c:pt>
                <c:pt idx="26">
                  <c:v>112.97896938992926</c:v>
                </c:pt>
                <c:pt idx="27">
                  <c:v>159.90192453676718</c:v>
                </c:pt>
                <c:pt idx="28">
                  <c:v>227.20906480407575</c:v>
                </c:pt>
                <c:pt idx="29">
                  <c:v>219.06638590163925</c:v>
                </c:pt>
                <c:pt idx="30">
                  <c:v>200.72129537266437</c:v>
                </c:pt>
                <c:pt idx="31">
                  <c:v>249.47439733932015</c:v>
                </c:pt>
                <c:pt idx="32">
                  <c:v>160.65255460626122</c:v>
                </c:pt>
                <c:pt idx="33">
                  <c:v>65.583862271209</c:v>
                </c:pt>
                <c:pt idx="34">
                  <c:v>96.575007292078681</c:v>
                </c:pt>
                <c:pt idx="35">
                  <c:v>13.89133856592116</c:v>
                </c:pt>
                <c:pt idx="36">
                  <c:v>-10.260163583098802</c:v>
                </c:pt>
                <c:pt idx="37">
                  <c:v>12.255051742141404</c:v>
                </c:pt>
                <c:pt idx="38">
                  <c:v>-84.512015189617159</c:v>
                </c:pt>
                <c:pt idx="39">
                  <c:v>-116.60220788322158</c:v>
                </c:pt>
                <c:pt idx="40">
                  <c:v>-89.15385382329805</c:v>
                </c:pt>
                <c:pt idx="41">
                  <c:v>-48.405973523369539</c:v>
                </c:pt>
                <c:pt idx="42">
                  <c:v>-147.6993116448175</c:v>
                </c:pt>
                <c:pt idx="43">
                  <c:v>-132.47546152168161</c:v>
                </c:pt>
                <c:pt idx="44">
                  <c:v>-169.27436119307913</c:v>
                </c:pt>
                <c:pt idx="45">
                  <c:v>-233.7304364595102</c:v>
                </c:pt>
                <c:pt idx="46">
                  <c:v>-233.56765645251744</c:v>
                </c:pt>
                <c:pt idx="47">
                  <c:v>-211.59375150950473</c:v>
                </c:pt>
                <c:pt idx="48">
                  <c:v>-248.69382337085699</c:v>
                </c:pt>
                <c:pt idx="49">
                  <c:v>-293.82355526144693</c:v>
                </c:pt>
                <c:pt idx="50">
                  <c:v>-221.00220547546451</c:v>
                </c:pt>
                <c:pt idx="51">
                  <c:v>-224.3055436427876</c:v>
                </c:pt>
                <c:pt idx="52">
                  <c:v>-244.85886471571393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 (2)'!$D$3:$D$60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 (2)'!$G$3:$G$69</c:f>
              <c:numCache>
                <c:formatCode>0</c:formatCode>
                <c:ptCount val="67"/>
                <c:pt idx="1">
                  <c:v>2.690999470181847E-4</c:v>
                </c:pt>
                <c:pt idx="2">
                  <c:v>3.7863730474828297E-3</c:v>
                </c:pt>
                <c:pt idx="3">
                  <c:v>2.3359606930706382E-2</c:v>
                </c:pt>
                <c:pt idx="4">
                  <c:v>9.1728986721006406E-2</c:v>
                </c:pt>
                <c:pt idx="5">
                  <c:v>0.27067384536220845</c:v>
                </c:pt>
                <c:pt idx="6">
                  <c:v>0.65575980758726216</c:v>
                </c:pt>
                <c:pt idx="7">
                  <c:v>1.3751795261015769</c:v>
                </c:pt>
                <c:pt idx="8">
                  <c:v>2.582843126859883</c:v>
                </c:pt>
                <c:pt idx="9">
                  <c:v>4.4470441150860767</c:v>
                </c:pt>
                <c:pt idx="10">
                  <c:v>7.1365975775366453</c:v>
                </c:pt>
                <c:pt idx="11">
                  <c:v>10.806426621113728</c:v>
                </c:pt>
                <c:pt idx="12">
                  <c:v>15.58431891731251</c:v>
                </c:pt>
                <c:pt idx="13">
                  <c:v>21.560140417526828</c:v>
                </c:pt>
                <c:pt idx="14">
                  <c:v>28.778299168369905</c:v>
                </c:pt>
                <c:pt idx="15">
                  <c:v>37.233782939471986</c:v>
                </c:pt>
                <c:pt idx="16">
                  <c:v>46.871700296301924</c:v>
                </c:pt>
                <c:pt idx="17">
                  <c:v>57.589958893046536</c:v>
                </c:pt>
                <c:pt idx="18">
                  <c:v>69.244520760317386</c:v>
                </c:pt>
                <c:pt idx="19">
                  <c:v>81.65657336370252</c:v>
                </c:pt>
                <c:pt idx="20">
                  <c:v>94.620931488825036</c:v>
                </c:pt>
                <c:pt idx="21">
                  <c:v>107.91502014017068</c:v>
                </c:pt>
                <c:pt idx="22">
                  <c:v>121.30786432862948</c:v>
                </c:pt>
                <c:pt idx="23">
                  <c:v>134.56861144012117</c:v>
                </c:pt>
                <c:pt idx="24">
                  <c:v>147.47422217115744</c:v>
                </c:pt>
                <c:pt idx="25">
                  <c:v>159.8160762131333</c:v>
                </c:pt>
                <c:pt idx="26">
                  <c:v>171.40534138569052</c:v>
                </c:pt>
                <c:pt idx="27">
                  <c:v>182.07704485316211</c:v>
                </c:pt>
                <c:pt idx="28">
                  <c:v>191.69285973269137</c:v>
                </c:pt>
                <c:pt idx="29">
                  <c:v>200.14267890243659</c:v>
                </c:pt>
                <c:pt idx="30">
                  <c:v>207.34509052897505</c:v>
                </c:pt>
                <c:pt idx="31">
                  <c:v>213.24689803334434</c:v>
                </c:pt>
                <c:pt idx="32">
                  <c:v>217.8218427330591</c:v>
                </c:pt>
                <c:pt idx="33">
                  <c:v>221.06869233505219</c:v>
                </c:pt>
                <c:pt idx="34">
                  <c:v>223.00885497913038</c:v>
                </c:pt>
                <c:pt idx="35">
                  <c:v>223.68366872615741</c:v>
                </c:pt>
                <c:pt idx="36">
                  <c:v>223.15150214901993</c:v>
                </c:pt>
                <c:pt idx="37">
                  <c:v>221.48478467475982</c:v>
                </c:pt>
                <c:pt idx="38">
                  <c:v>218.76706693175862</c:v>
                </c:pt>
                <c:pt idx="39">
                  <c:v>215.09019269360428</c:v>
                </c:pt>
                <c:pt idx="40">
                  <c:v>210.55164594007607</c:v>
                </c:pt>
                <c:pt idx="41">
                  <c:v>205.2521197000716</c:v>
                </c:pt>
                <c:pt idx="42">
                  <c:v>199.29333812144807</c:v>
                </c:pt>
                <c:pt idx="43">
                  <c:v>192.776149876864</c:v>
                </c:pt>
                <c:pt idx="44">
                  <c:v>185.79889967139715</c:v>
                </c:pt>
                <c:pt idx="45">
                  <c:v>178.45607526643127</c:v>
                </c:pt>
                <c:pt idx="46">
                  <c:v>170.83721999300704</c:v>
                </c:pt>
                <c:pt idx="47">
                  <c:v>163.0260950569872</c:v>
                </c:pt>
                <c:pt idx="48">
                  <c:v>155.10007186135249</c:v>
                </c:pt>
                <c:pt idx="49">
                  <c:v>147.12973189058965</c:v>
                </c:pt>
                <c:pt idx="50">
                  <c:v>139.17865021401713</c:v>
                </c:pt>
                <c:pt idx="51">
                  <c:v>131.3033381673234</c:v>
                </c:pt>
                <c:pt idx="52">
                  <c:v>123.55332107292611</c:v>
                </c:pt>
                <c:pt idx="53">
                  <c:v>115.97132778341529</c:v>
                </c:pt>
                <c:pt idx="54">
                  <c:v>108.59357021988588</c:v>
                </c:pt>
                <c:pt idx="55">
                  <c:v>101.45009278966765</c:v>
                </c:pt>
                <c:pt idx="56">
                  <c:v>94.565173487190123</c:v>
                </c:pt>
                <c:pt idx="57">
                  <c:v>87.957760508425494</c:v>
                </c:pt>
                <c:pt idx="58">
                  <c:v>81.641930262938644</c:v>
                </c:pt>
                <c:pt idx="59">
                  <c:v>75.627354684354941</c:v>
                </c:pt>
                <c:pt idx="60">
                  <c:v>69.919767671466289</c:v>
                </c:pt>
                <c:pt idx="61">
                  <c:v>64.52142230288932</c:v>
                </c:pt>
                <c:pt idx="62">
                  <c:v>59.431532134130428</c:v>
                </c:pt>
                <c:pt idx="63">
                  <c:v>54.646691392558665</c:v>
                </c:pt>
                <c:pt idx="64">
                  <c:v>50.161270226322834</c:v>
                </c:pt>
                <c:pt idx="65">
                  <c:v>45.967782337086767</c:v>
                </c:pt>
                <c:pt idx="66">
                  <c:v>42.057223337772797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-2.690999470181847E-4</c:v>
                </c:pt>
                <c:pt idx="2">
                  <c:v>9.9962136269525175</c:v>
                </c:pt>
                <c:pt idx="3">
                  <c:v>7.9766403930692933</c:v>
                </c:pt>
                <c:pt idx="4">
                  <c:v>-9.1728986721006406E-2</c:v>
                </c:pt>
                <c:pt idx="5">
                  <c:v>22.729326154637793</c:v>
                </c:pt>
                <c:pt idx="6">
                  <c:v>-17.655759807587263</c:v>
                </c:pt>
                <c:pt idx="7">
                  <c:v>-4.3751795261015767</c:v>
                </c:pt>
                <c:pt idx="8">
                  <c:v>-0.58284312685988304</c:v>
                </c:pt>
                <c:pt idx="9">
                  <c:v>-2.4470441150860767</c:v>
                </c:pt>
                <c:pt idx="10">
                  <c:v>-5.1365975775366453</c:v>
                </c:pt>
                <c:pt idx="11">
                  <c:v>-6.8064266211137276</c:v>
                </c:pt>
                <c:pt idx="12">
                  <c:v>3.4156810826874899</c:v>
                </c:pt>
                <c:pt idx="13">
                  <c:v>5.4398595824731721</c:v>
                </c:pt>
                <c:pt idx="14">
                  <c:v>2.2217008316300948</c:v>
                </c:pt>
                <c:pt idx="15">
                  <c:v>-5.2337829394719861</c:v>
                </c:pt>
                <c:pt idx="16">
                  <c:v>6.128299703698076</c:v>
                </c:pt>
                <c:pt idx="17">
                  <c:v>22.410041106953464</c:v>
                </c:pt>
                <c:pt idx="18">
                  <c:v>1.7554792396826144</c:v>
                </c:pt>
                <c:pt idx="19">
                  <c:v>36.34342663629748</c:v>
                </c:pt>
                <c:pt idx="20">
                  <c:v>1.3790685111749639</c:v>
                </c:pt>
                <c:pt idx="21">
                  <c:v>8.4979859829317661E-2</c:v>
                </c:pt>
                <c:pt idx="22">
                  <c:v>-10.307864328629478</c:v>
                </c:pt>
                <c:pt idx="23">
                  <c:v>-25.568611440121174</c:v>
                </c:pt>
                <c:pt idx="24">
                  <c:v>24.525777828842564</c:v>
                </c:pt>
                <c:pt idx="25">
                  <c:v>2.1839237868666999</c:v>
                </c:pt>
                <c:pt idx="26">
                  <c:v>43.594658614309481</c:v>
                </c:pt>
                <c:pt idx="27">
                  <c:v>46.922955146837893</c:v>
                </c:pt>
                <c:pt idx="28">
                  <c:v>67.307140267308625</c:v>
                </c:pt>
                <c:pt idx="29">
                  <c:v>-8.142678902436586</c:v>
                </c:pt>
                <c:pt idx="30">
                  <c:v>-18.345090528975049</c:v>
                </c:pt>
                <c:pt idx="31">
                  <c:v>48.753101966655663</c:v>
                </c:pt>
                <c:pt idx="32">
                  <c:v>-88.8218427330591</c:v>
                </c:pt>
                <c:pt idx="33">
                  <c:v>-95.068692335052191</c:v>
                </c:pt>
                <c:pt idx="34">
                  <c:v>30.991145020869624</c:v>
                </c:pt>
                <c:pt idx="35">
                  <c:v>-82.683668726157407</c:v>
                </c:pt>
                <c:pt idx="36">
                  <c:v>-24.151502149019933</c:v>
                </c:pt>
                <c:pt idx="37">
                  <c:v>22.515215325240177</c:v>
                </c:pt>
                <c:pt idx="38">
                  <c:v>-96.76706693175862</c:v>
                </c:pt>
                <c:pt idx="39">
                  <c:v>-32.09019269360428</c:v>
                </c:pt>
                <c:pt idx="40">
                  <c:v>27.448354059923929</c:v>
                </c:pt>
                <c:pt idx="41">
                  <c:v>40.747880299928397</c:v>
                </c:pt>
                <c:pt idx="42">
                  <c:v>-99.293338121448073</c:v>
                </c:pt>
                <c:pt idx="43">
                  <c:v>15.223850123136003</c:v>
                </c:pt>
                <c:pt idx="44">
                  <c:v>-36.798899671397152</c:v>
                </c:pt>
                <c:pt idx="45">
                  <c:v>-64.45607526643127</c:v>
                </c:pt>
                <c:pt idx="46">
                  <c:v>0.16278000699296058</c:v>
                </c:pt>
                <c:pt idx="47">
                  <c:v>21.973904943012798</c:v>
                </c:pt>
                <c:pt idx="48">
                  <c:v>-37.10007186135249</c:v>
                </c:pt>
                <c:pt idx="49">
                  <c:v>-45.129731890589653</c:v>
                </c:pt>
                <c:pt idx="50">
                  <c:v>72.821349785982875</c:v>
                </c:pt>
                <c:pt idx="51">
                  <c:v>-3.3033381673234032</c:v>
                </c:pt>
                <c:pt idx="52">
                  <c:v>-20.55332107292611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(2)'!$C$3:$C$76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(2)'!$F$3:$F$76</c:f>
              <c:numCache>
                <c:formatCode>0</c:formatCode>
                <c:ptCount val="74"/>
                <c:pt idx="0">
                  <c:v>2.8000000000000002E-7</c:v>
                </c:pt>
                <c:pt idx="1">
                  <c:v>2.5193958393815817E-5</c:v>
                </c:pt>
                <c:pt idx="2">
                  <c:v>3.8010451319048179E-4</c:v>
                </c:pt>
                <c:pt idx="3">
                  <c:v>2.5969092376504298E-3</c:v>
                </c:pt>
                <c:pt idx="4">
                  <c:v>1.1410135021100215E-2</c:v>
                </c:pt>
                <c:pt idx="5">
                  <c:v>3.7739536425466742E-2</c:v>
                </c:pt>
                <c:pt idx="6">
                  <c:v>0.10232070213952285</c:v>
                </c:pt>
                <c:pt idx="7">
                  <c:v>0.23943630443829367</c:v>
                </c:pt>
                <c:pt idx="8">
                  <c:v>0.50016684182355697</c:v>
                </c:pt>
                <c:pt idx="9">
                  <c:v>0.95466455313273191</c:v>
                </c:pt>
                <c:pt idx="10">
                  <c:v>1.6931090590270175</c:v>
                </c:pt>
                <c:pt idx="11">
                  <c:v>2.825183946858127</c:v>
                </c:pt>
                <c:pt idx="12">
                  <c:v>4.4780865648489421</c:v>
                </c:pt>
                <c:pt idx="13">
                  <c:v>6.7932274149765348</c:v>
                </c:pt>
                <c:pt idx="14">
                  <c:v>9.921880058870066</c:v>
                </c:pt>
                <c:pt idx="15">
                  <c:v>14.020104893585703</c:v>
                </c:pt>
                <c:pt idx="16">
                  <c:v>19.243293626199474</c:v>
                </c:pt>
                <c:pt idx="17">
                  <c:v>25.740672197084937</c:v>
                </c:pt>
                <c:pt idx="18">
                  <c:v>33.650066188237773</c:v>
                </c:pt>
                <c:pt idx="19">
                  <c:v>43.093182512136202</c:v>
                </c:pt>
                <c:pt idx="20">
                  <c:v>54.171601850001942</c:v>
                </c:pt>
                <c:pt idx="21">
                  <c:v>66.963614184046563</c:v>
                </c:pt>
                <c:pt idx="22">
                  <c:v>81.521969770634769</c:v>
                </c:pt>
                <c:pt idx="23">
                  <c:v>97.872563575466415</c:v>
                </c:pt>
                <c:pt idx="24">
                  <c:v>116.01402481419609</c:v>
                </c:pt>
                <c:pt idx="25">
                  <c:v>135.91814600093915</c:v>
                </c:pt>
                <c:pt idx="26">
                  <c:v>157.53105811532117</c:v>
                </c:pt>
                <c:pt idx="27">
                  <c:v>180.77503980666452</c:v>
                </c:pt>
                <c:pt idx="28">
                  <c:v>205.55083814893123</c:v>
                </c:pt>
                <c:pt idx="29">
                  <c:v>231.74037523934703</c:v>
                </c:pt>
                <c:pt idx="30">
                  <c:v>259.2097176469548</c:v>
                </c:pt>
                <c:pt idx="31">
                  <c:v>287.81219307873766</c:v>
                </c:pt>
                <c:pt idx="32">
                  <c:v>317.39154940144124</c:v>
                </c:pt>
                <c:pt idx="33">
                  <c:v>347.78506420177058</c:v>
                </c:pt>
                <c:pt idx="34">
                  <c:v>378.82652739038184</c:v>
                </c:pt>
                <c:pt idx="35">
                  <c:v>410.34903411715226</c:v>
                </c:pt>
                <c:pt idx="36">
                  <c:v>442.1875397890542</c:v>
                </c:pt>
                <c:pt idx="37">
                  <c:v>474.18114274588908</c:v>
                </c:pt>
                <c:pt idx="38">
                  <c:v>506.17507277514738</c:v>
                </c:pt>
                <c:pt idx="39">
                  <c:v>538.02237488467483</c:v>
                </c:pt>
                <c:pt idx="40">
                  <c:v>569.58528745886133</c:v>
                </c:pt>
                <c:pt idx="41">
                  <c:v>600.73632204882222</c:v>
                </c:pt>
                <c:pt idx="42">
                  <c:v>631.3590586090462</c:v>
                </c:pt>
                <c:pt idx="43">
                  <c:v>661.34867506608236</c:v>
                </c:pt>
                <c:pt idx="44">
                  <c:v>690.61223380189563</c:v>
                </c:pt>
                <c:pt idx="45">
                  <c:v>719.06875009414489</c:v>
                </c:pt>
                <c:pt idx="46">
                  <c:v>746.64906893109026</c:v>
                </c:pt>
                <c:pt idx="47">
                  <c:v>773.29557706895548</c:v>
                </c:pt>
                <c:pt idx="48">
                  <c:v>798.96177688170042</c:v>
                </c:pt>
                <c:pt idx="49">
                  <c:v>823.61174761778182</c:v>
                </c:pt>
                <c:pt idx="50">
                  <c:v>847.21951826541022</c:v>
                </c:pt>
                <c:pt idx="51">
                  <c:v>869.76837446368006</c:v>
                </c:pt>
                <c:pt idx="52">
                  <c:v>891.25011989378288</c:v>
                </c:pt>
                <c:pt idx="53">
                  <c:v>911.66431043914486</c:v>
                </c:pt>
                <c:pt idx="54">
                  <c:v>931.01747719754087</c:v>
                </c:pt>
                <c:pt idx="55">
                  <c:v>949.32235222933889</c:v>
                </c:pt>
                <c:pt idx="56">
                  <c:v>966.59710878786029</c:v>
                </c:pt>
                <c:pt idx="57">
                  <c:v>982.86462574195889</c:v>
                </c:pt>
                <c:pt idx="58">
                  <c:v>998.15178399794866</c:v>
                </c:pt>
                <c:pt idx="59">
                  <c:v>1012.4888009790242</c:v>
                </c:pt>
                <c:pt idx="60">
                  <c:v>1025.9086076382539</c:v>
                </c:pt>
                <c:pt idx="61">
                  <c:v>1038.4462710721907</c:v>
                </c:pt>
                <c:pt idx="62">
                  <c:v>1050.1384645666772</c:v>
                </c:pt>
                <c:pt idx="63">
                  <c:v>1061.0229858406497</c:v>
                </c:pt>
                <c:pt idx="64">
                  <c:v>1071.1383233503575</c:v>
                </c:pt>
                <c:pt idx="65">
                  <c:v>1080.5232697656268</c:v>
                </c:pt>
                <c:pt idx="66">
                  <c:v>1089.2165811200773</c:v>
                </c:pt>
                <c:pt idx="67">
                  <c:v>1097.2566796559331</c:v>
                </c:pt>
                <c:pt idx="68">
                  <c:v>1104.6813980181078</c:v>
                </c:pt>
                <c:pt idx="69">
                  <c:v>1111.5277621883558</c:v>
                </c:pt>
                <c:pt idx="70">
                  <c:v>1117.8318103754684</c:v>
                </c:pt>
                <c:pt idx="71">
                  <c:v>1123.628444979284</c:v>
                </c:pt>
                <c:pt idx="72">
                  <c:v>1128.9513147129285</c:v>
                </c:pt>
                <c:pt idx="73">
                  <c:v>1133.8327239882774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(2)'!$G$3:$G$76</c:f>
              <c:numCache>
                <c:formatCode>0</c:formatCode>
                <c:ptCount val="74"/>
                <c:pt idx="1">
                  <c:v>2.4913958393815814E-4</c:v>
                </c:pt>
                <c:pt idx="2">
                  <c:v>3.5491055479666598E-3</c:v>
                </c:pt>
                <c:pt idx="3">
                  <c:v>2.2168047244599479E-2</c:v>
                </c:pt>
                <c:pt idx="4">
                  <c:v>8.8132257834497851E-2</c:v>
                </c:pt>
                <c:pt idx="5">
                  <c:v>0.26329401404366526</c:v>
                </c:pt>
                <c:pt idx="6">
                  <c:v>0.64581165714056121</c:v>
                </c:pt>
                <c:pt idx="7">
                  <c:v>1.3711560229877082</c:v>
                </c:pt>
                <c:pt idx="8">
                  <c:v>2.6073053738526331</c:v>
                </c:pt>
                <c:pt idx="9">
                  <c:v>4.5449771130917496</c:v>
                </c:pt>
                <c:pt idx="10">
                  <c:v>7.3844450589428554</c:v>
                </c:pt>
                <c:pt idx="11">
                  <c:v>11.320748878311095</c:v>
                </c:pt>
                <c:pt idx="12">
                  <c:v>16.529026179908151</c:v>
                </c:pt>
                <c:pt idx="13">
                  <c:v>23.151408501275927</c:v>
                </c:pt>
                <c:pt idx="14">
                  <c:v>31.286526438935311</c:v>
                </c:pt>
                <c:pt idx="15">
                  <c:v>40.982248347156371</c:v>
                </c:pt>
                <c:pt idx="16">
                  <c:v>52.231887326137709</c:v>
                </c:pt>
                <c:pt idx="17">
                  <c:v>64.973785708854621</c:v>
                </c:pt>
                <c:pt idx="18">
                  <c:v>79.093939911528366</c:v>
                </c:pt>
                <c:pt idx="19">
                  <c:v>94.431163238984297</c:v>
                </c:pt>
                <c:pt idx="20">
                  <c:v>110.78419337865739</c:v>
                </c:pt>
                <c:pt idx="21">
                  <c:v>127.92012334044621</c:v>
                </c:pt>
                <c:pt idx="22">
                  <c:v>145.58355586588206</c:v>
                </c:pt>
                <c:pt idx="23">
                  <c:v>163.50593804831647</c:v>
                </c:pt>
                <c:pt idx="24">
                  <c:v>181.41461238729676</c:v>
                </c:pt>
                <c:pt idx="25">
                  <c:v>199.04121186743055</c:v>
                </c:pt>
                <c:pt idx="26">
                  <c:v>216.12912114382027</c:v>
                </c:pt>
                <c:pt idx="27">
                  <c:v>232.4398169134335</c:v>
                </c:pt>
                <c:pt idx="28">
                  <c:v>247.75798342266711</c:v>
                </c:pt>
                <c:pt idx="29">
                  <c:v>261.89537090415797</c:v>
                </c:pt>
                <c:pt idx="30">
                  <c:v>274.69342407607769</c:v>
                </c:pt>
                <c:pt idx="31">
                  <c:v>286.02475431782864</c:v>
                </c:pt>
                <c:pt idx="32">
                  <c:v>295.79356322703575</c:v>
                </c:pt>
                <c:pt idx="33">
                  <c:v>303.93514800329342</c:v>
                </c:pt>
                <c:pt idx="34">
                  <c:v>310.4146318861126</c:v>
                </c:pt>
                <c:pt idx="35">
                  <c:v>315.22506726770416</c:v>
                </c:pt>
                <c:pt idx="36">
                  <c:v>318.38505671901942</c:v>
                </c:pt>
                <c:pt idx="37">
                  <c:v>319.93602956834877</c:v>
                </c:pt>
                <c:pt idx="38">
                  <c:v>319.93930029258308</c:v>
                </c:pt>
                <c:pt idx="39">
                  <c:v>318.47302109527448</c:v>
                </c:pt>
                <c:pt idx="40">
                  <c:v>315.62912574186498</c:v>
                </c:pt>
                <c:pt idx="41">
                  <c:v>311.51034589960886</c:v>
                </c:pt>
                <c:pt idx="42">
                  <c:v>306.22736560223984</c:v>
                </c:pt>
                <c:pt idx="43">
                  <c:v>299.89616457036163</c:v>
                </c:pt>
                <c:pt idx="44">
                  <c:v>292.63558735813263</c:v>
                </c:pt>
                <c:pt idx="45">
                  <c:v>284.56516292249262</c:v>
                </c:pt>
                <c:pt idx="46">
                  <c:v>275.80318836945366</c:v>
                </c:pt>
                <c:pt idx="47">
                  <c:v>266.46508137865226</c:v>
                </c:pt>
                <c:pt idx="48">
                  <c:v>256.66199812744935</c:v>
                </c:pt>
                <c:pt idx="49">
                  <c:v>246.499707360814</c:v>
                </c:pt>
                <c:pt idx="50">
                  <c:v>236.07770647628399</c:v>
                </c:pt>
                <c:pt idx="51">
                  <c:v>225.48856198269846</c:v>
                </c:pt>
                <c:pt idx="52">
                  <c:v>214.81745430102819</c:v>
                </c:pt>
                <c:pt idx="53">
                  <c:v>204.14190545361976</c:v>
                </c:pt>
                <c:pt idx="54">
                  <c:v>193.53166758396014</c:v>
                </c:pt>
                <c:pt idx="55">
                  <c:v>183.04875031798019</c:v>
                </c:pt>
                <c:pt idx="56">
                  <c:v>172.74756558521403</c:v>
                </c:pt>
                <c:pt idx="57">
                  <c:v>162.67516954098596</c:v>
                </c:pt>
                <c:pt idx="58">
                  <c:v>152.87158255989766</c:v>
                </c:pt>
                <c:pt idx="59">
                  <c:v>143.37016981075521</c:v>
                </c:pt>
                <c:pt idx="60">
                  <c:v>134.19806659229721</c:v>
                </c:pt>
                <c:pt idx="61">
                  <c:v>125.37663433936814</c:v>
                </c:pt>
                <c:pt idx="62">
                  <c:v>116.92193494486446</c:v>
                </c:pt>
                <c:pt idx="63">
                  <c:v>108.84521273972496</c:v>
                </c:pt>
                <c:pt idx="64">
                  <c:v>101.15337509707842</c:v>
                </c:pt>
                <c:pt idx="65">
                  <c:v>93.84946415269269</c:v>
                </c:pt>
                <c:pt idx="66">
                  <c:v>86.933113544505431</c:v>
                </c:pt>
                <c:pt idx="67">
                  <c:v>80.400985358558046</c:v>
                </c:pt>
                <c:pt idx="68">
                  <c:v>74.247183621746444</c:v>
                </c:pt>
                <c:pt idx="69">
                  <c:v>68.4636417024808</c:v>
                </c:pt>
                <c:pt idx="70">
                  <c:v>63.040481871125849</c:v>
                </c:pt>
                <c:pt idx="71">
                  <c:v>57.966346038156189</c:v>
                </c:pt>
                <c:pt idx="72">
                  <c:v>53.228697336444384</c:v>
                </c:pt>
                <c:pt idx="73">
                  <c:v>48.814092753489149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-2.8000000000000002E-7</c:v>
                </c:pt>
                <c:pt idx="1">
                  <c:v>-2.5193958393815817E-5</c:v>
                </c:pt>
                <c:pt idx="2">
                  <c:v>-3.8010451319048179E-4</c:v>
                </c:pt>
                <c:pt idx="3">
                  <c:v>-2.5969092376504298E-3</c:v>
                </c:pt>
                <c:pt idx="4">
                  <c:v>-1.1410135021100215E-2</c:v>
                </c:pt>
                <c:pt idx="5">
                  <c:v>-3.7739536425466742E-2</c:v>
                </c:pt>
                <c:pt idx="6">
                  <c:v>-0.10232070213952285</c:v>
                </c:pt>
                <c:pt idx="7">
                  <c:v>-0.23943630443829367</c:v>
                </c:pt>
                <c:pt idx="8">
                  <c:v>0.49983315817644303</c:v>
                </c:pt>
                <c:pt idx="9">
                  <c:v>4.5335446867268092E-2</c:v>
                </c:pt>
                <c:pt idx="10">
                  <c:v>1.3068909409729825</c:v>
                </c:pt>
                <c:pt idx="11">
                  <c:v>0.17481605314187298</c:v>
                </c:pt>
                <c:pt idx="12">
                  <c:v>-0.47808656484894207</c:v>
                </c:pt>
                <c:pt idx="13">
                  <c:v>-0.79322741497653482</c:v>
                </c:pt>
                <c:pt idx="14">
                  <c:v>-2.921880058870066</c:v>
                </c:pt>
                <c:pt idx="15">
                  <c:v>-6.0201048935857031</c:v>
                </c:pt>
                <c:pt idx="16">
                  <c:v>-11.243293626199474</c:v>
                </c:pt>
                <c:pt idx="17">
                  <c:v>-14.740672197084937</c:v>
                </c:pt>
                <c:pt idx="18">
                  <c:v>-16.650066188237773</c:v>
                </c:pt>
                <c:pt idx="19">
                  <c:v>-16.093182512136202</c:v>
                </c:pt>
                <c:pt idx="20">
                  <c:v>-21.171601850001942</c:v>
                </c:pt>
                <c:pt idx="21">
                  <c:v>-16.963614184046563</c:v>
                </c:pt>
                <c:pt idx="22">
                  <c:v>-21.521969770634769</c:v>
                </c:pt>
                <c:pt idx="23">
                  <c:v>-24.872563575466415</c:v>
                </c:pt>
                <c:pt idx="24">
                  <c:v>-25.014024814196091</c:v>
                </c:pt>
                <c:pt idx="25">
                  <c:v>-16.918146000939146</c:v>
                </c:pt>
                <c:pt idx="26">
                  <c:v>-5.5310581153211729</c:v>
                </c:pt>
                <c:pt idx="27">
                  <c:v>-9.7750398066645232</c:v>
                </c:pt>
                <c:pt idx="28">
                  <c:v>6.4491618510687658</c:v>
                </c:pt>
                <c:pt idx="29">
                  <c:v>-0.74037523934703131</c:v>
                </c:pt>
                <c:pt idx="30">
                  <c:v>-5.2097176469548003</c:v>
                </c:pt>
                <c:pt idx="31">
                  <c:v>-7.8121930787376641</c:v>
                </c:pt>
                <c:pt idx="32">
                  <c:v>13.608450598558761</c:v>
                </c:pt>
                <c:pt idx="33">
                  <c:v>10.214935798229419</c:v>
                </c:pt>
                <c:pt idx="34">
                  <c:v>-1.8265273903818411</c:v>
                </c:pt>
                <c:pt idx="35">
                  <c:v>-13.349034117152257</c:v>
                </c:pt>
                <c:pt idx="36">
                  <c:v>-14.187539789054199</c:v>
                </c:pt>
                <c:pt idx="37">
                  <c:v>-14.181142745889076</c:v>
                </c:pt>
                <c:pt idx="38">
                  <c:v>-18.175072775147385</c:v>
                </c:pt>
                <c:pt idx="39">
                  <c:v>-19.022374884674832</c:v>
                </c:pt>
                <c:pt idx="40">
                  <c:v>-27.58528745886133</c:v>
                </c:pt>
                <c:pt idx="41">
                  <c:v>-44.736322048822217</c:v>
                </c:pt>
                <c:pt idx="42">
                  <c:v>-36.359058609046201</c:v>
                </c:pt>
                <c:pt idx="43">
                  <c:v>-41.348675066082365</c:v>
                </c:pt>
                <c:pt idx="44">
                  <c:v>-36.612233801895627</c:v>
                </c:pt>
                <c:pt idx="45">
                  <c:v>-37.068750094144889</c:v>
                </c:pt>
                <c:pt idx="46">
                  <c:v>-37.649068931090255</c:v>
                </c:pt>
                <c:pt idx="47">
                  <c:v>-39.295577068955481</c:v>
                </c:pt>
                <c:pt idx="48">
                  <c:v>-49.961776881700416</c:v>
                </c:pt>
                <c:pt idx="49">
                  <c:v>-63.611747617781816</c:v>
                </c:pt>
                <c:pt idx="50">
                  <c:v>-54.219518265410215</c:v>
                </c:pt>
                <c:pt idx="51">
                  <c:v>-62.768374463680061</c:v>
                </c:pt>
                <c:pt idx="52">
                  <c:v>-63.25011989378288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Terapia_inten!$B$3:$B$59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Terapia_inten!$A$2:$A$60</c:f>
              <c:numCache>
                <c:formatCode>d/m;@</c:formatCode>
                <c:ptCount val="59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</c:numCache>
            </c:numRef>
          </c:xVal>
          <c:yVal>
            <c:numRef>
              <c:f>Terapia_inten!$C$2:$C$60</c:f>
              <c:numCache>
                <c:formatCode>General</c:formatCode>
                <c:ptCount val="5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2.4913958393815816E-5</c:v>
                </c:pt>
                <c:pt idx="2">
                  <c:v>3.5491055479666597E-4</c:v>
                </c:pt>
                <c:pt idx="3">
                  <c:v>2.2168047244599479E-3</c:v>
                </c:pt>
                <c:pt idx="4">
                  <c:v>8.8132257834497851E-3</c:v>
                </c:pt>
                <c:pt idx="5">
                  <c:v>2.6329401404366529E-2</c:v>
                </c:pt>
                <c:pt idx="6">
                  <c:v>6.4581165714056102E-2</c:v>
                </c:pt>
                <c:pt idx="7">
                  <c:v>0.13711560229877082</c:v>
                </c:pt>
                <c:pt idx="8">
                  <c:v>0.26073053738526336</c:v>
                </c:pt>
                <c:pt idx="9">
                  <c:v>0.45449771130917493</c:v>
                </c:pt>
                <c:pt idx="10">
                  <c:v>0.73844450589428556</c:v>
                </c:pt>
                <c:pt idx="11">
                  <c:v>1.1320748878311093</c:v>
                </c:pt>
                <c:pt idx="12">
                  <c:v>1.6529026179908151</c:v>
                </c:pt>
                <c:pt idx="13">
                  <c:v>2.3151408501275927</c:v>
                </c:pt>
                <c:pt idx="14">
                  <c:v>3.1286526438935311</c:v>
                </c:pt>
                <c:pt idx="15">
                  <c:v>4.098224834715638</c:v>
                </c:pt>
                <c:pt idx="16">
                  <c:v>5.22318873261377</c:v>
                </c:pt>
                <c:pt idx="17">
                  <c:v>6.4973785708854619</c:v>
                </c:pt>
                <c:pt idx="18">
                  <c:v>7.9093939911528395</c:v>
                </c:pt>
                <c:pt idx="19">
                  <c:v>9.4431163238984279</c:v>
                </c:pt>
                <c:pt idx="20">
                  <c:v>11.078419337865737</c:v>
                </c:pt>
                <c:pt idx="21">
                  <c:v>12.792012334044625</c:v>
                </c:pt>
                <c:pt idx="22">
                  <c:v>14.558355586588213</c:v>
                </c:pt>
                <c:pt idx="23">
                  <c:v>16.350593804831647</c:v>
                </c:pt>
                <c:pt idx="24">
                  <c:v>18.141461238729669</c:v>
                </c:pt>
                <c:pt idx="25">
                  <c:v>19.904121186743055</c:v>
                </c:pt>
                <c:pt idx="26">
                  <c:v>21.612912114382027</c:v>
                </c:pt>
                <c:pt idx="27">
                  <c:v>23.243981691343347</c:v>
                </c:pt>
                <c:pt idx="28">
                  <c:v>24.775798342266722</c:v>
                </c:pt>
                <c:pt idx="29">
                  <c:v>26.189537090415804</c:v>
                </c:pt>
                <c:pt idx="30">
                  <c:v>27.46934240760778</c:v>
                </c:pt>
                <c:pt idx="31">
                  <c:v>28.602475431782889</c:v>
                </c:pt>
                <c:pt idx="32">
                  <c:v>29.579356322703553</c:v>
                </c:pt>
                <c:pt idx="33">
                  <c:v>30.393514800329331</c:v>
                </c:pt>
                <c:pt idx="34">
                  <c:v>31.041463188611239</c:v>
                </c:pt>
                <c:pt idx="35">
                  <c:v>31.522506726770398</c:v>
                </c:pt>
                <c:pt idx="36">
                  <c:v>31.838505671901945</c:v>
                </c:pt>
                <c:pt idx="37">
                  <c:v>31.993602956834899</c:v>
                </c:pt>
                <c:pt idx="38">
                  <c:v>31.993930029258301</c:v>
                </c:pt>
                <c:pt idx="39">
                  <c:v>31.847302109527483</c:v>
                </c:pt>
                <c:pt idx="40">
                  <c:v>31.562912574186495</c:v>
                </c:pt>
                <c:pt idx="41">
                  <c:v>31.151034589960872</c:v>
                </c:pt>
                <c:pt idx="42">
                  <c:v>30.622736560223942</c:v>
                </c:pt>
                <c:pt idx="43">
                  <c:v>29.989616457036163</c:v>
                </c:pt>
                <c:pt idx="44">
                  <c:v>29.263558735813234</c:v>
                </c:pt>
                <c:pt idx="45">
                  <c:v>28.456516292249212</c:v>
                </c:pt>
                <c:pt idx="46">
                  <c:v>27.580318836945384</c:v>
                </c:pt>
                <c:pt idx="47">
                  <c:v>26.646508137865247</c:v>
                </c:pt>
                <c:pt idx="48">
                  <c:v>25.666199812744932</c:v>
                </c:pt>
                <c:pt idx="49">
                  <c:v>24.6499707360814</c:v>
                </c:pt>
                <c:pt idx="50">
                  <c:v>23.607770647628382</c:v>
                </c:pt>
                <c:pt idx="51">
                  <c:v>22.548856198269867</c:v>
                </c:pt>
                <c:pt idx="52">
                  <c:v>21.481745430102809</c:v>
                </c:pt>
                <c:pt idx="53">
                  <c:v>20.414190545361947</c:v>
                </c:pt>
                <c:pt idx="54">
                  <c:v>19.353166758396007</c:v>
                </c:pt>
                <c:pt idx="55">
                  <c:v>18.304875031798058</c:v>
                </c:pt>
                <c:pt idx="56">
                  <c:v>17.27475655852141</c:v>
                </c:pt>
                <c:pt idx="57">
                  <c:v>16.267516954098628</c:v>
                </c:pt>
                <c:pt idx="58">
                  <c:v>15.287158255989768</c:v>
                </c:pt>
                <c:pt idx="59">
                  <c:v>14.337016981075498</c:v>
                </c:pt>
                <c:pt idx="60">
                  <c:v>13.419806659229828</c:v>
                </c:pt>
                <c:pt idx="61">
                  <c:v>12.537663433936741</c:v>
                </c:pt>
                <c:pt idx="62">
                  <c:v>11.69219349448635</c:v>
                </c:pt>
                <c:pt idx="63">
                  <c:v>10.884521273972515</c:v>
                </c:pt>
                <c:pt idx="64">
                  <c:v>10.115337509707912</c:v>
                </c:pt>
                <c:pt idx="65">
                  <c:v>9.3849464152692796</c:v>
                </c:pt>
                <c:pt idx="66">
                  <c:v>8.6933113544504774</c:v>
                </c:pt>
                <c:pt idx="67">
                  <c:v>8.0400985358557193</c:v>
                </c:pt>
                <c:pt idx="68">
                  <c:v>7.4247183621746089</c:v>
                </c:pt>
                <c:pt idx="69">
                  <c:v>6.846364170248127</c:v>
                </c:pt>
                <c:pt idx="70">
                  <c:v>6.3040481871126586</c:v>
                </c:pt>
                <c:pt idx="71">
                  <c:v>5.7966346038156153</c:v>
                </c:pt>
                <c:pt idx="72">
                  <c:v>5.3228697336444117</c:v>
                </c:pt>
                <c:pt idx="73">
                  <c:v>4.8814092753488776</c:v>
                </c:pt>
                <c:pt idx="74">
                  <c:v>4.4708427458989437</c:v>
                </c:pt>
                <c:pt idx="75">
                  <c:v>4.0897151822791358</c:v>
                </c:pt>
                <c:pt idx="76">
                  <c:v>3.7365462387652228</c:v>
                </c:pt>
                <c:pt idx="77">
                  <c:v>3.4098468260233519</c:v>
                </c:pt>
                <c:pt idx="78">
                  <c:v>3.1081334521495183</c:v>
                </c:pt>
                <c:pt idx="79">
                  <c:v>2.8299404343066783</c:v>
                </c:pt>
                <c:pt idx="80">
                  <c:v>2.5738301537358095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'Analisi-dead (2)'!$D$3:$D$62</c:f>
              <c:numCache>
                <c:formatCode>General</c:formatCode>
                <c:ptCount val="6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(2)'!$J$3:$J$76</c:f>
              <c:numCache>
                <c:formatCode>0</c:formatCode>
                <c:ptCount val="74"/>
                <c:pt idx="1">
                  <c:v>-2.4913958393815816E-5</c:v>
                </c:pt>
                <c:pt idx="2">
                  <c:v>-3.5491055479666597E-4</c:v>
                </c:pt>
                <c:pt idx="3">
                  <c:v>-2.2168047244599479E-3</c:v>
                </c:pt>
                <c:pt idx="4">
                  <c:v>-8.8132257834497851E-3</c:v>
                </c:pt>
                <c:pt idx="5">
                  <c:v>-2.6329401404366529E-2</c:v>
                </c:pt>
                <c:pt idx="6">
                  <c:v>-6.4581165714056102E-2</c:v>
                </c:pt>
                <c:pt idx="7">
                  <c:v>-0.13711560229877082</c:v>
                </c:pt>
                <c:pt idx="8">
                  <c:v>0.73926946261473669</c:v>
                </c:pt>
                <c:pt idx="9">
                  <c:v>-0.45449771130917493</c:v>
                </c:pt>
                <c:pt idx="10">
                  <c:v>1.2615554941057145</c:v>
                </c:pt>
                <c:pt idx="11">
                  <c:v>-1.1320748878311093</c:v>
                </c:pt>
                <c:pt idx="12">
                  <c:v>-0.65290261799081506</c:v>
                </c:pt>
                <c:pt idx="13">
                  <c:v>-0.31514085012759274</c:v>
                </c:pt>
                <c:pt idx="14">
                  <c:v>-2.1286526438935311</c:v>
                </c:pt>
                <c:pt idx="15">
                  <c:v>-3.098224834715638</c:v>
                </c:pt>
                <c:pt idx="16">
                  <c:v>-5.22318873261377</c:v>
                </c:pt>
                <c:pt idx="17">
                  <c:v>-3.4973785708854619</c:v>
                </c:pt>
                <c:pt idx="18">
                  <c:v>-1.9093939911528395</c:v>
                </c:pt>
                <c:pt idx="19">
                  <c:v>0.55688367610157208</c:v>
                </c:pt>
                <c:pt idx="20">
                  <c:v>-5.0784193378657374</c:v>
                </c:pt>
                <c:pt idx="21">
                  <c:v>4.2079876659553754</c:v>
                </c:pt>
                <c:pt idx="22">
                  <c:v>-4.5583555865882133</c:v>
                </c:pt>
                <c:pt idx="23">
                  <c:v>-3.3505938048316466</c:v>
                </c:pt>
                <c:pt idx="24">
                  <c:v>-0.14146123872966854</c:v>
                </c:pt>
                <c:pt idx="25">
                  <c:v>8.0958788132569453</c:v>
                </c:pt>
                <c:pt idx="26">
                  <c:v>11.387087885617973</c:v>
                </c:pt>
                <c:pt idx="27">
                  <c:v>-4.2439816913433468</c:v>
                </c:pt>
                <c:pt idx="28">
                  <c:v>16.224201657733278</c:v>
                </c:pt>
                <c:pt idx="29">
                  <c:v>-7.1895370904158042</c:v>
                </c:pt>
                <c:pt idx="30">
                  <c:v>-4.4693424076077797</c:v>
                </c:pt>
                <c:pt idx="31">
                  <c:v>-2.6024754317828886</c:v>
                </c:pt>
                <c:pt idx="32">
                  <c:v>21.420643677296447</c:v>
                </c:pt>
                <c:pt idx="33">
                  <c:v>-3.3935148003293314</c:v>
                </c:pt>
                <c:pt idx="34">
                  <c:v>-12.041463188611239</c:v>
                </c:pt>
                <c:pt idx="35">
                  <c:v>-11.522506726770398</c:v>
                </c:pt>
                <c:pt idx="36">
                  <c:v>-0.83850567190194525</c:v>
                </c:pt>
                <c:pt idx="37">
                  <c:v>6.3970431651014792E-3</c:v>
                </c:pt>
                <c:pt idx="38">
                  <c:v>-3.9939300292583013</c:v>
                </c:pt>
                <c:pt idx="39">
                  <c:v>-0.84730210952748308</c:v>
                </c:pt>
                <c:pt idx="40">
                  <c:v>-8.5629125741864947</c:v>
                </c:pt>
                <c:pt idx="41">
                  <c:v>-17.151034589960872</c:v>
                </c:pt>
                <c:pt idx="42">
                  <c:v>8.3772634397760584</c:v>
                </c:pt>
                <c:pt idx="43">
                  <c:v>-4.9896164570361634</c:v>
                </c:pt>
                <c:pt idx="44">
                  <c:v>4.7364412641867659</c:v>
                </c:pt>
                <c:pt idx="45">
                  <c:v>-0.45651629224921209</c:v>
                </c:pt>
                <c:pt idx="46">
                  <c:v>-0.58031883694538422</c:v>
                </c:pt>
                <c:pt idx="47">
                  <c:v>-1.6465081378652471</c:v>
                </c:pt>
                <c:pt idx="48">
                  <c:v>-10.666199812744932</c:v>
                </c:pt>
                <c:pt idx="49">
                  <c:v>-13.6499707360814</c:v>
                </c:pt>
                <c:pt idx="50">
                  <c:v>9.3922293523716185</c:v>
                </c:pt>
                <c:pt idx="51">
                  <c:v>-8.548856198269867</c:v>
                </c:pt>
                <c:pt idx="52">
                  <c:v>-0.48174543010280857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casi</a:t>
            </a:r>
            <a:r>
              <a:rPr lang="en-US" baseline="0"/>
              <a:t> tot Vs delta nuovi casi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Bilog!$C$1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Bilog!$B$2:$B$64</c:f>
              <c:numCache>
                <c:formatCode>General</c:formatCode>
                <c:ptCount val="63"/>
                <c:pt idx="2">
                  <c:v>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42</c:v>
                </c:pt>
                <c:pt idx="7">
                  <c:v>25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32</c:v>
                </c:pt>
                <c:pt idx="13">
                  <c:v>51</c:v>
                </c:pt>
                <c:pt idx="14">
                  <c:v>78</c:v>
                </c:pt>
                <c:pt idx="15">
                  <c:v>109</c:v>
                </c:pt>
                <c:pt idx="16">
                  <c:v>141</c:v>
                </c:pt>
                <c:pt idx="17">
                  <c:v>194</c:v>
                </c:pt>
                <c:pt idx="18">
                  <c:v>274</c:v>
                </c:pt>
                <c:pt idx="19">
                  <c:v>345</c:v>
                </c:pt>
                <c:pt idx="20">
                  <c:v>463</c:v>
                </c:pt>
                <c:pt idx="21">
                  <c:v>559</c:v>
                </c:pt>
                <c:pt idx="22">
                  <c:v>667</c:v>
                </c:pt>
                <c:pt idx="23">
                  <c:v>778</c:v>
                </c:pt>
                <c:pt idx="24">
                  <c:v>887</c:v>
                </c:pt>
                <c:pt idx="25">
                  <c:v>1059</c:v>
                </c:pt>
                <c:pt idx="26">
                  <c:v>1221</c:v>
                </c:pt>
                <c:pt idx="27">
                  <c:v>1436</c:v>
                </c:pt>
                <c:pt idx="28">
                  <c:v>1665</c:v>
                </c:pt>
                <c:pt idx="29">
                  <c:v>1924</c:v>
                </c:pt>
                <c:pt idx="30">
                  <c:v>2116</c:v>
                </c:pt>
                <c:pt idx="31">
                  <c:v>2305</c:v>
                </c:pt>
                <c:pt idx="32">
                  <c:v>2567</c:v>
                </c:pt>
                <c:pt idx="33">
                  <c:v>2696</c:v>
                </c:pt>
                <c:pt idx="34">
                  <c:v>2822</c:v>
                </c:pt>
                <c:pt idx="35">
                  <c:v>3076</c:v>
                </c:pt>
                <c:pt idx="36">
                  <c:v>3217</c:v>
                </c:pt>
                <c:pt idx="37">
                  <c:v>3416</c:v>
                </c:pt>
                <c:pt idx="38">
                  <c:v>3660</c:v>
                </c:pt>
                <c:pt idx="39">
                  <c:v>3782</c:v>
                </c:pt>
                <c:pt idx="40">
                  <c:v>3965</c:v>
                </c:pt>
                <c:pt idx="41">
                  <c:v>4203</c:v>
                </c:pt>
                <c:pt idx="42">
                  <c:v>4449</c:v>
                </c:pt>
                <c:pt idx="43">
                  <c:v>4549</c:v>
                </c:pt>
                <c:pt idx="44">
                  <c:v>4757</c:v>
                </c:pt>
                <c:pt idx="45">
                  <c:v>4906</c:v>
                </c:pt>
                <c:pt idx="46">
                  <c:v>5020</c:v>
                </c:pt>
                <c:pt idx="47">
                  <c:v>5191</c:v>
                </c:pt>
                <c:pt idx="48">
                  <c:v>5376</c:v>
                </c:pt>
                <c:pt idx="49">
                  <c:v>5494</c:v>
                </c:pt>
                <c:pt idx="50">
                  <c:v>5596</c:v>
                </c:pt>
                <c:pt idx="51">
                  <c:v>5808</c:v>
                </c:pt>
                <c:pt idx="52">
                  <c:v>5936</c:v>
                </c:pt>
                <c:pt idx="53">
                  <c:v>6039</c:v>
                </c:pt>
              </c:numCache>
            </c:numRef>
          </c:xVal>
          <c:yVal>
            <c:numRef>
              <c:f>Bilog!$C$5:$C$64</c:f>
              <c:numCache>
                <c:formatCode>General</c:formatCode>
                <c:ptCount val="60"/>
                <c:pt idx="0">
                  <c:v>10</c:v>
                </c:pt>
                <c:pt idx="1">
                  <c:v>8</c:v>
                </c:pt>
                <c:pt idx="2">
                  <c:v>0</c:v>
                </c:pt>
                <c:pt idx="3">
                  <c:v>23</c:v>
                </c:pt>
                <c:pt idx="4">
                  <c:v>-17</c:v>
                </c:pt>
                <c:pt idx="5">
                  <c:v>-3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19</c:v>
                </c:pt>
                <c:pt idx="11">
                  <c:v>27</c:v>
                </c:pt>
                <c:pt idx="12">
                  <c:v>31</c:v>
                </c:pt>
                <c:pt idx="13">
                  <c:v>32</c:v>
                </c:pt>
                <c:pt idx="14">
                  <c:v>53</c:v>
                </c:pt>
                <c:pt idx="15">
                  <c:v>80</c:v>
                </c:pt>
                <c:pt idx="16">
                  <c:v>71</c:v>
                </c:pt>
                <c:pt idx="17">
                  <c:v>118</c:v>
                </c:pt>
                <c:pt idx="18">
                  <c:v>96</c:v>
                </c:pt>
                <c:pt idx="19">
                  <c:v>108</c:v>
                </c:pt>
                <c:pt idx="20">
                  <c:v>111</c:v>
                </c:pt>
                <c:pt idx="21">
                  <c:v>109</c:v>
                </c:pt>
                <c:pt idx="22">
                  <c:v>172</c:v>
                </c:pt>
                <c:pt idx="23">
                  <c:v>162</c:v>
                </c:pt>
                <c:pt idx="24">
                  <c:v>215</c:v>
                </c:pt>
                <c:pt idx="25">
                  <c:v>229</c:v>
                </c:pt>
                <c:pt idx="26">
                  <c:v>259</c:v>
                </c:pt>
                <c:pt idx="27">
                  <c:v>192</c:v>
                </c:pt>
                <c:pt idx="28">
                  <c:v>189</c:v>
                </c:pt>
                <c:pt idx="29">
                  <c:v>262</c:v>
                </c:pt>
                <c:pt idx="30">
                  <c:v>129</c:v>
                </c:pt>
                <c:pt idx="31">
                  <c:v>126</c:v>
                </c:pt>
                <c:pt idx="32">
                  <c:v>254</c:v>
                </c:pt>
                <c:pt idx="33">
                  <c:v>141</c:v>
                </c:pt>
                <c:pt idx="34">
                  <c:v>199</c:v>
                </c:pt>
                <c:pt idx="35">
                  <c:v>244</c:v>
                </c:pt>
                <c:pt idx="36">
                  <c:v>122</c:v>
                </c:pt>
                <c:pt idx="37">
                  <c:v>183</c:v>
                </c:pt>
                <c:pt idx="38">
                  <c:v>238</c:v>
                </c:pt>
                <c:pt idx="39">
                  <c:v>246</c:v>
                </c:pt>
                <c:pt idx="40">
                  <c:v>100</c:v>
                </c:pt>
                <c:pt idx="41">
                  <c:v>208</c:v>
                </c:pt>
                <c:pt idx="42">
                  <c:v>149</c:v>
                </c:pt>
                <c:pt idx="43">
                  <c:v>114</c:v>
                </c:pt>
                <c:pt idx="44">
                  <c:v>171</c:v>
                </c:pt>
                <c:pt idx="45">
                  <c:v>185</c:v>
                </c:pt>
                <c:pt idx="46">
                  <c:v>118</c:v>
                </c:pt>
                <c:pt idx="47">
                  <c:v>102</c:v>
                </c:pt>
                <c:pt idx="48">
                  <c:v>212</c:v>
                </c:pt>
                <c:pt idx="49">
                  <c:v>128</c:v>
                </c:pt>
                <c:pt idx="50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9-463F-94B1-9DFC73C4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Bilog!$B$4:$B$55</c:f>
              <c:numCache>
                <c:formatCode>General</c:formatCode>
                <c:ptCount val="52"/>
                <c:pt idx="0">
                  <c:v>1</c:v>
                </c:pt>
                <c:pt idx="1">
                  <c:v>11</c:v>
                </c:pt>
                <c:pt idx="2">
                  <c:v>19</c:v>
                </c:pt>
                <c:pt idx="3">
                  <c:v>19</c:v>
                </c:pt>
                <c:pt idx="4">
                  <c:v>42</c:v>
                </c:pt>
                <c:pt idx="5">
                  <c:v>25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32</c:v>
                </c:pt>
                <c:pt idx="11">
                  <c:v>51</c:v>
                </c:pt>
                <c:pt idx="12">
                  <c:v>78</c:v>
                </c:pt>
                <c:pt idx="13">
                  <c:v>109</c:v>
                </c:pt>
                <c:pt idx="14">
                  <c:v>141</c:v>
                </c:pt>
                <c:pt idx="15">
                  <c:v>194</c:v>
                </c:pt>
                <c:pt idx="16">
                  <c:v>274</c:v>
                </c:pt>
                <c:pt idx="17">
                  <c:v>345</c:v>
                </c:pt>
                <c:pt idx="18">
                  <c:v>463</c:v>
                </c:pt>
                <c:pt idx="19">
                  <c:v>559</c:v>
                </c:pt>
                <c:pt idx="20">
                  <c:v>667</c:v>
                </c:pt>
                <c:pt idx="21">
                  <c:v>778</c:v>
                </c:pt>
                <c:pt idx="22">
                  <c:v>887</c:v>
                </c:pt>
                <c:pt idx="23">
                  <c:v>1059</c:v>
                </c:pt>
                <c:pt idx="24">
                  <c:v>1221</c:v>
                </c:pt>
                <c:pt idx="25">
                  <c:v>1436</c:v>
                </c:pt>
                <c:pt idx="26">
                  <c:v>1665</c:v>
                </c:pt>
                <c:pt idx="27">
                  <c:v>1924</c:v>
                </c:pt>
                <c:pt idx="28">
                  <c:v>2116</c:v>
                </c:pt>
                <c:pt idx="29">
                  <c:v>2305</c:v>
                </c:pt>
                <c:pt idx="30">
                  <c:v>2567</c:v>
                </c:pt>
                <c:pt idx="31">
                  <c:v>2696</c:v>
                </c:pt>
                <c:pt idx="32">
                  <c:v>2822</c:v>
                </c:pt>
                <c:pt idx="33">
                  <c:v>3076</c:v>
                </c:pt>
                <c:pt idx="34">
                  <c:v>3217</c:v>
                </c:pt>
                <c:pt idx="35">
                  <c:v>3416</c:v>
                </c:pt>
                <c:pt idx="36">
                  <c:v>3660</c:v>
                </c:pt>
                <c:pt idx="37">
                  <c:v>3782</c:v>
                </c:pt>
                <c:pt idx="38">
                  <c:v>3965</c:v>
                </c:pt>
                <c:pt idx="39">
                  <c:v>4203</c:v>
                </c:pt>
                <c:pt idx="40">
                  <c:v>4449</c:v>
                </c:pt>
                <c:pt idx="41">
                  <c:v>4549</c:v>
                </c:pt>
                <c:pt idx="42">
                  <c:v>4757</c:v>
                </c:pt>
                <c:pt idx="43">
                  <c:v>4906</c:v>
                </c:pt>
                <c:pt idx="44">
                  <c:v>5020</c:v>
                </c:pt>
                <c:pt idx="45">
                  <c:v>5191</c:v>
                </c:pt>
                <c:pt idx="46">
                  <c:v>5376</c:v>
                </c:pt>
                <c:pt idx="47">
                  <c:v>5494</c:v>
                </c:pt>
                <c:pt idx="48">
                  <c:v>5596</c:v>
                </c:pt>
                <c:pt idx="49">
                  <c:v>5808</c:v>
                </c:pt>
                <c:pt idx="50">
                  <c:v>5936</c:v>
                </c:pt>
                <c:pt idx="51">
                  <c:v>6039</c:v>
                </c:pt>
              </c:numCache>
            </c:numRef>
          </c:xVal>
          <c:yVal>
            <c:numRef>
              <c:f>Bilog!$E$4:$E$55</c:f>
              <c:numCache>
                <c:formatCode>General</c:formatCode>
                <c:ptCount val="52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19</c:v>
                </c:pt>
                <c:pt idx="5">
                  <c:v>-17</c:v>
                </c:pt>
                <c:pt idx="6">
                  <c:v>-3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18</c:v>
                </c:pt>
                <c:pt idx="12">
                  <c:v>25</c:v>
                </c:pt>
                <c:pt idx="13">
                  <c:v>30</c:v>
                </c:pt>
                <c:pt idx="14">
                  <c:v>31</c:v>
                </c:pt>
                <c:pt idx="15">
                  <c:v>53</c:v>
                </c:pt>
                <c:pt idx="16">
                  <c:v>62</c:v>
                </c:pt>
                <c:pt idx="17">
                  <c:v>61</c:v>
                </c:pt>
                <c:pt idx="18">
                  <c:v>80</c:v>
                </c:pt>
                <c:pt idx="19">
                  <c:v>109</c:v>
                </c:pt>
                <c:pt idx="20">
                  <c:v>82</c:v>
                </c:pt>
                <c:pt idx="21">
                  <c:v>86</c:v>
                </c:pt>
                <c:pt idx="22">
                  <c:v>83</c:v>
                </c:pt>
                <c:pt idx="23">
                  <c:v>139</c:v>
                </c:pt>
                <c:pt idx="24">
                  <c:v>118</c:v>
                </c:pt>
                <c:pt idx="25">
                  <c:v>158</c:v>
                </c:pt>
                <c:pt idx="26">
                  <c:v>192</c:v>
                </c:pt>
                <c:pt idx="27">
                  <c:v>202</c:v>
                </c:pt>
                <c:pt idx="28">
                  <c:v>139</c:v>
                </c:pt>
                <c:pt idx="29">
                  <c:v>134</c:v>
                </c:pt>
                <c:pt idx="30">
                  <c:v>201</c:v>
                </c:pt>
                <c:pt idx="31">
                  <c:v>33</c:v>
                </c:pt>
                <c:pt idx="32">
                  <c:v>26</c:v>
                </c:pt>
                <c:pt idx="33">
                  <c:v>193</c:v>
                </c:pt>
                <c:pt idx="34">
                  <c:v>104</c:v>
                </c:pt>
                <c:pt idx="35">
                  <c:v>125</c:v>
                </c:pt>
                <c:pt idx="36">
                  <c:v>137</c:v>
                </c:pt>
                <c:pt idx="37">
                  <c:v>15</c:v>
                </c:pt>
                <c:pt idx="38">
                  <c:v>86</c:v>
                </c:pt>
                <c:pt idx="39">
                  <c:v>148</c:v>
                </c:pt>
                <c:pt idx="40">
                  <c:v>199</c:v>
                </c:pt>
                <c:pt idx="41">
                  <c:v>24</c:v>
                </c:pt>
                <c:pt idx="42">
                  <c:v>95</c:v>
                </c:pt>
                <c:pt idx="43">
                  <c:v>33</c:v>
                </c:pt>
                <c:pt idx="44">
                  <c:v>8</c:v>
                </c:pt>
                <c:pt idx="45">
                  <c:v>48</c:v>
                </c:pt>
                <c:pt idx="46">
                  <c:v>32</c:v>
                </c:pt>
                <c:pt idx="47">
                  <c:v>0</c:v>
                </c:pt>
                <c:pt idx="48">
                  <c:v>32</c:v>
                </c:pt>
                <c:pt idx="49">
                  <c:v>101</c:v>
                </c:pt>
                <c:pt idx="50">
                  <c:v>1</c:v>
                </c:pt>
                <c:pt idx="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6-4B41-AFCF-A91AF92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11288"/>
        <c:axId val="797106040"/>
      </c:scatterChart>
      <c:valAx>
        <c:axId val="79711128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7106040"/>
        <c:crosses val="autoZero"/>
        <c:crossBetween val="midCat"/>
      </c:valAx>
      <c:valAx>
        <c:axId val="797106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711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'R(t)'!$G$1</c:f>
              <c:strCache>
                <c:ptCount val="1"/>
                <c:pt idx="0">
                  <c:v>R(t)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'R(t)'!$B$8:$B$94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'R(t)'!$G$8:$G$94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tx>
            <c:strRef>
              <c:f>'R(t)'!$H$1</c:f>
              <c:strCache>
                <c:ptCount val="1"/>
                <c:pt idx="0">
                  <c:v>r(t)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'R(t)'!$B$8:$B$94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'R(t)'!$H$8:$H$94</c:f>
              <c:numCache>
                <c:formatCode>0.00</c:formatCode>
                <c:ptCount val="87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Guariti!$B$3:$B$57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Guariti!$C$3:$C$57</c:f>
              <c:numCache>
                <c:formatCode>General</c:formatCode>
                <c:ptCount val="5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Guariti!$C$3:$C$61</c:f>
              <c:numCache>
                <c:formatCode>General</c:formatCode>
                <c:ptCount val="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Guariti!$D$3:$D$61</c:f>
              <c:numCache>
                <c:formatCode>General</c:formatCode>
                <c:ptCount val="5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  <c:pt idx="42">
                  <c:v>4</c:v>
                </c:pt>
                <c:pt idx="43">
                  <c:v>51</c:v>
                </c:pt>
                <c:pt idx="44">
                  <c:v>-6</c:v>
                </c:pt>
                <c:pt idx="45">
                  <c:v>-4</c:v>
                </c:pt>
                <c:pt idx="46">
                  <c:v>18</c:v>
                </c:pt>
                <c:pt idx="47">
                  <c:v>32</c:v>
                </c:pt>
                <c:pt idx="48">
                  <c:v>-25</c:v>
                </c:pt>
                <c:pt idx="49">
                  <c:v>-44</c:v>
                </c:pt>
                <c:pt idx="50">
                  <c:v>19</c:v>
                </c:pt>
                <c:pt idx="51">
                  <c:v>38</c:v>
                </c:pt>
                <c:pt idx="52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Deceduti!$C$3:$C$60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Deceduti!$D$3:$D$60</c:f>
              <c:numCache>
                <c:formatCode>General</c:formatCode>
                <c:ptCount val="5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  <c:pt idx="42">
                  <c:v>25</c:v>
                </c:pt>
                <c:pt idx="43">
                  <c:v>-14</c:v>
                </c:pt>
                <c:pt idx="44">
                  <c:v>9</c:v>
                </c:pt>
                <c:pt idx="45">
                  <c:v>-6</c:v>
                </c:pt>
                <c:pt idx="46">
                  <c:v>-1</c:v>
                </c:pt>
                <c:pt idx="47">
                  <c:v>-2</c:v>
                </c:pt>
                <c:pt idx="48">
                  <c:v>-10</c:v>
                </c:pt>
                <c:pt idx="49">
                  <c:v>-4</c:v>
                </c:pt>
                <c:pt idx="50">
                  <c:v>22</c:v>
                </c:pt>
                <c:pt idx="51">
                  <c:v>-19</c:v>
                </c:pt>
                <c:pt idx="5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Deceduti!$B$3:$B$59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Deceduti!$C$3:$C$59</c:f>
              <c:numCache>
                <c:formatCode>General</c:formatCode>
                <c:ptCount val="5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Ospedalizzati!$B$3:$B$60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Ospedalizzati!$C$3:$C$60</c:f>
              <c:numCache>
                <c:formatCode>General</c:formatCode>
                <c:ptCount val="5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29.xml"/><Relationship Id="rId4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3.xml"/><Relationship Id="rId4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image" Target="../media/image2.png"/><Relationship Id="rId4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10034311" y="24581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150558</xdr:colOff>
      <xdr:row>1</xdr:row>
      <xdr:rowOff>35601</xdr:rowOff>
    </xdr:from>
    <xdr:to>
      <xdr:col>30</xdr:col>
      <xdr:colOff>28639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581741</xdr:colOff>
      <xdr:row>20</xdr:row>
      <xdr:rowOff>140397</xdr:rowOff>
    </xdr:from>
    <xdr:to>
      <xdr:col>20</xdr:col>
      <xdr:colOff>104509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431063</xdr:colOff>
      <xdr:row>22</xdr:row>
      <xdr:rowOff>35233</xdr:rowOff>
    </xdr:from>
    <xdr:to>
      <xdr:col>12</xdr:col>
      <xdr:colOff>280324</xdr:colOff>
      <xdr:row>25</xdr:row>
      <xdr:rowOff>71358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57579" y="3820652"/>
          <a:ext cx="1956314" cy="552319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1986378" y="16176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224790</xdr:colOff>
      <xdr:row>1</xdr:row>
      <xdr:rowOff>163830</xdr:rowOff>
    </xdr:from>
    <xdr:to>
      <xdr:col>30</xdr:col>
      <xdr:colOff>102870</xdr:colOff>
      <xdr:row>17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651510</xdr:colOff>
      <xdr:row>22</xdr:row>
      <xdr:rowOff>133350</xdr:rowOff>
    </xdr:from>
    <xdr:to>
      <xdr:col>22</xdr:col>
      <xdr:colOff>190500</xdr:colOff>
      <xdr:row>40</xdr:row>
      <xdr:rowOff>144780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118110</xdr:colOff>
      <xdr:row>22</xdr:row>
      <xdr:rowOff>133350</xdr:rowOff>
    </xdr:from>
    <xdr:to>
      <xdr:col>29</xdr:col>
      <xdr:colOff>666750</xdr:colOff>
      <xdr:row>38</xdr:row>
      <xdr:rowOff>72390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0</xdr:colOff>
      <xdr:row>23</xdr:row>
      <xdr:rowOff>0</xdr:rowOff>
    </xdr:from>
    <xdr:to>
      <xdr:col>13</xdr:col>
      <xdr:colOff>306461</xdr:colOff>
      <xdr:row>26</xdr:row>
      <xdr:rowOff>36125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70720" y="4030980"/>
          <a:ext cx="1952381" cy="5619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16</xdr:col>
      <xdr:colOff>182880</xdr:colOff>
      <xdr:row>19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464820</xdr:colOff>
      <xdr:row>24</xdr:row>
      <xdr:rowOff>95250</xdr:rowOff>
    </xdr:from>
    <xdr:to>
      <xdr:col>15</xdr:col>
      <xdr:colOff>445770</xdr:colOff>
      <xdr:row>40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708723-572C-4E82-8C4C-A1E5EBA4B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87630</xdr:colOff>
      <xdr:row>0</xdr:row>
      <xdr:rowOff>26670</xdr:rowOff>
    </xdr:from>
    <xdr:to>
      <xdr:col>21</xdr:col>
      <xdr:colOff>68580</xdr:colOff>
      <xdr:row>17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opLeftCell="A37" workbookViewId="0">
      <selection activeCell="C56" sqref="C56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3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3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3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3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3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3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3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3">
      <c r="A56" s="18">
        <v>43938</v>
      </c>
      <c r="B56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5"/>
  <sheetViews>
    <sheetView topLeftCell="A31" workbookViewId="0">
      <selection activeCell="A55" sqref="A55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</row>
    <row r="3" spans="1:14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</row>
    <row r="4" spans="1:14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</row>
    <row r="5" spans="1:14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</row>
    <row r="6" spans="1:14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</row>
    <row r="7" spans="1:14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</row>
    <row r="8" spans="1:14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</row>
    <row r="9" spans="1:14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</row>
    <row r="10" spans="1:14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</row>
    <row r="11" spans="1:14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M11" t="s">
        <v>32</v>
      </c>
      <c r="N11" s="14">
        <f>MATCH(MAX(J3:J67),J3:J67,0)</f>
        <v>30</v>
      </c>
    </row>
    <row r="12" spans="1:14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</row>
    <row r="13" spans="1:14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</row>
    <row r="14" spans="1:14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</row>
    <row r="15" spans="1:14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</row>
    <row r="16" spans="1:14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</row>
    <row r="17" spans="1:11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</row>
    <row r="18" spans="1:11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</row>
    <row r="19" spans="1:11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</row>
    <row r="20" spans="1:11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</row>
    <row r="21" spans="1:11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</row>
    <row r="22" spans="1:11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</row>
    <row r="23" spans="1:11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</row>
    <row r="24" spans="1:11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</row>
    <row r="25" spans="1:11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</row>
    <row r="26" spans="1:11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</row>
    <row r="27" spans="1:11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</row>
    <row r="28" spans="1:11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</row>
    <row r="29" spans="1:11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</row>
    <row r="30" spans="1:11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</row>
    <row r="31" spans="1:11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</row>
    <row r="32" spans="1:11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</row>
    <row r="33" spans="1:11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</row>
    <row r="34" spans="1:11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</row>
    <row r="35" spans="1:11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</row>
    <row r="36" spans="1:11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</row>
    <row r="37" spans="1:11">
      <c r="A37" s="2">
        <v>43919</v>
      </c>
      <c r="B37" s="10">
        <v>35</v>
      </c>
      <c r="C37" s="3">
        <f>Dati!M37</f>
        <v>9100</v>
      </c>
      <c r="D37">
        <f t="shared" ref="D37" si="4">C37-C36</f>
        <v>923</v>
      </c>
      <c r="E37">
        <f t="shared" ref="E37" si="5">D37-D36</f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" si="6">100/H37</f>
        <v>33.802197802197803</v>
      </c>
      <c r="K37" s="6">
        <f t="shared" ref="K37" si="7">100/I37</f>
        <v>25.043956043956044</v>
      </c>
    </row>
    <row r="38" spans="1:11">
      <c r="A38" s="2">
        <v>43920</v>
      </c>
      <c r="B38" s="10">
        <v>36</v>
      </c>
      <c r="C38" s="3">
        <f>Dati!M38</f>
        <v>9677</v>
      </c>
      <c r="D38">
        <f t="shared" ref="D38" si="8">C38-C37</f>
        <v>577</v>
      </c>
      <c r="E38">
        <f t="shared" ref="E38" si="9">D38-D37</f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ref="J38" si="10">100/H38</f>
        <v>33.243773896868866</v>
      </c>
      <c r="K38" s="6">
        <f t="shared" ref="K38" si="11">100/I38</f>
        <v>24.625400434018808</v>
      </c>
    </row>
    <row r="39" spans="1:11">
      <c r="A39" s="2">
        <v>43921</v>
      </c>
      <c r="B39" s="10">
        <v>37</v>
      </c>
      <c r="C39" s="3">
        <f>Dati!M39</f>
        <v>10376</v>
      </c>
      <c r="D39">
        <f t="shared" ref="D39" si="12">C39-C38</f>
        <v>699</v>
      </c>
      <c r="E39">
        <f t="shared" ref="E39" si="13">D39-D38</f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ref="J39" si="14">100/H39</f>
        <v>32.922127987663842</v>
      </c>
      <c r="K39" s="6">
        <f t="shared" ref="K39" si="15">100/I39</f>
        <v>24.171164225134923</v>
      </c>
    </row>
    <row r="40" spans="1:11">
      <c r="A40" s="2">
        <v>43922</v>
      </c>
      <c r="B40" s="10">
        <v>38</v>
      </c>
      <c r="C40" s="3">
        <f>Dati!M40</f>
        <v>11334</v>
      </c>
      <c r="D40">
        <f t="shared" ref="D40" si="16">C40-C39</f>
        <v>958</v>
      </c>
      <c r="E40">
        <f t="shared" ref="E40" si="17">D40-D39</f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ref="J40" si="18">100/H40</f>
        <v>32.292218104817366</v>
      </c>
      <c r="K40" s="6">
        <f t="shared" ref="K40" si="19">100/I40</f>
        <v>23.336862537497794</v>
      </c>
    </row>
    <row r="41" spans="1:11">
      <c r="A41" s="2">
        <v>43923</v>
      </c>
      <c r="B41" s="10">
        <v>39</v>
      </c>
      <c r="C41" s="3">
        <f>Dati!M41</f>
        <v>12069</v>
      </c>
      <c r="D41">
        <f t="shared" ref="D41" si="20">C41-C40</f>
        <v>735</v>
      </c>
      <c r="E41">
        <f t="shared" ref="E41" si="21">D41-D40</f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ref="J41" si="22">100/H41</f>
        <v>31.33648189576601</v>
      </c>
      <c r="K41" s="6">
        <f t="shared" ref="K41" si="23">100/I41</f>
        <v>22.039937028751346</v>
      </c>
    </row>
    <row r="42" spans="1:11">
      <c r="A42" s="2">
        <v>43924</v>
      </c>
      <c r="B42" s="10">
        <v>40</v>
      </c>
      <c r="C42" s="3">
        <f>Dati!M42</f>
        <v>12934</v>
      </c>
      <c r="D42">
        <f t="shared" ref="D42" si="24">C42-C41</f>
        <v>865</v>
      </c>
      <c r="E42">
        <f t="shared" ref="E42" si="25">D42-D41</f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ref="J42" si="26">100/H42</f>
        <v>30.655636307406837</v>
      </c>
      <c r="K42" s="6">
        <f t="shared" ref="K42" si="27">100/I42</f>
        <v>21.230864388433584</v>
      </c>
    </row>
    <row r="43" spans="1:11">
      <c r="A43" s="2">
        <v>43925</v>
      </c>
      <c r="B43" s="10">
        <v>41</v>
      </c>
      <c r="C43" s="3">
        <f>Dati!M43</f>
        <v>14087</v>
      </c>
      <c r="D43">
        <f t="shared" ref="D43" si="28">C43-C42</f>
        <v>1153</v>
      </c>
      <c r="E43">
        <f t="shared" ref="E43" si="29">D43-D42</f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ref="J43" si="30">100/H43</f>
        <v>29.836019024632641</v>
      </c>
      <c r="K43" s="6">
        <f t="shared" ref="K43" si="31">100/I43</f>
        <v>20.543763753815576</v>
      </c>
    </row>
    <row r="44" spans="1:11">
      <c r="A44" s="2">
        <v>43926</v>
      </c>
      <c r="B44" s="10">
        <v>42</v>
      </c>
      <c r="C44" s="3">
        <f>Dati!M44</f>
        <v>15047</v>
      </c>
      <c r="D44">
        <f t="shared" ref="D44" si="32">C44-C43</f>
        <v>960</v>
      </c>
      <c r="E44">
        <f t="shared" ref="E44" si="33">D44-D43</f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ref="J44" si="34">100/H44</f>
        <v>29.567355619060276</v>
      </c>
      <c r="K44" s="6">
        <f t="shared" ref="K44" si="35">100/I44</f>
        <v>20.555592476905694</v>
      </c>
    </row>
    <row r="45" spans="1:11">
      <c r="A45" s="2">
        <v>43927</v>
      </c>
      <c r="B45" s="10">
        <v>43</v>
      </c>
      <c r="C45" s="3">
        <f>Dati!M45</f>
        <v>15533</v>
      </c>
      <c r="D45">
        <f t="shared" ref="D45" si="36">C45-C44</f>
        <v>486</v>
      </c>
      <c r="E45">
        <f t="shared" ref="E45" si="37">D45-D44</f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ref="J45" si="38">100/H45</f>
        <v>29.286036181033928</v>
      </c>
      <c r="K45" s="6">
        <f t="shared" ref="K45" si="39">100/I45</f>
        <v>20.066954226485546</v>
      </c>
    </row>
    <row r="46" spans="1:11">
      <c r="A46" s="2">
        <v>43928</v>
      </c>
      <c r="B46" s="10">
        <v>44</v>
      </c>
      <c r="C46" s="3">
        <f>Dati!M46</f>
        <v>16579</v>
      </c>
      <c r="D46">
        <f t="shared" ref="D46" si="40">C46-C45</f>
        <v>1046</v>
      </c>
      <c r="E46">
        <f t="shared" ref="E46" si="41">D46-D45</f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ref="J46" si="42">100/H46</f>
        <v>28.692924784365765</v>
      </c>
      <c r="K46" s="6">
        <f t="shared" ref="K46" si="43">100/I46</f>
        <v>19.373906749502382</v>
      </c>
    </row>
    <row r="47" spans="1:11">
      <c r="A47" s="2">
        <v>43929</v>
      </c>
      <c r="B47" s="10">
        <v>45</v>
      </c>
      <c r="C47" s="3">
        <f>Dati!M47</f>
        <v>17521</v>
      </c>
      <c r="D47">
        <f t="shared" ref="D47" si="44">C47-C46</f>
        <v>942</v>
      </c>
      <c r="E47">
        <f t="shared" ref="E47" si="45">D47-D46</f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ref="J47" si="46">100/H47</f>
        <v>28.000684892414817</v>
      </c>
      <c r="K47" s="6">
        <f t="shared" ref="K47" si="47">100/I47</f>
        <v>18.520632383996347</v>
      </c>
    </row>
    <row r="48" spans="1:11">
      <c r="A48" s="2">
        <v>43930</v>
      </c>
      <c r="B48" s="10">
        <v>46</v>
      </c>
      <c r="C48" s="3">
        <f>Dati!M48</f>
        <v>18446</v>
      </c>
      <c r="D48">
        <f t="shared" ref="D48" si="48">C48-C47</f>
        <v>925</v>
      </c>
      <c r="E48">
        <f t="shared" ref="E48" si="49">D48-D47</f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ref="J48" si="50">100/H48</f>
        <v>27.214572264989702</v>
      </c>
      <c r="K48" s="6">
        <f t="shared" ref="K48" si="51">100/I48</f>
        <v>17.635259676894719</v>
      </c>
    </row>
    <row r="49" spans="1:11">
      <c r="A49" s="2">
        <v>43931</v>
      </c>
      <c r="B49" s="10">
        <v>47</v>
      </c>
      <c r="C49" s="3">
        <f>Dati!M49</f>
        <v>19514</v>
      </c>
      <c r="D49">
        <f t="shared" ref="D49" si="52">C49-C48</f>
        <v>1068</v>
      </c>
      <c r="E49">
        <f t="shared" ref="E49" si="53">D49-D48</f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ref="J49" si="54">100/H49</f>
        <v>26.601414369170854</v>
      </c>
      <c r="K49" s="6">
        <f t="shared" ref="K49" si="55">100/I49</f>
        <v>16.916060264425539</v>
      </c>
    </row>
    <row r="50" spans="1:11">
      <c r="A50" s="2">
        <v>43932</v>
      </c>
      <c r="B50" s="10">
        <v>48</v>
      </c>
      <c r="C50" s="3">
        <f>Dati!M50</f>
        <v>20888</v>
      </c>
      <c r="D50">
        <f t="shared" ref="D50" si="56">C50-C49</f>
        <v>1374</v>
      </c>
      <c r="E50">
        <f t="shared" ref="E50" si="57">D50-D49</f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ref="J50" si="58">100/H50</f>
        <v>25.737265415549597</v>
      </c>
      <c r="K50" s="6">
        <f t="shared" ref="K50" si="59">100/I50</f>
        <v>15.956530065109153</v>
      </c>
    </row>
    <row r="51" spans="1:11">
      <c r="A51" s="2">
        <v>43933</v>
      </c>
      <c r="B51" s="10">
        <v>49</v>
      </c>
      <c r="C51" s="3">
        <f>Dati!M51</f>
        <v>21983</v>
      </c>
      <c r="D51">
        <f t="shared" ref="D51" si="60">C51-C50</f>
        <v>1095</v>
      </c>
      <c r="E51">
        <f t="shared" ref="E51" si="61">D51-D50</f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ref="J51" si="62">100/H51</f>
        <v>24.992039303097847</v>
      </c>
      <c r="K51" s="6">
        <f t="shared" ref="K51" si="63">100/I51</f>
        <v>15.161715871355137</v>
      </c>
    </row>
    <row r="52" spans="1:11">
      <c r="A52" s="2">
        <v>43934</v>
      </c>
      <c r="B52" s="10">
        <v>50</v>
      </c>
      <c r="C52" s="3">
        <f>Dati!M52</f>
        <v>23129</v>
      </c>
      <c r="D52">
        <f t="shared" ref="D52" si="64">C52-C51</f>
        <v>1146</v>
      </c>
      <c r="E52">
        <f t="shared" ref="E52" si="65">D52-D51</f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ref="J52" si="66">100/H52</f>
        <v>24.194733883868736</v>
      </c>
      <c r="K52" s="6">
        <f t="shared" ref="K52" si="67">100/I52</f>
        <v>14.548834796143371</v>
      </c>
    </row>
    <row r="53" spans="1:11">
      <c r="A53" s="2">
        <v>43935</v>
      </c>
      <c r="B53" s="10">
        <v>51</v>
      </c>
      <c r="C53" s="3">
        <f>Dati!M53</f>
        <v>24446</v>
      </c>
      <c r="D53">
        <f t="shared" ref="D53" si="68">C53-C52</f>
        <v>1317</v>
      </c>
      <c r="E53">
        <f t="shared" ref="E53" si="69">D53-D52</f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ref="J53" si="70">100/H53</f>
        <v>23.758488096212059</v>
      </c>
      <c r="K53" s="6">
        <f t="shared" ref="K53" si="71">100/I53</f>
        <v>14.17818866072159</v>
      </c>
    </row>
    <row r="54" spans="1:11">
      <c r="A54" s="2">
        <v>43936</v>
      </c>
      <c r="B54" s="10">
        <v>52</v>
      </c>
      <c r="C54" s="3">
        <f>Dati!M54</f>
        <v>25793</v>
      </c>
      <c r="D54">
        <f t="shared" ref="D54" si="72">C54-C53</f>
        <v>1347</v>
      </c>
      <c r="E54">
        <f t="shared" ref="E54" si="73">D54-D53</f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ref="J54" si="74">100/H54</f>
        <v>23.013996045438684</v>
      </c>
      <c r="K54" s="6">
        <f t="shared" ref="K54" si="75">100/I54</f>
        <v>13.430000387702091</v>
      </c>
    </row>
    <row r="55" spans="1:11">
      <c r="A55" s="2">
        <v>43937</v>
      </c>
      <c r="B55" s="10">
        <v>53</v>
      </c>
      <c r="C55" s="3">
        <f>Dati!M55</f>
        <v>26945</v>
      </c>
      <c r="D55">
        <f t="shared" ref="D55" si="76">C55-C54</f>
        <v>1152</v>
      </c>
      <c r="E55">
        <f t="shared" ref="E55" si="77">D55-D54</f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ref="J55" si="78">100/H55</f>
        <v>22.412321395435146</v>
      </c>
      <c r="K55" s="6">
        <f t="shared" ref="K55" si="79">100/I55</f>
        <v>12.755613286323994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31" zoomScale="93" zoomScaleNormal="93" workbookViewId="0">
      <selection activeCell="H54" sqref="H54:H5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5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68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ref="D38" si="8">C38-C37</f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ref="D39" si="9">C39-C38</f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ref="D40" si="10">C40-C39</f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ref="D41" si="11">C41-C40</f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ref="D42" si="12">C42-C41</f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ref="D43" si="13">C43-C42</f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ref="D44" si="14">C44-C43</f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ref="D45" si="15">C45-C44</f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ref="D46" si="16">C46-C45</f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ref="D47" si="17">C47-C46</f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ref="D48" si="18">C48-C47</f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ref="D49" si="19">C49-C48</f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ref="D50" si="20">C50-C49</f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ref="D51" si="21">C51-C50</f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ref="D52" si="22">C52-C51</f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ref="D53" si="23">C53-C52</f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ref="D54" si="24">C54-C53</f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ref="D55" si="25">C55-C54</f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</row>
    <row r="57" spans="1:8">
      <c r="A57" s="2">
        <v>43939</v>
      </c>
      <c r="B57" s="10">
        <v>55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</row>
    <row r="58" spans="1:8">
      <c r="A58" s="2">
        <v>43940</v>
      </c>
      <c r="B58" s="10">
        <v>56</v>
      </c>
      <c r="D58">
        <f t="shared" si="3"/>
        <v>0</v>
      </c>
      <c r="E58" s="11">
        <f t="shared" si="5"/>
        <v>3411.2739455567034</v>
      </c>
      <c r="F58" s="11">
        <f t="shared" si="6"/>
        <v>139.37730846371323</v>
      </c>
      <c r="G58" s="11">
        <f t="shared" si="4"/>
        <v>13.937730846371323</v>
      </c>
    </row>
    <row r="59" spans="1:8">
      <c r="A59" s="2">
        <v>43941</v>
      </c>
      <c r="B59" s="10">
        <v>57</v>
      </c>
      <c r="D59">
        <f t="shared" si="3"/>
        <v>0</v>
      </c>
      <c r="E59" s="11">
        <f t="shared" si="5"/>
        <v>3423.3621617547265</v>
      </c>
      <c r="F59" s="11">
        <f t="shared" si="6"/>
        <v>120.88216198023019</v>
      </c>
      <c r="G59" s="11">
        <f t="shared" si="4"/>
        <v>12.088216198023019</v>
      </c>
    </row>
    <row r="60" spans="1:8">
      <c r="A60" s="2">
        <v>43942</v>
      </c>
      <c r="B60" s="10">
        <v>58</v>
      </c>
      <c r="D60">
        <f t="shared" si="3"/>
        <v>0</v>
      </c>
      <c r="E60" s="11">
        <f t="shared" si="5"/>
        <v>3433.8353985438102</v>
      </c>
      <c r="F60" s="11">
        <f t="shared" si="6"/>
        <v>104.73236789083785</v>
      </c>
      <c r="G60" s="11">
        <f t="shared" si="4"/>
        <v>10.473236789083785</v>
      </c>
    </row>
    <row r="61" spans="1:8">
      <c r="A61" s="2">
        <v>43943</v>
      </c>
      <c r="B61" s="10">
        <v>59</v>
      </c>
      <c r="D61">
        <f t="shared" si="3"/>
        <v>0</v>
      </c>
      <c r="E61" s="11">
        <f t="shared" si="5"/>
        <v>3442.9012473141011</v>
      </c>
      <c r="F61" s="11">
        <f t="shared" si="6"/>
        <v>90.658487702908133</v>
      </c>
      <c r="G61" s="11">
        <f t="shared" si="4"/>
        <v>9.0658487702908133</v>
      </c>
    </row>
    <row r="62" spans="1:8">
      <c r="A62" s="2">
        <v>43944</v>
      </c>
      <c r="B62" s="10">
        <v>60</v>
      </c>
      <c r="D62">
        <f t="shared" si="3"/>
        <v>0</v>
      </c>
      <c r="E62" s="11">
        <f t="shared" si="5"/>
        <v>3450.7427158555029</v>
      </c>
      <c r="F62" s="11">
        <f t="shared" si="6"/>
        <v>78.414685414018095</v>
      </c>
      <c r="G62" s="11">
        <f t="shared" si="4"/>
        <v>7.8414685414018095</v>
      </c>
    </row>
    <row r="63" spans="1:8">
      <c r="A63" s="2">
        <v>43945</v>
      </c>
      <c r="B63" s="10">
        <v>61</v>
      </c>
      <c r="D63">
        <f t="shared" si="3"/>
        <v>0</v>
      </c>
      <c r="E63" s="11">
        <f t="shared" si="5"/>
        <v>3457.5205890758925</v>
      </c>
      <c r="F63" s="11">
        <f t="shared" si="6"/>
        <v>67.778732203896652</v>
      </c>
      <c r="G63" s="11">
        <f t="shared" si="4"/>
        <v>6.7778732203896652</v>
      </c>
    </row>
    <row r="64" spans="1:8">
      <c r="A64" s="2">
        <v>43946</v>
      </c>
      <c r="B64" s="10">
        <v>62</v>
      </c>
      <c r="D64">
        <f t="shared" si="3"/>
        <v>0</v>
      </c>
      <c r="E64" s="11">
        <f t="shared" si="5"/>
        <v>3463.375715764178</v>
      </c>
      <c r="F64" s="11">
        <f t="shared" si="6"/>
        <v>58.551266882855089</v>
      </c>
      <c r="G64" s="11">
        <f t="shared" si="4"/>
        <v>5.8551266882855089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3468.4311728715215</v>
      </c>
      <c r="F65" s="11">
        <f t="shared" si="6"/>
        <v>50.554571073435</v>
      </c>
      <c r="G65" s="11">
        <f t="shared" si="4"/>
        <v>5.0554571073435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6" si="26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26"/>
        <v>3479.8048197149928</v>
      </c>
      <c r="F68" s="11">
        <f t="shared" ref="F68:F96" si="27">(E68-E67)*10</f>
        <v>32.463821666542572</v>
      </c>
      <c r="G68" s="11">
        <f t="shared" si="4"/>
        <v>3.2463821666542572</v>
      </c>
    </row>
    <row r="69" spans="1:7">
      <c r="A69" s="2">
        <v>43951</v>
      </c>
      <c r="B69" s="10">
        <v>67</v>
      </c>
      <c r="D69">
        <f t="shared" ref="D69:D96" si="28">C69-C68</f>
        <v>0</v>
      </c>
      <c r="E69" s="11">
        <f t="shared" si="26"/>
        <v>3482.6038655847815</v>
      </c>
      <c r="F69" s="11">
        <f t="shared" si="27"/>
        <v>27.990458697886424</v>
      </c>
      <c r="G69" s="11">
        <f t="shared" ref="G69:G96" si="29">E69-E68</f>
        <v>2.7990458697886424</v>
      </c>
    </row>
    <row r="70" spans="1:7">
      <c r="A70" s="2">
        <v>43952</v>
      </c>
      <c r="B70" s="10">
        <v>68</v>
      </c>
      <c r="D70">
        <f t="shared" si="28"/>
        <v>0</v>
      </c>
      <c r="E70" s="11">
        <f t="shared" si="26"/>
        <v>3485.0166349691249</v>
      </c>
      <c r="F70" s="11">
        <f t="shared" si="27"/>
        <v>24.127693843433917</v>
      </c>
      <c r="G70" s="11">
        <f t="shared" si="29"/>
        <v>2.4127693843433917</v>
      </c>
    </row>
    <row r="71" spans="1:7">
      <c r="A71" s="2">
        <v>43953</v>
      </c>
      <c r="B71" s="10">
        <v>69</v>
      </c>
      <c r="D71">
        <f t="shared" si="28"/>
        <v>0</v>
      </c>
      <c r="E71" s="11">
        <f t="shared" si="26"/>
        <v>3487.0960035023299</v>
      </c>
      <c r="F71" s="11">
        <f t="shared" si="27"/>
        <v>20.7936853320507</v>
      </c>
      <c r="G71" s="11">
        <f t="shared" si="29"/>
        <v>2.07936853320507</v>
      </c>
    </row>
    <row r="72" spans="1:7">
      <c r="A72" s="2">
        <v>43954</v>
      </c>
      <c r="B72" s="10">
        <v>70</v>
      </c>
      <c r="D72">
        <f t="shared" si="28"/>
        <v>0</v>
      </c>
      <c r="E72" s="11">
        <f t="shared" si="26"/>
        <v>3488.8877205794574</v>
      </c>
      <c r="F72" s="11">
        <f t="shared" si="27"/>
        <v>17.917170771274868</v>
      </c>
      <c r="G72" s="11">
        <f t="shared" si="29"/>
        <v>1.7917170771274868</v>
      </c>
    </row>
    <row r="73" spans="1:7">
      <c r="A73" s="2">
        <v>43955</v>
      </c>
      <c r="B73" s="10">
        <v>71</v>
      </c>
      <c r="D73">
        <f t="shared" si="28"/>
        <v>0</v>
      </c>
      <c r="E73" s="11">
        <f t="shared" si="26"/>
        <v>3490.4313407901277</v>
      </c>
      <c r="F73" s="11">
        <f t="shared" si="27"/>
        <v>15.436202106702694</v>
      </c>
      <c r="G73" s="11">
        <f t="shared" si="29"/>
        <v>1.5436202106702694</v>
      </c>
    </row>
    <row r="74" spans="1:7">
      <c r="A74" s="2">
        <v>43956</v>
      </c>
      <c r="B74" s="10">
        <v>72</v>
      </c>
      <c r="D74">
        <f t="shared" si="28"/>
        <v>0</v>
      </c>
      <c r="E74" s="11">
        <f t="shared" si="26"/>
        <v>3491.7610412096369</v>
      </c>
      <c r="F74" s="11">
        <f t="shared" si="27"/>
        <v>13.297004195092086</v>
      </c>
      <c r="G74" s="11">
        <f t="shared" si="29"/>
        <v>1.3297004195092086</v>
      </c>
    </row>
    <row r="75" spans="1:7">
      <c r="A75" s="2">
        <v>43957</v>
      </c>
      <c r="B75" s="10">
        <v>73</v>
      </c>
      <c r="D75">
        <f t="shared" si="28"/>
        <v>0</v>
      </c>
      <c r="E75" s="11">
        <f t="shared" si="26"/>
        <v>3492.9063364977201</v>
      </c>
      <c r="F75" s="11">
        <f t="shared" si="27"/>
        <v>11.452952880831617</v>
      </c>
      <c r="G75" s="11">
        <f t="shared" si="29"/>
        <v>1.1452952880831617</v>
      </c>
    </row>
    <row r="76" spans="1:7">
      <c r="A76" s="2">
        <v>43958</v>
      </c>
      <c r="B76" s="10">
        <v>74</v>
      </c>
      <c r="D76">
        <f t="shared" si="28"/>
        <v>0</v>
      </c>
      <c r="E76" s="11">
        <f t="shared" si="26"/>
        <v>3493.8927030804962</v>
      </c>
      <c r="F76" s="11">
        <f t="shared" si="27"/>
        <v>9.8636658277609968</v>
      </c>
      <c r="G76" s="11">
        <f t="shared" si="29"/>
        <v>0.98636658277609968</v>
      </c>
    </row>
    <row r="77" spans="1:7">
      <c r="A77" s="2">
        <v>43959</v>
      </c>
      <c r="B77" s="10">
        <v>75</v>
      </c>
      <c r="D77">
        <f t="shared" si="28"/>
        <v>0</v>
      </c>
      <c r="E77" s="11">
        <f t="shared" si="26"/>
        <v>3494.7421228657786</v>
      </c>
      <c r="F77" s="11">
        <f t="shared" si="27"/>
        <v>8.4941978528240725</v>
      </c>
      <c r="G77" s="11">
        <f t="shared" si="29"/>
        <v>0.84941978528240725</v>
      </c>
    </row>
    <row r="78" spans="1:7">
      <c r="A78" s="2">
        <v>43960</v>
      </c>
      <c r="B78" s="10">
        <v>76</v>
      </c>
      <c r="D78">
        <f t="shared" si="28"/>
        <v>0</v>
      </c>
      <c r="E78" s="11">
        <f t="shared" si="26"/>
        <v>3495.4735560462013</v>
      </c>
      <c r="F78" s="11">
        <f t="shared" si="27"/>
        <v>7.3143318042275496</v>
      </c>
      <c r="G78" s="11">
        <f t="shared" si="29"/>
        <v>0.73143318042275496</v>
      </c>
    </row>
    <row r="79" spans="1:7">
      <c r="A79" s="2">
        <v>43961</v>
      </c>
      <c r="B79" s="10">
        <v>77</v>
      </c>
      <c r="D79">
        <f t="shared" si="28"/>
        <v>0</v>
      </c>
      <c r="E79" s="11">
        <f t="shared" si="26"/>
        <v>3496.1033516334965</v>
      </c>
      <c r="F79" s="11">
        <f t="shared" si="27"/>
        <v>6.2979558729512064</v>
      </c>
      <c r="G79" s="11">
        <f t="shared" si="29"/>
        <v>0.62979558729512064</v>
      </c>
    </row>
    <row r="80" spans="1:7">
      <c r="A80" s="2">
        <v>43962</v>
      </c>
      <c r="B80" s="10">
        <v>78</v>
      </c>
      <c r="D80">
        <f t="shared" si="28"/>
        <v>0</v>
      </c>
      <c r="E80" s="11">
        <f t="shared" si="26"/>
        <v>3496.6456034774465</v>
      </c>
      <c r="F80" s="11">
        <f t="shared" si="27"/>
        <v>5.4225184394999815</v>
      </c>
      <c r="G80" s="11">
        <f t="shared" si="29"/>
        <v>0.54225184394999815</v>
      </c>
    </row>
    <row r="81" spans="1:7">
      <c r="A81" s="2">
        <v>43963</v>
      </c>
      <c r="B81" s="10">
        <v>79</v>
      </c>
      <c r="D81">
        <f t="shared" si="28"/>
        <v>0</v>
      </c>
      <c r="E81" s="11">
        <f t="shared" si="26"/>
        <v>3497.1124586778687</v>
      </c>
      <c r="F81" s="11">
        <f t="shared" si="27"/>
        <v>4.6685520042228745</v>
      </c>
      <c r="G81" s="11">
        <f t="shared" si="29"/>
        <v>0.46685520042228745</v>
      </c>
    </row>
    <row r="82" spans="1:7">
      <c r="A82" s="2">
        <v>43964</v>
      </c>
      <c r="B82" s="10">
        <v>80</v>
      </c>
      <c r="D82">
        <f t="shared" si="28"/>
        <v>0</v>
      </c>
      <c r="E82" s="11">
        <f t="shared" si="26"/>
        <v>3497.5143845109073</v>
      </c>
      <c r="F82" s="11">
        <f t="shared" si="27"/>
        <v>4.0192583303860374</v>
      </c>
      <c r="G82" s="11">
        <f t="shared" si="29"/>
        <v>0.40192583303860374</v>
      </c>
    </row>
    <row r="83" spans="1:7">
      <c r="A83" s="2">
        <v>43965</v>
      </c>
      <c r="B83" s="10">
        <v>81</v>
      </c>
      <c r="D83">
        <f t="shared" si="28"/>
        <v>0</v>
      </c>
      <c r="E83" s="11">
        <f t="shared" si="26"/>
        <v>3497.8603992689887</v>
      </c>
      <c r="F83" s="11">
        <f t="shared" si="27"/>
        <v>3.4601475808130999</v>
      </c>
      <c r="G83" s="11">
        <f t="shared" si="29"/>
        <v>0.34601475808130999</v>
      </c>
    </row>
    <row r="84" spans="1:7">
      <c r="A84" s="2">
        <v>43966</v>
      </c>
      <c r="B84" s="10">
        <v>82</v>
      </c>
      <c r="D84">
        <f t="shared" si="28"/>
        <v>0</v>
      </c>
      <c r="E84" s="11">
        <f t="shared" si="26"/>
        <v>3498.1582717590236</v>
      </c>
      <c r="F84" s="11">
        <f t="shared" si="27"/>
        <v>2.9787249003493343</v>
      </c>
      <c r="G84" s="11">
        <f t="shared" si="29"/>
        <v>0.29787249003493343</v>
      </c>
    </row>
    <row r="85" spans="1:7">
      <c r="A85" s="2">
        <v>43967</v>
      </c>
      <c r="B85" s="10">
        <v>83</v>
      </c>
      <c r="D85">
        <f t="shared" si="28"/>
        <v>0</v>
      </c>
      <c r="E85" s="11">
        <f t="shared" si="26"/>
        <v>3498.4146936150373</v>
      </c>
      <c r="F85" s="11">
        <f t="shared" si="27"/>
        <v>2.5642185601373058</v>
      </c>
      <c r="G85" s="11">
        <f t="shared" si="29"/>
        <v>0.25642185601373058</v>
      </c>
    </row>
    <row r="86" spans="1:7">
      <c r="A86" s="2">
        <v>43968</v>
      </c>
      <c r="B86" s="10">
        <v>84</v>
      </c>
      <c r="D86">
        <f t="shared" si="28"/>
        <v>0</v>
      </c>
      <c r="E86" s="11">
        <f t="shared" si="26"/>
        <v>3498.6354280563833</v>
      </c>
      <c r="F86" s="11">
        <f t="shared" si="27"/>
        <v>2.2073444134593956</v>
      </c>
      <c r="G86" s="11">
        <f t="shared" si="29"/>
        <v>0.22073444134593956</v>
      </c>
    </row>
    <row r="87" spans="1:7">
      <c r="A87" s="2">
        <v>43969</v>
      </c>
      <c r="B87" s="10">
        <v>85</v>
      </c>
      <c r="D87">
        <f t="shared" si="28"/>
        <v>0</v>
      </c>
      <c r="E87" s="11">
        <f t="shared" si="26"/>
        <v>3498.8254382569708</v>
      </c>
      <c r="F87" s="11">
        <f t="shared" si="27"/>
        <v>1.9001020058749418</v>
      </c>
      <c r="G87" s="11">
        <f t="shared" si="29"/>
        <v>0.19001020058749418</v>
      </c>
    </row>
    <row r="88" spans="1:7">
      <c r="A88" s="2">
        <v>43970</v>
      </c>
      <c r="B88" s="10">
        <v>86</v>
      </c>
      <c r="D88">
        <f t="shared" si="28"/>
        <v>0</v>
      </c>
      <c r="E88" s="11">
        <f t="shared" si="26"/>
        <v>3498.9889980798071</v>
      </c>
      <c r="F88" s="11">
        <f t="shared" si="27"/>
        <v>1.635598228363051</v>
      </c>
      <c r="G88" s="11">
        <f t="shared" si="29"/>
        <v>0.1635598228363051</v>
      </c>
    </row>
    <row r="89" spans="1:7">
      <c r="A89" s="2">
        <v>43971</v>
      </c>
      <c r="B89" s="10">
        <v>87</v>
      </c>
      <c r="D89">
        <f t="shared" si="28"/>
        <v>0</v>
      </c>
      <c r="E89" s="11">
        <f t="shared" si="26"/>
        <v>3499.1297875696137</v>
      </c>
      <c r="F89" s="11">
        <f t="shared" si="27"/>
        <v>1.4078948980659334</v>
      </c>
      <c r="G89" s="11">
        <f t="shared" si="29"/>
        <v>0.14078948980659334</v>
      </c>
    </row>
    <row r="90" spans="1:7">
      <c r="A90" s="2">
        <v>43972</v>
      </c>
      <c r="B90" s="10">
        <v>88</v>
      </c>
      <c r="D90">
        <f t="shared" si="28"/>
        <v>0</v>
      </c>
      <c r="E90" s="11">
        <f t="shared" si="26"/>
        <v>3499.2509752794044</v>
      </c>
      <c r="F90" s="11">
        <f t="shared" si="27"/>
        <v>1.2118770979077453</v>
      </c>
      <c r="G90" s="11">
        <f t="shared" si="29"/>
        <v>0.12118770979077453</v>
      </c>
    </row>
    <row r="91" spans="1:7">
      <c r="A91" s="2">
        <v>43973</v>
      </c>
      <c r="B91" s="10">
        <v>89</v>
      </c>
      <c r="D91">
        <f t="shared" si="28"/>
        <v>0</v>
      </c>
      <c r="E91" s="11">
        <f t="shared" si="26"/>
        <v>3499.3552892299535</v>
      </c>
      <c r="F91" s="11">
        <f t="shared" si="27"/>
        <v>1.0431395054911263</v>
      </c>
      <c r="G91" s="11">
        <f t="shared" si="29"/>
        <v>0.10431395054911263</v>
      </c>
    </row>
    <row r="92" spans="1:7">
      <c r="A92" s="2">
        <v>43974</v>
      </c>
      <c r="B92" s="10">
        <v>90</v>
      </c>
      <c r="D92">
        <f t="shared" si="28"/>
        <v>0</v>
      </c>
      <c r="E92" s="11">
        <f t="shared" si="26"/>
        <v>3499.4450780595357</v>
      </c>
      <c r="F92" s="11">
        <f t="shared" si="27"/>
        <v>0.89788829582175822</v>
      </c>
      <c r="G92" s="11">
        <f t="shared" si="29"/>
        <v>8.9788829582175822E-2</v>
      </c>
    </row>
    <row r="93" spans="1:7">
      <c r="A93" s="2">
        <v>43975</v>
      </c>
      <c r="B93" s="10">
        <v>91</v>
      </c>
      <c r="D93">
        <f t="shared" si="28"/>
        <v>0</v>
      </c>
      <c r="E93" s="11">
        <f t="shared" si="26"/>
        <v>3499.5223637111289</v>
      </c>
      <c r="F93" s="11">
        <f t="shared" si="27"/>
        <v>0.77285651593228977</v>
      </c>
      <c r="G93" s="11">
        <f t="shared" si="29"/>
        <v>7.7285651593228977E-2</v>
      </c>
    </row>
    <row r="94" spans="1:7">
      <c r="A94" s="2">
        <v>43976</v>
      </c>
      <c r="B94" s="10">
        <v>92</v>
      </c>
      <c r="D94">
        <f t="shared" si="28"/>
        <v>0</v>
      </c>
      <c r="E94" s="11">
        <f t="shared" si="26"/>
        <v>3499.5888868215557</v>
      </c>
      <c r="F94" s="11">
        <f t="shared" si="27"/>
        <v>0.66523110426714993</v>
      </c>
      <c r="G94" s="11">
        <f t="shared" si="29"/>
        <v>6.6523110426714993E-2</v>
      </c>
    </row>
    <row r="95" spans="1:7">
      <c r="A95" s="2">
        <v>43977</v>
      </c>
      <c r="B95" s="10">
        <v>93</v>
      </c>
      <c r="D95">
        <f t="shared" si="28"/>
        <v>0</v>
      </c>
      <c r="E95" s="11">
        <f t="shared" si="26"/>
        <v>3499.6461458185613</v>
      </c>
      <c r="F95" s="11">
        <f t="shared" si="27"/>
        <v>0.57258997005646961</v>
      </c>
      <c r="G95" s="11">
        <f t="shared" si="29"/>
        <v>5.7258997005646961E-2</v>
      </c>
    </row>
    <row r="96" spans="1:7">
      <c r="A96" s="2">
        <v>43978</v>
      </c>
      <c r="B96" s="10">
        <v>94</v>
      </c>
      <c r="D96">
        <f t="shared" si="28"/>
        <v>0</v>
      </c>
      <c r="E96" s="11">
        <f t="shared" si="26"/>
        <v>3499.6954305944182</v>
      </c>
      <c r="F96" s="11">
        <f t="shared" si="27"/>
        <v>0.49284775856904162</v>
      </c>
      <c r="G96" s="11">
        <f t="shared" si="29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zoomScale="93" zoomScaleNormal="93" workbookViewId="0">
      <selection activeCell="C55" sqref="C5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5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ref="D53" si="6">C53-C52</f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ref="D54" si="7">C54-C53</f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ref="D55" si="8">C55-C54</f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</row>
    <row r="57" spans="1:8">
      <c r="A57" s="2">
        <v>43939</v>
      </c>
      <c r="B57" s="10">
        <v>55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</row>
    <row r="58" spans="1:8">
      <c r="A58" s="2">
        <v>43940</v>
      </c>
      <c r="B58" s="10">
        <v>56</v>
      </c>
      <c r="E58" s="11">
        <f t="shared" si="0"/>
        <v>5925.9388794131146</v>
      </c>
      <c r="F58" s="11">
        <f t="shared" si="1"/>
        <v>420.90841387968794</v>
      </c>
      <c r="G58" s="11">
        <f t="shared" si="4"/>
        <v>42.090841387968794</v>
      </c>
    </row>
    <row r="59" spans="1:8">
      <c r="A59" s="2">
        <v>43941</v>
      </c>
      <c r="B59" s="10">
        <v>57</v>
      </c>
      <c r="E59" s="11">
        <f t="shared" si="0"/>
        <v>5962.6520127406302</v>
      </c>
      <c r="F59" s="11">
        <f t="shared" si="1"/>
        <v>367.13133327515607</v>
      </c>
      <c r="G59" s="11">
        <f t="shared" si="4"/>
        <v>36.713133327515607</v>
      </c>
    </row>
    <row r="60" spans="1:8">
      <c r="A60" s="2">
        <v>43942</v>
      </c>
      <c r="B60" s="10">
        <v>58</v>
      </c>
      <c r="E60" s="11">
        <f t="shared" si="0"/>
        <v>5994.6175192145338</v>
      </c>
      <c r="F60" s="11">
        <f t="shared" si="1"/>
        <v>319.65506473903588</v>
      </c>
      <c r="G60" s="11">
        <f t="shared" si="4"/>
        <v>31.965506473903588</v>
      </c>
    </row>
    <row r="61" spans="1:8">
      <c r="A61" s="2">
        <v>43943</v>
      </c>
      <c r="B61" s="10">
        <v>59</v>
      </c>
      <c r="E61" s="11">
        <f t="shared" si="0"/>
        <v>6022.4062043749682</v>
      </c>
      <c r="F61" s="11">
        <f t="shared" si="1"/>
        <v>277.88685160434397</v>
      </c>
      <c r="G61" s="11">
        <f t="shared" si="4"/>
        <v>27.788685160434397</v>
      </c>
    </row>
    <row r="62" spans="1:8">
      <c r="A62" s="2">
        <v>43944</v>
      </c>
      <c r="B62" s="10">
        <v>60</v>
      </c>
      <c r="E62" s="11">
        <f t="shared" si="0"/>
        <v>6046.5312782144401</v>
      </c>
      <c r="F62" s="11">
        <f t="shared" si="1"/>
        <v>241.25073839471952</v>
      </c>
      <c r="G62" s="11">
        <f t="shared" si="4"/>
        <v>24.125073839471952</v>
      </c>
    </row>
    <row r="63" spans="1:8">
      <c r="A63" s="2">
        <v>43945</v>
      </c>
      <c r="B63" s="10">
        <v>61</v>
      </c>
      <c r="E63" s="11">
        <f t="shared" si="0"/>
        <v>6067.4512323706676</v>
      </c>
      <c r="F63" s="11">
        <f t="shared" si="1"/>
        <v>209.19954156227504</v>
      </c>
      <c r="G63" s="11">
        <f t="shared" si="4"/>
        <v>20.919954156227504</v>
      </c>
    </row>
    <row r="64" spans="1:8">
      <c r="A64" s="2">
        <v>43946</v>
      </c>
      <c r="B64" s="10">
        <v>62</v>
      </c>
      <c r="E64" s="11">
        <f t="shared" si="0"/>
        <v>6085.5734675532058</v>
      </c>
      <c r="F64" s="11">
        <f t="shared" si="1"/>
        <v>181.22235182538134</v>
      </c>
      <c r="G64" s="11">
        <f t="shared" si="4"/>
        <v>18.122235182538134</v>
      </c>
    </row>
    <row r="65" spans="1:7">
      <c r="A65" s="2">
        <v>43947</v>
      </c>
      <c r="B65" s="10">
        <v>63</v>
      </c>
      <c r="E65" s="11">
        <f t="shared" si="0"/>
        <v>6101.2583298116006</v>
      </c>
      <c r="F65" s="11">
        <f t="shared" si="1"/>
        <v>156.84862258394787</v>
      </c>
      <c r="G65" s="11">
        <f t="shared" si="4"/>
        <v>15.684862258394787</v>
      </c>
    </row>
    <row r="66" spans="1:7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7">
      <c r="A67" s="2">
        <v>43949</v>
      </c>
      <c r="B67" s="10">
        <v>65</v>
      </c>
      <c r="E67" s="11">
        <f t="shared" ref="E67:E96" si="9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7">
      <c r="A68" s="2">
        <v>43950</v>
      </c>
      <c r="B68" s="10">
        <v>66</v>
      </c>
      <c r="E68" s="11">
        <f t="shared" si="9"/>
        <v>6136.6740671617445</v>
      </c>
      <c r="F68" s="11">
        <f t="shared" ref="F68:F96" si="10">(E68-E67)*10</f>
        <v>101.26890371383524</v>
      </c>
      <c r="G68" s="11">
        <f t="shared" si="4"/>
        <v>10.126890371383524</v>
      </c>
    </row>
    <row r="69" spans="1:7">
      <c r="A69" s="2">
        <v>43951</v>
      </c>
      <c r="B69" s="10">
        <v>67</v>
      </c>
      <c r="E69" s="11">
        <f t="shared" si="9"/>
        <v>6145.4172090501579</v>
      </c>
      <c r="F69" s="11">
        <f t="shared" si="10"/>
        <v>87.431418884134473</v>
      </c>
      <c r="G69" s="11">
        <f t="shared" ref="G69:G96" si="11">E69-E68</f>
        <v>8.7431418884134473</v>
      </c>
    </row>
    <row r="70" spans="1:7">
      <c r="A70" s="2">
        <v>43952</v>
      </c>
      <c r="B70" s="10">
        <v>68</v>
      </c>
      <c r="E70" s="11">
        <f t="shared" si="9"/>
        <v>6152.9624751914907</v>
      </c>
      <c r="F70" s="11">
        <f t="shared" si="10"/>
        <v>75.452661413328315</v>
      </c>
      <c r="G70" s="11">
        <f t="shared" si="11"/>
        <v>7.5452661413328315</v>
      </c>
    </row>
    <row r="71" spans="1:7">
      <c r="A71" s="2">
        <v>43953</v>
      </c>
      <c r="B71" s="10">
        <v>69</v>
      </c>
      <c r="E71" s="11">
        <f t="shared" si="9"/>
        <v>6159.4715981505178</v>
      </c>
      <c r="F71" s="11">
        <f t="shared" si="10"/>
        <v>65.091229590270814</v>
      </c>
      <c r="G71" s="11">
        <f t="shared" si="11"/>
        <v>6.5091229590270814</v>
      </c>
    </row>
    <row r="72" spans="1:7">
      <c r="A72" s="2">
        <v>43954</v>
      </c>
      <c r="B72" s="10">
        <v>70</v>
      </c>
      <c r="E72" s="11">
        <f t="shared" si="9"/>
        <v>6165.0850901998674</v>
      </c>
      <c r="F72" s="11">
        <f t="shared" si="10"/>
        <v>56.134920493495883</v>
      </c>
      <c r="G72" s="11">
        <f t="shared" si="11"/>
        <v>5.6134920493495883</v>
      </c>
    </row>
    <row r="73" spans="1:7">
      <c r="A73" s="2">
        <v>43955</v>
      </c>
      <c r="B73" s="10">
        <v>71</v>
      </c>
      <c r="E73" s="11">
        <f t="shared" si="9"/>
        <v>6169.924867275754</v>
      </c>
      <c r="F73" s="11">
        <f t="shared" si="10"/>
        <v>48.39777075886559</v>
      </c>
      <c r="G73" s="11">
        <f t="shared" si="11"/>
        <v>4.839777075886559</v>
      </c>
    </row>
    <row r="74" spans="1:7">
      <c r="A74" s="2">
        <v>43956</v>
      </c>
      <c r="B74" s="10">
        <v>72</v>
      </c>
      <c r="E74" s="11">
        <f t="shared" si="9"/>
        <v>6174.0965909145652</v>
      </c>
      <c r="F74" s="11">
        <f t="shared" si="10"/>
        <v>41.717236388112724</v>
      </c>
      <c r="G74" s="11">
        <f t="shared" si="11"/>
        <v>4.1717236388112724</v>
      </c>
    </row>
    <row r="75" spans="1:7">
      <c r="A75" s="2">
        <v>43957</v>
      </c>
      <c r="B75" s="10">
        <v>73</v>
      </c>
      <c r="E75" s="11">
        <f t="shared" si="9"/>
        <v>6177.6917467218927</v>
      </c>
      <c r="F75" s="11">
        <f t="shared" si="10"/>
        <v>35.95155807327501</v>
      </c>
      <c r="G75" s="11">
        <f t="shared" si="11"/>
        <v>3.595155807327501</v>
      </c>
    </row>
    <row r="76" spans="1:7">
      <c r="A76" s="2">
        <v>43958</v>
      </c>
      <c r="B76" s="10">
        <v>74</v>
      </c>
      <c r="E76" s="11">
        <f t="shared" si="9"/>
        <v>6180.7894803934778</v>
      </c>
      <c r="F76" s="11">
        <f t="shared" si="10"/>
        <v>30.97733671585047</v>
      </c>
      <c r="G76" s="11">
        <f t="shared" si="11"/>
        <v>3.097733671585047</v>
      </c>
    </row>
    <row r="77" spans="1:7">
      <c r="A77" s="2">
        <v>43959</v>
      </c>
      <c r="B77" s="10">
        <v>75</v>
      </c>
      <c r="E77" s="11">
        <f t="shared" si="9"/>
        <v>6183.4582132358946</v>
      </c>
      <c r="F77" s="11">
        <f t="shared" si="10"/>
        <v>26.6873284241683</v>
      </c>
      <c r="G77" s="11">
        <f t="shared" si="11"/>
        <v>2.66873284241683</v>
      </c>
    </row>
    <row r="78" spans="1:7">
      <c r="A78" s="2">
        <v>43960</v>
      </c>
      <c r="B78" s="10">
        <v>76</v>
      </c>
      <c r="E78" s="11">
        <f t="shared" si="9"/>
        <v>6185.7570590079522</v>
      </c>
      <c r="F78" s="11">
        <f t="shared" si="10"/>
        <v>22.988457720575752</v>
      </c>
      <c r="G78" s="11">
        <f t="shared" si="11"/>
        <v>2.2988457720575752</v>
      </c>
    </row>
    <row r="79" spans="1:7">
      <c r="A79" s="2">
        <v>43961</v>
      </c>
      <c r="B79" s="10">
        <v>77</v>
      </c>
      <c r="E79" s="11">
        <f t="shared" si="9"/>
        <v>6187.7370630828445</v>
      </c>
      <c r="F79" s="11">
        <f t="shared" si="10"/>
        <v>19.800040748923493</v>
      </c>
      <c r="G79" s="11">
        <f t="shared" si="11"/>
        <v>1.9800040748923493</v>
      </c>
    </row>
    <row r="80" spans="1:7">
      <c r="A80" s="2">
        <v>43962</v>
      </c>
      <c r="B80" s="10">
        <v>78</v>
      </c>
      <c r="E80" s="11">
        <f t="shared" si="9"/>
        <v>6189.4422836802705</v>
      </c>
      <c r="F80" s="11">
        <f t="shared" si="10"/>
        <v>17.052205974259778</v>
      </c>
      <c r="G80" s="11">
        <f t="shared" si="11"/>
        <v>1.7052205974259778</v>
      </c>
    </row>
    <row r="81" spans="1:7">
      <c r="A81" s="2">
        <v>43963</v>
      </c>
      <c r="B81" s="10">
        <v>79</v>
      </c>
      <c r="E81" s="11">
        <f t="shared" si="9"/>
        <v>6190.910733427072</v>
      </c>
      <c r="F81" s="11">
        <f t="shared" si="10"/>
        <v>14.684497468015252</v>
      </c>
      <c r="G81" s="11">
        <f t="shared" si="11"/>
        <v>1.4684497468015252</v>
      </c>
    </row>
    <row r="82" spans="1:7">
      <c r="A82" s="2">
        <v>43964</v>
      </c>
      <c r="B82" s="10">
        <v>80</v>
      </c>
      <c r="E82" s="11">
        <f t="shared" si="9"/>
        <v>6192.1751979080527</v>
      </c>
      <c r="F82" s="11">
        <f t="shared" si="10"/>
        <v>12.644644809806778</v>
      </c>
      <c r="G82" s="11">
        <f t="shared" si="11"/>
        <v>1.2644644809806778</v>
      </c>
    </row>
    <row r="83" spans="1:7">
      <c r="A83" s="2">
        <v>43965</v>
      </c>
      <c r="B83" s="10">
        <v>81</v>
      </c>
      <c r="E83" s="11">
        <f t="shared" si="9"/>
        <v>6193.2639462571251</v>
      </c>
      <c r="F83" s="11">
        <f t="shared" si="10"/>
        <v>10.887483490723753</v>
      </c>
      <c r="G83" s="11">
        <f t="shared" si="11"/>
        <v>1.0887483490723753</v>
      </c>
    </row>
    <row r="84" spans="1:7">
      <c r="A84" s="2">
        <v>43966</v>
      </c>
      <c r="B84" s="10">
        <v>82</v>
      </c>
      <c r="E84" s="11">
        <f t="shared" si="9"/>
        <v>6194.2013472733124</v>
      </c>
      <c r="F84" s="11">
        <f t="shared" si="10"/>
        <v>9.3740101618732297</v>
      </c>
      <c r="G84" s="11">
        <f t="shared" si="11"/>
        <v>0.93740101618732297</v>
      </c>
    </row>
    <row r="85" spans="1:7">
      <c r="A85" s="2">
        <v>43967</v>
      </c>
      <c r="B85" s="10">
        <v>83</v>
      </c>
      <c r="E85" s="11">
        <f t="shared" si="9"/>
        <v>6195.0084030644675</v>
      </c>
      <c r="F85" s="11">
        <f t="shared" si="10"/>
        <v>8.0705579115510773</v>
      </c>
      <c r="G85" s="11">
        <f t="shared" si="11"/>
        <v>0.80705579115510773</v>
      </c>
    </row>
    <row r="86" spans="1:7">
      <c r="A86" s="2">
        <v>43968</v>
      </c>
      <c r="B86" s="10">
        <v>84</v>
      </c>
      <c r="E86" s="11">
        <f t="shared" si="9"/>
        <v>6195.7032108455578</v>
      </c>
      <c r="F86" s="11">
        <f t="shared" si="10"/>
        <v>6.9480778109027597</v>
      </c>
      <c r="G86" s="11">
        <f t="shared" si="11"/>
        <v>0.69480778109027597</v>
      </c>
    </row>
    <row r="87" spans="1:7">
      <c r="A87" s="2">
        <v>43969</v>
      </c>
      <c r="B87" s="10">
        <v>85</v>
      </c>
      <c r="E87" s="11">
        <f t="shared" si="9"/>
        <v>6196.3013622588569</v>
      </c>
      <c r="F87" s="11">
        <f t="shared" si="10"/>
        <v>5.9815141329909238</v>
      </c>
      <c r="G87" s="11">
        <f t="shared" si="11"/>
        <v>0.59815141329909238</v>
      </c>
    </row>
    <row r="88" spans="1:7">
      <c r="A88" s="2">
        <v>43970</v>
      </c>
      <c r="B88" s="10">
        <v>86</v>
      </c>
      <c r="E88" s="11">
        <f t="shared" si="9"/>
        <v>6196.8162884428875</v>
      </c>
      <c r="F88" s="11">
        <f t="shared" si="10"/>
        <v>5.1492618403062806</v>
      </c>
      <c r="G88" s="11">
        <f t="shared" si="11"/>
        <v>0.51492618403062806</v>
      </c>
    </row>
    <row r="89" spans="1:7">
      <c r="A89" s="2">
        <v>43971</v>
      </c>
      <c r="B89" s="10">
        <v>87</v>
      </c>
      <c r="E89" s="11">
        <f t="shared" si="9"/>
        <v>6197.2595580533498</v>
      </c>
      <c r="F89" s="11">
        <f t="shared" si="10"/>
        <v>4.4326961046226643</v>
      </c>
      <c r="G89" s="11">
        <f t="shared" si="11"/>
        <v>0.44326961046226643</v>
      </c>
    </row>
    <row r="90" spans="1:7">
      <c r="A90" s="2">
        <v>43972</v>
      </c>
      <c r="B90" s="10">
        <v>88</v>
      </c>
      <c r="E90" s="11">
        <f t="shared" si="9"/>
        <v>6197.6411345269207</v>
      </c>
      <c r="F90" s="11">
        <f t="shared" si="10"/>
        <v>3.8157647357093083</v>
      </c>
      <c r="G90" s="11">
        <f t="shared" si="11"/>
        <v>0.38157647357093083</v>
      </c>
    </row>
    <row r="91" spans="1:7">
      <c r="A91" s="2">
        <v>43973</v>
      </c>
      <c r="B91" s="10">
        <v>89</v>
      </c>
      <c r="E91" s="11">
        <f t="shared" si="9"/>
        <v>6197.9695980701545</v>
      </c>
      <c r="F91" s="11">
        <f t="shared" si="10"/>
        <v>3.2846354323373816</v>
      </c>
      <c r="G91" s="11">
        <f t="shared" si="11"/>
        <v>0.32846354323373816</v>
      </c>
    </row>
    <row r="92" spans="1:7">
      <c r="A92" s="2">
        <v>43974</v>
      </c>
      <c r="B92" s="10">
        <v>90</v>
      </c>
      <c r="E92" s="11">
        <f t="shared" si="9"/>
        <v>6198.2523371423586</v>
      </c>
      <c r="F92" s="11">
        <f t="shared" si="10"/>
        <v>2.8273907220409455</v>
      </c>
      <c r="G92" s="11">
        <f t="shared" si="11"/>
        <v>0.28273907220409455</v>
      </c>
    </row>
    <row r="93" spans="1:7">
      <c r="A93" s="2">
        <v>43975</v>
      </c>
      <c r="B93" s="10">
        <v>91</v>
      </c>
      <c r="E93" s="11">
        <f t="shared" si="9"/>
        <v>6198.4957135743407</v>
      </c>
      <c r="F93" s="11">
        <f t="shared" si="10"/>
        <v>2.4337643198214209</v>
      </c>
      <c r="G93" s="11">
        <f t="shared" si="11"/>
        <v>0.24337643198214209</v>
      </c>
    </row>
    <row r="94" spans="1:7">
      <c r="A94" s="2">
        <v>43976</v>
      </c>
      <c r="B94" s="10">
        <v>92</v>
      </c>
      <c r="E94" s="11">
        <f t="shared" si="9"/>
        <v>6198.7052049157319</v>
      </c>
      <c r="F94" s="11">
        <f t="shared" si="10"/>
        <v>2.0949134139118541</v>
      </c>
      <c r="G94" s="11">
        <f t="shared" si="11"/>
        <v>0.20949134139118541</v>
      </c>
    </row>
    <row r="95" spans="1:7">
      <c r="A95" s="2">
        <v>43977</v>
      </c>
      <c r="B95" s="10">
        <v>93</v>
      </c>
      <c r="E95" s="11">
        <f t="shared" si="9"/>
        <v>6198.8855271237244</v>
      </c>
      <c r="F95" s="11">
        <f t="shared" si="10"/>
        <v>1.8032220799250354</v>
      </c>
      <c r="G95" s="11">
        <f t="shared" si="11"/>
        <v>0.18032220799250354</v>
      </c>
    </row>
    <row r="96" spans="1:7">
      <c r="A96" s="2">
        <v>43978</v>
      </c>
      <c r="B96" s="10">
        <v>94</v>
      </c>
      <c r="E96" s="11">
        <f t="shared" si="9"/>
        <v>6199.0407402876908</v>
      </c>
      <c r="F96" s="11">
        <f t="shared" si="10"/>
        <v>1.552131639664367</v>
      </c>
      <c r="G96" s="11">
        <f t="shared" si="11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topLeftCell="A46" zoomScaleNormal="100" workbookViewId="0">
      <selection activeCell="C55" sqref="C5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2" spans="1:12">
      <c r="K2" s="4" t="s">
        <v>22</v>
      </c>
      <c r="L2" s="20">
        <f>0.0000031</f>
        <v>3.1E-6</v>
      </c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  <c r="K3" s="4" t="s">
        <v>40</v>
      </c>
      <c r="L3" s="9">
        <v>7</v>
      </c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2.690999470181847E-4</v>
      </c>
      <c r="F4" s="11">
        <f t="shared" ref="F4:F67" si="0">(E4-E3)*10</f>
        <v>2.6909994701818469E-3</v>
      </c>
      <c r="G4" s="11">
        <f>$L$2*B4^$L$3*EXP(-B4/$L$4)</f>
        <v>2.690999470181847E-4</v>
      </c>
      <c r="H4" s="11">
        <f t="shared" ref="H4:H52" si="1">C4-E4</f>
        <v>0.99973090005298182</v>
      </c>
      <c r="I4" s="11">
        <f>D4-G4</f>
        <v>-2.690999470181847E-4</v>
      </c>
      <c r="K4" s="4" t="s">
        <v>41</v>
      </c>
      <c r="L4" s="9">
        <v>5.15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2">C5-C4</f>
        <v>10</v>
      </c>
      <c r="E5" s="11">
        <f t="shared" ref="E5:E68" si="3">E4+G5</f>
        <v>4.0554729945010146E-3</v>
      </c>
      <c r="F5" s="11">
        <f t="shared" si="0"/>
        <v>3.78637304748283E-2</v>
      </c>
      <c r="G5" s="11">
        <f t="shared" ref="G5:G68" si="4">$L$2*B5^$L$3*EXP(-B5/$L$4)</f>
        <v>3.7863730474828297E-3</v>
      </c>
      <c r="H5" s="11">
        <f t="shared" si="1"/>
        <v>10.995944527005499</v>
      </c>
      <c r="I5" s="11">
        <f t="shared" ref="I5:I52" si="5">D5-G5</f>
        <v>9.9962136269525175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2"/>
        <v>8</v>
      </c>
      <c r="E6" s="11">
        <f t="shared" si="3"/>
        <v>2.7415079925207395E-2</v>
      </c>
      <c r="F6" s="11">
        <f t="shared" si="0"/>
        <v>0.23359606930706381</v>
      </c>
      <c r="G6" s="11">
        <f t="shared" si="4"/>
        <v>2.3359606930706382E-2</v>
      </c>
      <c r="H6" s="11">
        <f t="shared" si="1"/>
        <v>18.972584920074791</v>
      </c>
      <c r="I6" s="11">
        <f t="shared" si="5"/>
        <v>7.9766403930692933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2"/>
        <v>0</v>
      </c>
      <c r="E7" s="11">
        <f t="shared" si="3"/>
        <v>0.1191440666462138</v>
      </c>
      <c r="F7" s="11">
        <f t="shared" si="0"/>
        <v>0.917289867210064</v>
      </c>
      <c r="G7" s="11">
        <f t="shared" si="4"/>
        <v>9.1728986721006406E-2</v>
      </c>
      <c r="H7" s="11">
        <f t="shared" si="1"/>
        <v>18.880855933353786</v>
      </c>
      <c r="I7" s="11">
        <f t="shared" si="5"/>
        <v>-9.1728986721006406E-2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2"/>
        <v>23</v>
      </c>
      <c r="E8" s="11">
        <f t="shared" si="3"/>
        <v>0.38981791200842225</v>
      </c>
      <c r="F8" s="11">
        <f t="shared" si="0"/>
        <v>2.7067384536220844</v>
      </c>
      <c r="G8" s="11">
        <f t="shared" si="4"/>
        <v>0.27067384536220845</v>
      </c>
      <c r="H8" s="11">
        <f t="shared" si="1"/>
        <v>41.610182087991575</v>
      </c>
      <c r="I8" s="11">
        <f t="shared" si="5"/>
        <v>22.729326154637793</v>
      </c>
      <c r="K8" s="4" t="s">
        <v>30</v>
      </c>
      <c r="L8" s="11">
        <f>AVERAGE(G3:G36)</f>
        <v>83.527761749357296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2"/>
        <v>-17</v>
      </c>
      <c r="E9" s="11">
        <f t="shared" si="3"/>
        <v>1.0455777195956844</v>
      </c>
      <c r="F9" s="11">
        <f t="shared" si="0"/>
        <v>6.5575980758726216</v>
      </c>
      <c r="G9" s="11">
        <f t="shared" si="4"/>
        <v>0.65575980758726216</v>
      </c>
      <c r="H9" s="11">
        <f t="shared" si="1"/>
        <v>23.954422280404316</v>
      </c>
      <c r="I9" s="11">
        <f t="shared" si="5"/>
        <v>-17.655759807587263</v>
      </c>
      <c r="K9" s="4" t="s">
        <v>31</v>
      </c>
      <c r="L9" s="6">
        <f>STDEVP(G3:G36)</f>
        <v>80.658209793516008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2"/>
        <v>-3</v>
      </c>
      <c r="E10" s="11">
        <f t="shared" si="3"/>
        <v>2.4207572456972613</v>
      </c>
      <c r="F10" s="11">
        <f t="shared" si="0"/>
        <v>13.751795261015769</v>
      </c>
      <c r="G10" s="11">
        <f t="shared" si="4"/>
        <v>1.3751795261015769</v>
      </c>
      <c r="H10" s="11">
        <f t="shared" si="1"/>
        <v>19.57924275430274</v>
      </c>
      <c r="I10" s="11">
        <f t="shared" si="5"/>
        <v>-4.3751795261015767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2"/>
        <v>2</v>
      </c>
      <c r="E11" s="11">
        <f t="shared" si="3"/>
        <v>5.0036003725571447</v>
      </c>
      <c r="F11" s="11">
        <f t="shared" si="0"/>
        <v>25.828431268598834</v>
      </c>
      <c r="G11" s="11">
        <f t="shared" si="4"/>
        <v>2.582843126859883</v>
      </c>
      <c r="H11" s="11">
        <f t="shared" si="1"/>
        <v>18.996399627442855</v>
      </c>
      <c r="I11" s="11">
        <f t="shared" si="5"/>
        <v>-0.58284312685988304</v>
      </c>
      <c r="K11" s="4" t="s">
        <v>42</v>
      </c>
      <c r="L11" s="11">
        <f>AVERAGE(H4:H39)</f>
        <v>64.107952100063514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2"/>
        <v>2</v>
      </c>
      <c r="E12" s="11">
        <f t="shared" si="3"/>
        <v>9.4506444876432205</v>
      </c>
      <c r="F12" s="11">
        <f t="shared" si="0"/>
        <v>44.470441150860758</v>
      </c>
      <c r="G12" s="11">
        <f t="shared" si="4"/>
        <v>4.4470441150860767</v>
      </c>
      <c r="H12" s="11">
        <f t="shared" si="1"/>
        <v>16.549355512356779</v>
      </c>
      <c r="I12" s="11">
        <f t="shared" si="5"/>
        <v>-2.4470441150860767</v>
      </c>
      <c r="K12" s="4" t="s">
        <v>31</v>
      </c>
      <c r="L12" s="5">
        <f>STDEVP(H4:H39)</f>
        <v>69.662241657071803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2"/>
        <v>2</v>
      </c>
      <c r="E13" s="11">
        <f t="shared" si="3"/>
        <v>16.587242065179865</v>
      </c>
      <c r="F13" s="11">
        <f t="shared" si="0"/>
        <v>71.365975775366451</v>
      </c>
      <c r="G13" s="11">
        <f t="shared" si="4"/>
        <v>7.1365975775366453</v>
      </c>
      <c r="H13" s="11">
        <f t="shared" si="1"/>
        <v>11.412757934820135</v>
      </c>
      <c r="I13" s="11">
        <f t="shared" si="5"/>
        <v>-5.1365975775366453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2"/>
        <v>4</v>
      </c>
      <c r="E14" s="11">
        <f t="shared" si="3"/>
        <v>27.393668686293594</v>
      </c>
      <c r="F14" s="11">
        <f t="shared" si="0"/>
        <v>108.06426621113729</v>
      </c>
      <c r="G14" s="11">
        <f t="shared" si="4"/>
        <v>10.806426621113728</v>
      </c>
      <c r="H14" s="11">
        <f t="shared" si="1"/>
        <v>4.6063313137064057</v>
      </c>
      <c r="I14" s="11">
        <f t="shared" si="5"/>
        <v>-6.8064266211137276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2"/>
        <v>19</v>
      </c>
      <c r="E15" s="11">
        <f t="shared" si="3"/>
        <v>42.977987603606103</v>
      </c>
      <c r="F15" s="11">
        <f t="shared" si="0"/>
        <v>155.8431891731251</v>
      </c>
      <c r="G15" s="11">
        <f t="shared" si="4"/>
        <v>15.58431891731251</v>
      </c>
      <c r="H15" s="11">
        <f t="shared" si="1"/>
        <v>8.0220123963938974</v>
      </c>
      <c r="I15" s="11">
        <f t="shared" si="5"/>
        <v>3.4156810826874899</v>
      </c>
      <c r="K15" t="s">
        <v>32</v>
      </c>
      <c r="L15" s="13">
        <f>MATCH(MAX(G3:G67),G3:G67,0)</f>
        <v>36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2"/>
        <v>27</v>
      </c>
      <c r="E16" s="11">
        <f t="shared" si="3"/>
        <v>64.538128021132934</v>
      </c>
      <c r="F16" s="11">
        <f t="shared" si="0"/>
        <v>215.60140417526833</v>
      </c>
      <c r="G16" s="11">
        <f t="shared" si="4"/>
        <v>21.560140417526828</v>
      </c>
      <c r="H16" s="11">
        <f t="shared" si="1"/>
        <v>13.461871978867066</v>
      </c>
      <c r="I16" s="11">
        <f t="shared" si="5"/>
        <v>5.4398595824731721</v>
      </c>
      <c r="L16" s="11"/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2"/>
        <v>31</v>
      </c>
      <c r="E17" s="11">
        <f t="shared" si="3"/>
        <v>93.316427189502832</v>
      </c>
      <c r="F17" s="11">
        <f t="shared" si="0"/>
        <v>287.78299168369898</v>
      </c>
      <c r="G17" s="11">
        <f t="shared" si="4"/>
        <v>28.778299168369905</v>
      </c>
      <c r="H17" s="11">
        <f t="shared" si="1"/>
        <v>15.683572810497168</v>
      </c>
      <c r="I17" s="11">
        <f t="shared" si="5"/>
        <v>2.2217008316300948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2"/>
        <v>32</v>
      </c>
      <c r="E18" s="11">
        <f t="shared" si="3"/>
        <v>130.55021012897481</v>
      </c>
      <c r="F18" s="11">
        <f t="shared" si="0"/>
        <v>372.33782939471979</v>
      </c>
      <c r="G18" s="11">
        <f t="shared" si="4"/>
        <v>37.233782939471986</v>
      </c>
      <c r="H18" s="11">
        <f t="shared" si="1"/>
        <v>10.449789871025189</v>
      </c>
      <c r="I18" s="11">
        <f t="shared" si="5"/>
        <v>-5.2337829394719861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2"/>
        <v>53</v>
      </c>
      <c r="E19" s="11">
        <f t="shared" si="3"/>
        <v>177.42191042527674</v>
      </c>
      <c r="F19" s="11">
        <f t="shared" si="0"/>
        <v>468.71700296301924</v>
      </c>
      <c r="G19" s="11">
        <f t="shared" si="4"/>
        <v>46.871700296301924</v>
      </c>
      <c r="H19" s="11">
        <f t="shared" si="1"/>
        <v>16.578089574723265</v>
      </c>
      <c r="I19" s="11">
        <f t="shared" si="5"/>
        <v>6.128299703698076</v>
      </c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2"/>
        <v>80</v>
      </c>
      <c r="E20" s="11">
        <f t="shared" si="3"/>
        <v>235.01186931832328</v>
      </c>
      <c r="F20" s="11">
        <f t="shared" si="0"/>
        <v>575.89958893046537</v>
      </c>
      <c r="G20" s="11">
        <f t="shared" si="4"/>
        <v>57.589958893046536</v>
      </c>
      <c r="H20" s="11">
        <f t="shared" si="1"/>
        <v>38.988130681676722</v>
      </c>
      <c r="I20" s="11">
        <f t="shared" si="5"/>
        <v>22.410041106953464</v>
      </c>
      <c r="K20" t="s">
        <v>43</v>
      </c>
      <c r="L20" s="11">
        <f>MAX(E3:E115)</f>
        <v>7713.3966597033268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2"/>
        <v>71</v>
      </c>
      <c r="E21" s="11">
        <f t="shared" si="3"/>
        <v>304.25639007864066</v>
      </c>
      <c r="F21" s="11">
        <f t="shared" si="0"/>
        <v>692.44520760317391</v>
      </c>
      <c r="G21" s="11">
        <f t="shared" si="4"/>
        <v>69.244520760317386</v>
      </c>
      <c r="H21" s="11">
        <f t="shared" si="1"/>
        <v>40.743609921359337</v>
      </c>
      <c r="I21" s="11">
        <f t="shared" si="5"/>
        <v>1.7554792396826144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2"/>
        <v>118</v>
      </c>
      <c r="E22" s="11">
        <f t="shared" si="3"/>
        <v>385.9129634423432</v>
      </c>
      <c r="F22" s="11">
        <f t="shared" si="0"/>
        <v>816.56573363702535</v>
      </c>
      <c r="G22" s="11">
        <f t="shared" si="4"/>
        <v>81.65657336370252</v>
      </c>
      <c r="H22" s="11">
        <f t="shared" si="1"/>
        <v>77.087036557656802</v>
      </c>
      <c r="I22" s="11">
        <f t="shared" si="5"/>
        <v>36.34342663629748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2"/>
        <v>96</v>
      </c>
      <c r="E23" s="11">
        <f t="shared" si="3"/>
        <v>480.53389493116822</v>
      </c>
      <c r="F23" s="11">
        <f t="shared" si="0"/>
        <v>946.20931488825022</v>
      </c>
      <c r="G23" s="11">
        <f t="shared" si="4"/>
        <v>94.620931488825036</v>
      </c>
      <c r="H23" s="11">
        <f t="shared" si="1"/>
        <v>78.46610506883178</v>
      </c>
      <c r="I23" s="11">
        <f t="shared" si="5"/>
        <v>1.3790685111749639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2"/>
        <v>108</v>
      </c>
      <c r="E24" s="11">
        <f t="shared" si="3"/>
        <v>588.44891507133889</v>
      </c>
      <c r="F24" s="11">
        <f t="shared" si="0"/>
        <v>1079.1502014017067</v>
      </c>
      <c r="G24" s="11">
        <f t="shared" si="4"/>
        <v>107.91502014017068</v>
      </c>
      <c r="H24" s="11">
        <f t="shared" si="1"/>
        <v>78.551084928661112</v>
      </c>
      <c r="I24" s="11">
        <f t="shared" si="5"/>
        <v>8.4979859829317661E-2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2"/>
        <v>111</v>
      </c>
      <c r="E25" s="11">
        <f t="shared" si="3"/>
        <v>709.75677939996831</v>
      </c>
      <c r="F25" s="11">
        <f t="shared" si="0"/>
        <v>1213.0786432862942</v>
      </c>
      <c r="G25" s="11">
        <f t="shared" si="4"/>
        <v>121.30786432862948</v>
      </c>
      <c r="H25" s="11">
        <f t="shared" si="1"/>
        <v>68.243220600031691</v>
      </c>
      <c r="I25" s="11">
        <f t="shared" si="5"/>
        <v>-10.307864328629478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2"/>
        <v>109</v>
      </c>
      <c r="E26" s="11">
        <f t="shared" si="3"/>
        <v>844.32539084008954</v>
      </c>
      <c r="F26" s="11">
        <f t="shared" si="0"/>
        <v>1345.6861144012123</v>
      </c>
      <c r="G26" s="11">
        <f t="shared" si="4"/>
        <v>134.56861144012117</v>
      </c>
      <c r="H26" s="11">
        <f t="shared" si="1"/>
        <v>42.67460915991046</v>
      </c>
      <c r="I26" s="11">
        <f t="shared" si="5"/>
        <v>-25.568611440121174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2"/>
        <v>172</v>
      </c>
      <c r="E27" s="11">
        <f t="shared" si="3"/>
        <v>991.79961301124695</v>
      </c>
      <c r="F27" s="11">
        <f t="shared" si="0"/>
        <v>1474.7422217115741</v>
      </c>
      <c r="G27" s="11">
        <f t="shared" si="4"/>
        <v>147.47422217115744</v>
      </c>
      <c r="H27" s="11">
        <f t="shared" si="1"/>
        <v>67.200386988753053</v>
      </c>
      <c r="I27" s="11">
        <f t="shared" si="5"/>
        <v>24.525777828842564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2"/>
        <v>162</v>
      </c>
      <c r="E28" s="11">
        <f t="shared" si="3"/>
        <v>1151.6156892243803</v>
      </c>
      <c r="F28" s="11">
        <f t="shared" si="0"/>
        <v>1598.1607621313333</v>
      </c>
      <c r="G28" s="11">
        <f t="shared" si="4"/>
        <v>159.8160762131333</v>
      </c>
      <c r="H28" s="11">
        <f t="shared" si="1"/>
        <v>69.384310775619724</v>
      </c>
      <c r="I28" s="11">
        <f t="shared" si="5"/>
        <v>2.1839237868666999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2"/>
        <v>215</v>
      </c>
      <c r="E29" s="11">
        <f t="shared" si="3"/>
        <v>1323.0210306100707</v>
      </c>
      <c r="F29" s="11">
        <f t="shared" si="0"/>
        <v>1714.0534138569046</v>
      </c>
      <c r="G29" s="11">
        <f t="shared" si="4"/>
        <v>171.40534138569052</v>
      </c>
      <c r="H29" s="11">
        <f t="shared" si="1"/>
        <v>112.97896938992926</v>
      </c>
      <c r="I29" s="11">
        <f t="shared" si="5"/>
        <v>43.594658614309481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2"/>
        <v>229</v>
      </c>
      <c r="E30" s="11">
        <f t="shared" si="3"/>
        <v>1505.0980754632328</v>
      </c>
      <c r="F30" s="11">
        <f t="shared" si="0"/>
        <v>1820.7704485316208</v>
      </c>
      <c r="G30" s="11">
        <f t="shared" si="4"/>
        <v>182.07704485316211</v>
      </c>
      <c r="H30" s="11">
        <f t="shared" si="1"/>
        <v>159.90192453676718</v>
      </c>
      <c r="I30" s="11">
        <f t="shared" si="5"/>
        <v>46.922955146837893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2"/>
        <v>259</v>
      </c>
      <c r="E31" s="11">
        <f t="shared" si="3"/>
        <v>1696.7909351959242</v>
      </c>
      <c r="F31" s="11">
        <f t="shared" si="0"/>
        <v>1916.9285973269143</v>
      </c>
      <c r="G31" s="11">
        <f t="shared" si="4"/>
        <v>191.69285973269137</v>
      </c>
      <c r="H31" s="11">
        <f t="shared" si="1"/>
        <v>227.20906480407575</v>
      </c>
      <c r="I31" s="11">
        <f t="shared" si="5"/>
        <v>67.307140267308625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2"/>
        <v>192</v>
      </c>
      <c r="E32" s="11">
        <f t="shared" si="3"/>
        <v>1896.9336140983607</v>
      </c>
      <c r="F32" s="11">
        <f t="shared" si="0"/>
        <v>2001.426789024365</v>
      </c>
      <c r="G32" s="11">
        <f t="shared" si="4"/>
        <v>200.14267890243659</v>
      </c>
      <c r="H32" s="11">
        <f t="shared" si="1"/>
        <v>219.06638590163925</v>
      </c>
      <c r="I32" s="11">
        <f t="shared" si="5"/>
        <v>-8.142678902436586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2"/>
        <v>189</v>
      </c>
      <c r="E33" s="11">
        <f t="shared" si="3"/>
        <v>2104.2787046273356</v>
      </c>
      <c r="F33" s="11">
        <f t="shared" si="0"/>
        <v>2073.4509052897488</v>
      </c>
      <c r="G33" s="11">
        <f t="shared" si="4"/>
        <v>207.34509052897505</v>
      </c>
      <c r="H33" s="11">
        <f t="shared" si="1"/>
        <v>200.72129537266437</v>
      </c>
      <c r="I33" s="11">
        <f t="shared" si="5"/>
        <v>-18.345090528975049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2"/>
        <v>262</v>
      </c>
      <c r="E34" s="11">
        <f t="shared" si="3"/>
        <v>2317.5256026606799</v>
      </c>
      <c r="F34" s="11">
        <f t="shared" si="0"/>
        <v>2132.4689803334422</v>
      </c>
      <c r="G34" s="11">
        <f t="shared" si="4"/>
        <v>213.24689803334434</v>
      </c>
      <c r="H34" s="11">
        <f t="shared" si="1"/>
        <v>249.47439733932015</v>
      </c>
      <c r="I34" s="11">
        <f t="shared" si="5"/>
        <v>48.753101966655663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2"/>
        <v>129</v>
      </c>
      <c r="E35" s="11">
        <f t="shared" si="3"/>
        <v>2535.3474453937388</v>
      </c>
      <c r="F35" s="11">
        <f t="shared" si="0"/>
        <v>2178.2184273305893</v>
      </c>
      <c r="G35" s="11">
        <f t="shared" si="4"/>
        <v>217.8218427330591</v>
      </c>
      <c r="H35" s="11">
        <f t="shared" si="1"/>
        <v>160.65255460626122</v>
      </c>
      <c r="I35" s="11">
        <f t="shared" si="5"/>
        <v>-88.8218427330591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2"/>
        <v>126</v>
      </c>
      <c r="E36" s="11">
        <f t="shared" si="3"/>
        <v>2756.416137728791</v>
      </c>
      <c r="F36" s="11">
        <f t="shared" si="0"/>
        <v>2210.6869233505222</v>
      </c>
      <c r="G36" s="11">
        <f t="shared" si="4"/>
        <v>221.06869233505219</v>
      </c>
      <c r="H36" s="11">
        <f t="shared" si="1"/>
        <v>65.583862271209</v>
      </c>
      <c r="I36" s="11">
        <f t="shared" si="5"/>
        <v>-95.068692335052191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2"/>
        <v>254</v>
      </c>
      <c r="E37" s="11">
        <f t="shared" si="3"/>
        <v>2979.4249927079213</v>
      </c>
      <c r="F37" s="11">
        <f t="shared" si="0"/>
        <v>2230.0885497913032</v>
      </c>
      <c r="G37" s="11">
        <f t="shared" si="4"/>
        <v>223.00885497913038</v>
      </c>
      <c r="H37" s="11">
        <f t="shared" si="1"/>
        <v>96.575007292078681</v>
      </c>
      <c r="I37" s="11">
        <f t="shared" si="5"/>
        <v>30.991145020869624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2"/>
        <v>141</v>
      </c>
      <c r="E38" s="11">
        <f t="shared" si="3"/>
        <v>3203.1086614340788</v>
      </c>
      <c r="F38" s="11">
        <f t="shared" si="0"/>
        <v>2236.8366872615752</v>
      </c>
      <c r="G38" s="11">
        <f t="shared" si="4"/>
        <v>223.68366872615741</v>
      </c>
      <c r="H38" s="11">
        <f t="shared" si="1"/>
        <v>13.89133856592116</v>
      </c>
      <c r="I38" s="11">
        <f t="shared" si="5"/>
        <v>-82.683668726157407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2"/>
        <v>199</v>
      </c>
      <c r="E39" s="11">
        <f t="shared" si="3"/>
        <v>3426.2601635830988</v>
      </c>
      <c r="F39" s="11">
        <f t="shared" si="0"/>
        <v>2231.5150214901996</v>
      </c>
      <c r="G39" s="11">
        <f t="shared" si="4"/>
        <v>223.15150214901993</v>
      </c>
      <c r="H39" s="11">
        <f t="shared" si="1"/>
        <v>-10.260163583098802</v>
      </c>
      <c r="I39" s="11">
        <f t="shared" si="5"/>
        <v>-24.151502149019933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2"/>
        <v>244</v>
      </c>
      <c r="E40" s="11">
        <f t="shared" si="3"/>
        <v>3647.7449482578586</v>
      </c>
      <c r="F40" s="11">
        <f t="shared" si="0"/>
        <v>2214.8478467475979</v>
      </c>
      <c r="G40" s="11">
        <f t="shared" si="4"/>
        <v>221.48478467475982</v>
      </c>
      <c r="H40" s="11">
        <f t="shared" si="1"/>
        <v>12.255051742141404</v>
      </c>
      <c r="I40" s="11">
        <f t="shared" si="5"/>
        <v>22.515215325240177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2"/>
        <v>122</v>
      </c>
      <c r="E41" s="11">
        <f t="shared" si="3"/>
        <v>3866.5120151896172</v>
      </c>
      <c r="F41" s="11">
        <f t="shared" si="0"/>
        <v>2187.6706693175856</v>
      </c>
      <c r="G41" s="11">
        <f t="shared" si="4"/>
        <v>218.76706693175862</v>
      </c>
      <c r="H41" s="11">
        <f t="shared" si="1"/>
        <v>-84.512015189617159</v>
      </c>
      <c r="I41" s="11">
        <f t="shared" si="5"/>
        <v>-96.76706693175862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2"/>
        <v>183</v>
      </c>
      <c r="E42" s="11">
        <f t="shared" si="3"/>
        <v>4081.6022078832216</v>
      </c>
      <c r="F42" s="11">
        <f t="shared" si="0"/>
        <v>2150.9019269360442</v>
      </c>
      <c r="G42" s="11">
        <f t="shared" si="4"/>
        <v>215.09019269360428</v>
      </c>
      <c r="H42" s="11">
        <f t="shared" si="1"/>
        <v>-116.60220788322158</v>
      </c>
      <c r="I42" s="11">
        <f t="shared" si="5"/>
        <v>-32.09019269360428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2"/>
        <v>238</v>
      </c>
      <c r="E43" s="11">
        <f t="shared" si="3"/>
        <v>4292.153853823298</v>
      </c>
      <c r="F43" s="11">
        <f t="shared" si="0"/>
        <v>2105.5164594007647</v>
      </c>
      <c r="G43" s="11">
        <f t="shared" si="4"/>
        <v>210.55164594007607</v>
      </c>
      <c r="H43" s="11">
        <f t="shared" si="1"/>
        <v>-89.15385382329805</v>
      </c>
      <c r="I43" s="11">
        <f t="shared" si="5"/>
        <v>27.448354059923929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2"/>
        <v>246</v>
      </c>
      <c r="E44" s="11">
        <f t="shared" si="3"/>
        <v>4497.4059735233695</v>
      </c>
      <c r="F44" s="11">
        <f t="shared" si="0"/>
        <v>2052.5211970007149</v>
      </c>
      <c r="G44" s="11">
        <f t="shared" si="4"/>
        <v>205.2521197000716</v>
      </c>
      <c r="H44" s="11">
        <f t="shared" si="1"/>
        <v>-48.405973523369539</v>
      </c>
      <c r="I44" s="11">
        <f t="shared" si="5"/>
        <v>40.747880299928397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2"/>
        <v>100</v>
      </c>
      <c r="E45" s="11">
        <f t="shared" si="3"/>
        <v>4696.6993116448175</v>
      </c>
      <c r="F45" s="11">
        <f t="shared" si="0"/>
        <v>1992.9333812144796</v>
      </c>
      <c r="G45" s="11">
        <f t="shared" si="4"/>
        <v>199.29333812144807</v>
      </c>
      <c r="H45" s="11">
        <f t="shared" si="1"/>
        <v>-147.6993116448175</v>
      </c>
      <c r="I45" s="11">
        <f t="shared" si="5"/>
        <v>-99.293338121448073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2"/>
        <v>208</v>
      </c>
      <c r="E46" s="11">
        <f t="shared" si="3"/>
        <v>4889.4754615216816</v>
      </c>
      <c r="F46" s="11">
        <f t="shared" si="0"/>
        <v>1927.7614987686411</v>
      </c>
      <c r="G46" s="11">
        <f t="shared" si="4"/>
        <v>192.776149876864</v>
      </c>
      <c r="H46" s="11">
        <f t="shared" si="1"/>
        <v>-132.47546152168161</v>
      </c>
      <c r="I46" s="11">
        <f t="shared" si="5"/>
        <v>15.223850123136003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2"/>
        <v>149</v>
      </c>
      <c r="E47" s="11">
        <f t="shared" si="3"/>
        <v>5075.2743611930791</v>
      </c>
      <c r="F47" s="11">
        <f t="shared" si="0"/>
        <v>1857.9889967139752</v>
      </c>
      <c r="G47" s="11">
        <f t="shared" si="4"/>
        <v>185.79889967139715</v>
      </c>
      <c r="H47" s="11">
        <f t="shared" si="1"/>
        <v>-169.27436119307913</v>
      </c>
      <c r="I47" s="11">
        <f t="shared" si="5"/>
        <v>-36.798899671397152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2"/>
        <v>114</v>
      </c>
      <c r="E48" s="11">
        <f t="shared" si="3"/>
        <v>5253.7304364595102</v>
      </c>
      <c r="F48" s="11">
        <f t="shared" si="0"/>
        <v>1784.5607526643107</v>
      </c>
      <c r="G48" s="11">
        <f t="shared" si="4"/>
        <v>178.45607526643127</v>
      </c>
      <c r="H48" s="11">
        <f t="shared" si="1"/>
        <v>-233.7304364595102</v>
      </c>
      <c r="I48" s="11">
        <f t="shared" si="5"/>
        <v>-64.45607526643127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2"/>
        <v>171</v>
      </c>
      <c r="E49" s="11">
        <f t="shared" si="3"/>
        <v>5424.5676564525174</v>
      </c>
      <c r="F49" s="11">
        <f t="shared" si="0"/>
        <v>1708.3721999300724</v>
      </c>
      <c r="G49" s="11">
        <f t="shared" si="4"/>
        <v>170.83721999300704</v>
      </c>
      <c r="H49" s="11">
        <f t="shared" si="1"/>
        <v>-233.56765645251744</v>
      </c>
      <c r="I49" s="11">
        <f t="shared" si="5"/>
        <v>0.16278000699296058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2"/>
        <v>185</v>
      </c>
      <c r="E50" s="11">
        <f t="shared" si="3"/>
        <v>5587.5937515095047</v>
      </c>
      <c r="F50" s="11">
        <f t="shared" si="0"/>
        <v>1630.2609505698729</v>
      </c>
      <c r="G50" s="11">
        <f t="shared" si="4"/>
        <v>163.0260950569872</v>
      </c>
      <c r="H50" s="11">
        <f t="shared" si="1"/>
        <v>-211.59375150950473</v>
      </c>
      <c r="I50" s="11">
        <f t="shared" si="5"/>
        <v>21.973904943012798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2"/>
        <v>118</v>
      </c>
      <c r="E51" s="11">
        <f t="shared" si="3"/>
        <v>5742.693823370857</v>
      </c>
      <c r="F51" s="11">
        <f t="shared" si="0"/>
        <v>1551.0007186135226</v>
      </c>
      <c r="G51" s="11">
        <f t="shared" si="4"/>
        <v>155.10007186135249</v>
      </c>
      <c r="H51" s="11">
        <f t="shared" si="1"/>
        <v>-248.69382337085699</v>
      </c>
      <c r="I51" s="11">
        <f t="shared" si="5"/>
        <v>-37.10007186135249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2"/>
        <v>102</v>
      </c>
      <c r="E52" s="11">
        <f t="shared" si="3"/>
        <v>5889.8235552614469</v>
      </c>
      <c r="F52" s="11">
        <f t="shared" si="0"/>
        <v>1471.2973189058994</v>
      </c>
      <c r="G52" s="11">
        <f t="shared" si="4"/>
        <v>147.12973189058965</v>
      </c>
      <c r="H52" s="11">
        <f t="shared" si="1"/>
        <v>-293.82355526144693</v>
      </c>
      <c r="I52" s="11">
        <f t="shared" si="5"/>
        <v>-45.129731890589653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" si="6">C53-C52</f>
        <v>212</v>
      </c>
      <c r="E53" s="11">
        <f t="shared" si="3"/>
        <v>6029.0022054754645</v>
      </c>
      <c r="F53" s="11">
        <f t="shared" si="0"/>
        <v>1391.7865021401758</v>
      </c>
      <c r="G53" s="11">
        <f t="shared" si="4"/>
        <v>139.17865021401713</v>
      </c>
      <c r="H53" s="11">
        <f t="shared" ref="H53" si="7">C53-E53</f>
        <v>-221.00220547546451</v>
      </c>
      <c r="I53" s="11">
        <f t="shared" ref="I53" si="8">D53-G53</f>
        <v>72.821349785982875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ref="D54" si="9">C54-C53</f>
        <v>128</v>
      </c>
      <c r="E54" s="11">
        <f t="shared" si="3"/>
        <v>6160.3055436427876</v>
      </c>
      <c r="F54" s="11">
        <f t="shared" si="0"/>
        <v>1313.0333816732309</v>
      </c>
      <c r="G54" s="11">
        <f t="shared" si="4"/>
        <v>131.3033381673234</v>
      </c>
      <c r="H54" s="11">
        <f t="shared" ref="H54" si="10">C54-E54</f>
        <v>-224.3055436427876</v>
      </c>
      <c r="I54" s="11">
        <f t="shared" ref="I54" si="11">D54-G54</f>
        <v>-3.3033381673234032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ref="D55" si="12">C55-C54</f>
        <v>103</v>
      </c>
      <c r="E55" s="11">
        <f t="shared" si="3"/>
        <v>6283.8588647157139</v>
      </c>
      <c r="F55" s="11">
        <f t="shared" si="0"/>
        <v>1235.5332107292634</v>
      </c>
      <c r="G55" s="11">
        <f t="shared" si="4"/>
        <v>123.55332107292611</v>
      </c>
      <c r="H55" s="11">
        <f t="shared" ref="H55" si="13">C55-E55</f>
        <v>-244.85886471571393</v>
      </c>
      <c r="I55" s="11">
        <f t="shared" ref="I55" si="14">D55-G55</f>
        <v>-20.55332107292611</v>
      </c>
    </row>
    <row r="56" spans="1:9">
      <c r="A56" s="2">
        <v>43938</v>
      </c>
      <c r="B56" s="10">
        <v>54</v>
      </c>
      <c r="E56" s="11">
        <f t="shared" si="3"/>
        <v>6399.8301924991292</v>
      </c>
      <c r="F56" s="11">
        <f t="shared" si="0"/>
        <v>1159.7132778341529</v>
      </c>
      <c r="G56" s="11">
        <f t="shared" si="4"/>
        <v>115.97132778341529</v>
      </c>
      <c r="I56" s="11"/>
    </row>
    <row r="57" spans="1:9">
      <c r="A57" s="2">
        <v>43939</v>
      </c>
      <c r="B57" s="10">
        <v>55</v>
      </c>
      <c r="E57" s="11">
        <f t="shared" si="3"/>
        <v>6508.423762719015</v>
      </c>
      <c r="F57" s="11">
        <f t="shared" si="0"/>
        <v>1085.9357021988581</v>
      </c>
      <c r="G57" s="11">
        <f t="shared" si="4"/>
        <v>108.59357021988588</v>
      </c>
      <c r="I57" s="11"/>
    </row>
    <row r="58" spans="1:9">
      <c r="A58" s="2">
        <v>43940</v>
      </c>
      <c r="B58" s="10">
        <v>56</v>
      </c>
      <c r="E58" s="11">
        <f t="shared" si="3"/>
        <v>6609.8738555086829</v>
      </c>
      <c r="F58" s="11">
        <f t="shared" si="0"/>
        <v>1014.5009278966791</v>
      </c>
      <c r="G58" s="11">
        <f t="shared" si="4"/>
        <v>101.45009278966765</v>
      </c>
      <c r="I58" s="11"/>
    </row>
    <row r="59" spans="1:9">
      <c r="A59" s="2">
        <v>43941</v>
      </c>
      <c r="B59" s="10">
        <v>57</v>
      </c>
      <c r="E59" s="11">
        <f t="shared" si="3"/>
        <v>6704.4390289958728</v>
      </c>
      <c r="F59" s="11">
        <f t="shared" si="0"/>
        <v>945.65173487189895</v>
      </c>
      <c r="G59" s="11">
        <f t="shared" si="4"/>
        <v>94.565173487190123</v>
      </c>
      <c r="I59" s="11"/>
    </row>
    <row r="60" spans="1:9">
      <c r="A60" s="2">
        <v>43942</v>
      </c>
      <c r="B60" s="10">
        <v>58</v>
      </c>
      <c r="E60" s="11">
        <f t="shared" si="3"/>
        <v>6792.3967895042979</v>
      </c>
      <c r="F60" s="11">
        <f t="shared" si="0"/>
        <v>879.57760508425054</v>
      </c>
      <c r="G60" s="11">
        <f t="shared" si="4"/>
        <v>87.957760508425494</v>
      </c>
      <c r="I60" s="11"/>
    </row>
    <row r="61" spans="1:9">
      <c r="A61" s="2">
        <v>43943</v>
      </c>
      <c r="B61" s="10">
        <v>59</v>
      </c>
      <c r="E61" s="11">
        <f t="shared" si="3"/>
        <v>6874.0387197672362</v>
      </c>
      <c r="F61" s="11">
        <f t="shared" si="0"/>
        <v>816.41930262938331</v>
      </c>
      <c r="G61" s="11">
        <f t="shared" si="4"/>
        <v>81.641930262938644</v>
      </c>
      <c r="I61" s="11"/>
    </row>
    <row r="62" spans="1:9">
      <c r="A62" s="2">
        <v>43944</v>
      </c>
      <c r="B62" s="10">
        <v>60</v>
      </c>
      <c r="E62" s="11">
        <f t="shared" si="3"/>
        <v>6949.6660744515912</v>
      </c>
      <c r="F62" s="11">
        <f t="shared" si="0"/>
        <v>756.27354684354941</v>
      </c>
      <c r="G62" s="11">
        <f t="shared" si="4"/>
        <v>75.627354684354941</v>
      </c>
      <c r="I62" s="11"/>
    </row>
    <row r="63" spans="1:9">
      <c r="A63" s="2">
        <v>43945</v>
      </c>
      <c r="B63" s="10">
        <v>61</v>
      </c>
      <c r="E63" s="11">
        <f t="shared" si="3"/>
        <v>7019.5858421230578</v>
      </c>
      <c r="F63" s="11">
        <f t="shared" si="0"/>
        <v>699.19767671466616</v>
      </c>
      <c r="G63" s="11">
        <f t="shared" si="4"/>
        <v>69.919767671466289</v>
      </c>
      <c r="I63" s="11"/>
    </row>
    <row r="64" spans="1:9">
      <c r="A64" s="2">
        <v>43946</v>
      </c>
      <c r="B64" s="10">
        <v>62</v>
      </c>
      <c r="E64" s="11">
        <f t="shared" si="3"/>
        <v>7084.1072644259475</v>
      </c>
      <c r="F64" s="11">
        <f t="shared" si="0"/>
        <v>645.21422302889732</v>
      </c>
      <c r="G64" s="11">
        <f t="shared" si="4"/>
        <v>64.52142230288932</v>
      </c>
      <c r="I64" s="11"/>
    </row>
    <row r="65" spans="1:9">
      <c r="A65" s="2">
        <v>43947</v>
      </c>
      <c r="B65" s="10">
        <v>63</v>
      </c>
      <c r="E65" s="11">
        <f t="shared" si="3"/>
        <v>7143.5387965600776</v>
      </c>
      <c r="F65" s="11">
        <f t="shared" si="0"/>
        <v>594.31532134130066</v>
      </c>
      <c r="G65" s="11">
        <f t="shared" si="4"/>
        <v>59.431532134130428</v>
      </c>
      <c r="I65" s="11"/>
    </row>
    <row r="66" spans="1:9">
      <c r="A66" s="2">
        <v>43948</v>
      </c>
      <c r="B66" s="10">
        <v>64</v>
      </c>
      <c r="E66" s="11">
        <f t="shared" si="3"/>
        <v>7198.1854879526363</v>
      </c>
      <c r="F66" s="11">
        <f t="shared" si="0"/>
        <v>546.46691392558751</v>
      </c>
      <c r="G66" s="11">
        <f t="shared" si="4"/>
        <v>54.646691392558665</v>
      </c>
      <c r="I66" s="11"/>
    </row>
    <row r="67" spans="1:9">
      <c r="A67" s="2">
        <v>43949</v>
      </c>
      <c r="B67" s="10">
        <v>65</v>
      </c>
      <c r="E67" s="11">
        <f t="shared" si="3"/>
        <v>7248.3467581789591</v>
      </c>
      <c r="F67" s="11">
        <f t="shared" si="0"/>
        <v>501.61270226322813</v>
      </c>
      <c r="G67" s="11">
        <f t="shared" si="4"/>
        <v>50.161270226322834</v>
      </c>
      <c r="I67" s="11"/>
    </row>
    <row r="68" spans="1:9">
      <c r="A68" s="2">
        <v>43950</v>
      </c>
      <c r="B68" s="10">
        <v>66</v>
      </c>
      <c r="E68" s="11">
        <f t="shared" si="3"/>
        <v>7294.3145405160458</v>
      </c>
      <c r="F68" s="11">
        <f t="shared" ref="F68:F96" si="15">(E68-E67)*10</f>
        <v>459.67782337086646</v>
      </c>
      <c r="G68" s="11">
        <f t="shared" si="4"/>
        <v>45.967782337086767</v>
      </c>
      <c r="I68" s="11"/>
    </row>
    <row r="69" spans="1:9">
      <c r="A69" s="2">
        <v>43951</v>
      </c>
      <c r="B69" s="10">
        <v>67</v>
      </c>
      <c r="E69" s="11">
        <f t="shared" ref="E69:E96" si="16">E68+G69</f>
        <v>7336.3717638538183</v>
      </c>
      <c r="F69" s="11">
        <f t="shared" si="15"/>
        <v>420.57223337772484</v>
      </c>
      <c r="G69" s="11">
        <f t="shared" ref="G69:G96" si="17">$L$2*B69^$L$3*EXP(-B69/$L$4)</f>
        <v>42.057223337772797</v>
      </c>
      <c r="I69" s="11"/>
    </row>
    <row r="70" spans="1:9">
      <c r="A70" s="2">
        <v>43952</v>
      </c>
      <c r="B70" s="10">
        <v>68</v>
      </c>
      <c r="E70" s="11">
        <f t="shared" si="16"/>
        <v>7374.7911428868856</v>
      </c>
      <c r="F70" s="11">
        <f t="shared" si="15"/>
        <v>384.19379033067344</v>
      </c>
      <c r="G70" s="11">
        <f t="shared" si="17"/>
        <v>38.419379033067386</v>
      </c>
      <c r="I70" s="11"/>
    </row>
    <row r="71" spans="1:9">
      <c r="A71" s="2">
        <v>43953</v>
      </c>
      <c r="B71" s="10">
        <v>69</v>
      </c>
      <c r="E71" s="11">
        <f t="shared" si="16"/>
        <v>7409.8342464194375</v>
      </c>
      <c r="F71" s="11">
        <f t="shared" si="15"/>
        <v>350.43103532551868</v>
      </c>
      <c r="G71" s="11">
        <f t="shared" si="17"/>
        <v>35.043103532551442</v>
      </c>
      <c r="I71" s="11"/>
    </row>
    <row r="72" spans="1:9">
      <c r="A72" s="2">
        <v>43954</v>
      </c>
      <c r="B72" s="10">
        <v>70</v>
      </c>
      <c r="E72" s="11">
        <f t="shared" si="16"/>
        <v>7441.750814105364</v>
      </c>
      <c r="F72" s="11">
        <f t="shared" si="15"/>
        <v>319.16567685926566</v>
      </c>
      <c r="G72" s="11">
        <f t="shared" si="17"/>
        <v>31.916567685926509</v>
      </c>
      <c r="I72" s="11"/>
    </row>
    <row r="73" spans="1:9">
      <c r="A73" s="2">
        <v>43955</v>
      </c>
      <c r="B73" s="10">
        <v>71</v>
      </c>
      <c r="E73" s="11">
        <f t="shared" si="16"/>
        <v>7470.7782928951729</v>
      </c>
      <c r="F73" s="11">
        <f t="shared" si="15"/>
        <v>290.27478789808811</v>
      </c>
      <c r="G73" s="11">
        <f t="shared" si="17"/>
        <v>29.027478789808558</v>
      </c>
      <c r="I73" s="11"/>
    </row>
    <row r="74" spans="1:9">
      <c r="A74" s="2">
        <v>43956</v>
      </c>
      <c r="B74" s="10">
        <v>72</v>
      </c>
      <c r="E74" s="11">
        <f t="shared" si="16"/>
        <v>7497.1415657643802</v>
      </c>
      <c r="F74" s="11">
        <f t="shared" si="15"/>
        <v>263.63272869207321</v>
      </c>
      <c r="G74" s="11">
        <f t="shared" si="17"/>
        <v>26.363272869207176</v>
      </c>
      <c r="I74" s="11"/>
    </row>
    <row r="75" spans="1:9">
      <c r="A75" s="2">
        <v>43957</v>
      </c>
      <c r="B75" s="10">
        <v>73</v>
      </c>
      <c r="E75" s="11">
        <f t="shared" si="16"/>
        <v>7521.0528468616376</v>
      </c>
      <c r="F75" s="11">
        <f t="shared" si="15"/>
        <v>239.11281097257415</v>
      </c>
      <c r="G75" s="11">
        <f t="shared" si="17"/>
        <v>23.911281097256996</v>
      </c>
      <c r="I75" s="11"/>
    </row>
    <row r="76" spans="1:9">
      <c r="A76" s="2">
        <v>43958</v>
      </c>
      <c r="B76" s="10">
        <v>74</v>
      </c>
      <c r="E76" s="11">
        <f t="shared" si="16"/>
        <v>7542.7117189583796</v>
      </c>
      <c r="F76" s="11">
        <f t="shared" si="15"/>
        <v>216.58872096742016</v>
      </c>
      <c r="G76" s="11">
        <f t="shared" si="17"/>
        <v>21.658872096742169</v>
      </c>
      <c r="I76" s="11"/>
    </row>
    <row r="77" spans="1:9">
      <c r="A77" s="2">
        <v>43959</v>
      </c>
      <c r="B77" s="10">
        <v>75</v>
      </c>
      <c r="E77" s="11">
        <f t="shared" si="16"/>
        <v>7562.3052909368671</v>
      </c>
      <c r="F77" s="11">
        <f t="shared" si="15"/>
        <v>195.93571978487489</v>
      </c>
      <c r="G77" s="11">
        <f t="shared" si="17"/>
        <v>19.593571978487667</v>
      </c>
      <c r="I77" s="11"/>
    </row>
    <row r="78" spans="1:9">
      <c r="A78" s="2">
        <v>43960</v>
      </c>
      <c r="B78" s="10">
        <v>76</v>
      </c>
      <c r="E78" s="11">
        <f t="shared" si="16"/>
        <v>7580.0084549628255</v>
      </c>
      <c r="F78" s="11">
        <f t="shared" si="15"/>
        <v>177.03164025958358</v>
      </c>
      <c r="G78" s="11">
        <f t="shared" si="17"/>
        <v>17.703164025958088</v>
      </c>
      <c r="I78" s="11"/>
    </row>
    <row r="79" spans="1:9">
      <c r="A79" s="2">
        <v>43961</v>
      </c>
      <c r="B79" s="10">
        <v>77</v>
      </c>
      <c r="E79" s="11">
        <f t="shared" si="16"/>
        <v>7595.9842249054409</v>
      </c>
      <c r="F79" s="11">
        <f t="shared" si="15"/>
        <v>159.75769942615443</v>
      </c>
      <c r="G79" s="11">
        <f t="shared" si="17"/>
        <v>15.975769942615248</v>
      </c>
      <c r="I79" s="11"/>
    </row>
    <row r="80" spans="1:9">
      <c r="A80" s="2">
        <v>43962</v>
      </c>
      <c r="B80" s="10">
        <v>78</v>
      </c>
      <c r="E80" s="11">
        <f t="shared" si="16"/>
        <v>7610.3841394533711</v>
      </c>
      <c r="F80" s="11">
        <f t="shared" si="15"/>
        <v>143.99914547930166</v>
      </c>
      <c r="G80" s="11">
        <f t="shared" si="17"/>
        <v>14.399914547929784</v>
      </c>
      <c r="I80" s="11"/>
    </row>
    <row r="81" spans="1:9">
      <c r="A81" s="2">
        <v>43963</v>
      </c>
      <c r="B81" s="10">
        <v>79</v>
      </c>
      <c r="E81" s="11">
        <f t="shared" si="16"/>
        <v>7623.3487152009475</v>
      </c>
      <c r="F81" s="11">
        <f t="shared" si="15"/>
        <v>129.64575747576419</v>
      </c>
      <c r="G81" s="11">
        <f t="shared" si="17"/>
        <v>12.964575747576063</v>
      </c>
      <c r="I81" s="11"/>
    </row>
    <row r="82" spans="1:9">
      <c r="A82" s="2">
        <v>43964</v>
      </c>
      <c r="B82" s="10">
        <v>80</v>
      </c>
      <c r="E82" s="11">
        <f t="shared" si="16"/>
        <v>7635.0079367213539</v>
      </c>
      <c r="F82" s="11">
        <f t="shared" si="15"/>
        <v>116.5922152040639</v>
      </c>
      <c r="G82" s="11">
        <f t="shared" si="17"/>
        <v>11.659221520406206</v>
      </c>
      <c r="I82" s="11"/>
    </row>
    <row r="83" spans="1:9">
      <c r="A83" s="2">
        <v>43965</v>
      </c>
      <c r="B83" s="10">
        <v>81</v>
      </c>
      <c r="E83" s="11">
        <f t="shared" si="16"/>
        <v>7645.4817722868229</v>
      </c>
      <c r="F83" s="11">
        <f t="shared" si="15"/>
        <v>104.73835565469017</v>
      </c>
      <c r="G83" s="11">
        <f t="shared" si="17"/>
        <v>10.4738355654691</v>
      </c>
      <c r="I83" s="11"/>
    </row>
    <row r="84" spans="1:9">
      <c r="A84" s="2">
        <v>43966</v>
      </c>
      <c r="B84" s="10">
        <v>82</v>
      </c>
      <c r="E84" s="11">
        <f t="shared" si="16"/>
        <v>7654.8807054286935</v>
      </c>
      <c r="F84" s="11">
        <f t="shared" si="15"/>
        <v>93.98933141870657</v>
      </c>
      <c r="G84" s="11">
        <f t="shared" si="17"/>
        <v>9.3989331418710762</v>
      </c>
      <c r="I84" s="11"/>
    </row>
    <row r="85" spans="1:9">
      <c r="A85" s="2">
        <v>43967</v>
      </c>
      <c r="B85" s="10">
        <v>83</v>
      </c>
      <c r="E85" s="11">
        <f t="shared" si="16"/>
        <v>7663.3062739457755</v>
      </c>
      <c r="F85" s="11">
        <f t="shared" si="15"/>
        <v>84.255685170819561</v>
      </c>
      <c r="G85" s="11">
        <f t="shared" si="17"/>
        <v>8.4255685170817429</v>
      </c>
      <c r="I85" s="11"/>
    </row>
    <row r="86" spans="1:9">
      <c r="A86" s="2">
        <v>43968</v>
      </c>
      <c r="B86" s="10">
        <v>84</v>
      </c>
      <c r="E86" s="11">
        <f t="shared" si="16"/>
        <v>7670.8516092647942</v>
      </c>
      <c r="F86" s="11">
        <f t="shared" si="15"/>
        <v>75.453353190187045</v>
      </c>
      <c r="G86" s="11">
        <f t="shared" si="17"/>
        <v>7.5453353190191139</v>
      </c>
      <c r="I86" s="11"/>
    </row>
    <row r="87" spans="1:9">
      <c r="A87" s="2">
        <v>43969</v>
      </c>
      <c r="B87" s="10">
        <v>85</v>
      </c>
      <c r="E87" s="11">
        <f t="shared" si="16"/>
        <v>7677.601970231658</v>
      </c>
      <c r="F87" s="11">
        <f t="shared" si="15"/>
        <v>67.503609668638092</v>
      </c>
      <c r="G87" s="11">
        <f t="shared" si="17"/>
        <v>6.7503609668636146</v>
      </c>
      <c r="I87" s="11"/>
    </row>
    <row r="88" spans="1:9">
      <c r="A88" s="2">
        <v>43970</v>
      </c>
      <c r="B88" s="10">
        <v>86</v>
      </c>
      <c r="E88" s="11">
        <f t="shared" si="16"/>
        <v>7683.6352664690594</v>
      </c>
      <c r="F88" s="11">
        <f t="shared" si="15"/>
        <v>60.332962374013732</v>
      </c>
      <c r="G88" s="11">
        <f t="shared" si="17"/>
        <v>6.0332962374015571</v>
      </c>
      <c r="I88" s="11"/>
    </row>
    <row r="89" spans="1:9">
      <c r="A89" s="2">
        <v>43971</v>
      </c>
      <c r="B89" s="10">
        <v>87</v>
      </c>
      <c r="E89" s="11">
        <f t="shared" si="16"/>
        <v>7689.0225673786663</v>
      </c>
      <c r="F89" s="11">
        <f t="shared" si="15"/>
        <v>53.873009096068927</v>
      </c>
      <c r="G89" s="11">
        <f t="shared" si="17"/>
        <v>5.3873009096069735</v>
      </c>
      <c r="I89" s="11"/>
    </row>
    <row r="90" spans="1:9">
      <c r="A90" s="2">
        <v>43972</v>
      </c>
      <c r="B90" s="10">
        <v>88</v>
      </c>
      <c r="E90" s="11">
        <f t="shared" si="16"/>
        <v>7693.8285937001592</v>
      </c>
      <c r="F90" s="11">
        <f t="shared" si="15"/>
        <v>48.060263214929364</v>
      </c>
      <c r="G90" s="11">
        <f t="shared" si="17"/>
        <v>4.8060263214925989</v>
      </c>
      <c r="I90" s="11"/>
    </row>
    <row r="91" spans="1:9">
      <c r="A91" s="2">
        <v>43973</v>
      </c>
      <c r="B91" s="10">
        <v>89</v>
      </c>
      <c r="E91" s="11">
        <f t="shared" si="16"/>
        <v>7698.112189271129</v>
      </c>
      <c r="F91" s="11">
        <f t="shared" si="15"/>
        <v>42.835955709697373</v>
      </c>
      <c r="G91" s="11">
        <f t="shared" si="17"/>
        <v>4.2835955709696671</v>
      </c>
      <c r="I91" s="11"/>
    </row>
    <row r="92" spans="1:9">
      <c r="A92" s="2">
        <v>43974</v>
      </c>
      <c r="B92" s="10">
        <v>90</v>
      </c>
      <c r="E92" s="11">
        <f t="shared" si="16"/>
        <v>7701.926771268314</v>
      </c>
      <c r="F92" s="11">
        <f t="shared" si="15"/>
        <v>38.145819971850869</v>
      </c>
      <c r="G92" s="11">
        <f t="shared" si="17"/>
        <v>3.8145819971853592</v>
      </c>
      <c r="I92" s="11"/>
    </row>
    <row r="93" spans="1:9">
      <c r="A93" s="2">
        <v>43975</v>
      </c>
      <c r="B93" s="10">
        <v>91</v>
      </c>
      <c r="E93" s="11">
        <f t="shared" si="16"/>
        <v>7705.3207577592411</v>
      </c>
      <c r="F93" s="11">
        <f t="shared" si="15"/>
        <v>33.939864909270909</v>
      </c>
      <c r="G93" s="11">
        <f t="shared" si="17"/>
        <v>3.3939864909273272</v>
      </c>
      <c r="I93" s="11"/>
    </row>
    <row r="94" spans="1:9">
      <c r="A94" s="2">
        <v>43976</v>
      </c>
      <c r="B94" s="10">
        <v>92</v>
      </c>
      <c r="E94" s="11">
        <f t="shared" si="16"/>
        <v>7708.3379718615761</v>
      </c>
      <c r="F94" s="11">
        <f t="shared" si="15"/>
        <v>30.172141023349468</v>
      </c>
      <c r="G94" s="11">
        <f t="shared" si="17"/>
        <v>3.0172141023348127</v>
      </c>
      <c r="I94" s="11"/>
    </row>
    <row r="95" spans="1:9">
      <c r="A95" s="2">
        <v>43977</v>
      </c>
      <c r="B95" s="10">
        <v>93</v>
      </c>
      <c r="E95" s="11">
        <f t="shared" si="16"/>
        <v>7711.0180222028803</v>
      </c>
      <c r="F95" s="11">
        <f t="shared" si="15"/>
        <v>26.800503413041952</v>
      </c>
      <c r="G95" s="11">
        <f t="shared" si="17"/>
        <v>2.6800503413044052</v>
      </c>
      <c r="I95" s="11"/>
    </row>
    <row r="96" spans="1:9">
      <c r="A96" s="2">
        <v>43978</v>
      </c>
      <c r="B96" s="10">
        <v>94</v>
      </c>
      <c r="E96" s="11">
        <f t="shared" si="16"/>
        <v>7713.3966597033268</v>
      </c>
      <c r="F96" s="11">
        <f t="shared" si="15"/>
        <v>23.786375004465299</v>
      </c>
      <c r="G96" s="11">
        <f t="shared" si="17"/>
        <v>2.3786375004465019</v>
      </c>
      <c r="I96" s="11"/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10" workbookViewId="0">
      <selection activeCell="C55" sqref="C5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 t="shared" ref="F3:F5" si="0"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 t="shared" si="0"/>
        <v>5.3905602421699319</v>
      </c>
      <c r="G4" s="11">
        <f t="shared" ref="G4:G67" si="1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2">C5-C4</f>
        <v>0</v>
      </c>
      <c r="E5">
        <f t="shared" ref="E5:E37" si="3">10*(C5-C4)</f>
        <v>0</v>
      </c>
      <c r="F5" s="11">
        <f t="shared" si="0"/>
        <v>6.2565162505540526</v>
      </c>
      <c r="G5" s="11">
        <f t="shared" si="1"/>
        <v>8.6595600838412068</v>
      </c>
      <c r="H5" s="11">
        <f t="shared" ref="H5:H67" si="4">F5-F4</f>
        <v>0.86595600838412068</v>
      </c>
      <c r="I5" s="11">
        <f t="shared" ref="I5:I51" si="5">C5-F5</f>
        <v>-6.2565162505540526</v>
      </c>
      <c r="J5" s="11">
        <f t="shared" ref="J5:J51" si="6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ref="F6:F36" si="7">$M$2/(1+$M$5*EXP(-$M$4*B6))</f>
        <v>7.2603862601851183</v>
      </c>
      <c r="G6" s="11">
        <f t="shared" si="1"/>
        <v>10.038700096310658</v>
      </c>
      <c r="H6" s="11">
        <f t="shared" si="4"/>
        <v>1.0038700096310658</v>
      </c>
      <c r="I6" s="11">
        <f t="shared" si="5"/>
        <v>-7.2603862601851183</v>
      </c>
      <c r="J6" s="11">
        <f t="shared" si="6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7"/>
        <v>8.4237210239860723</v>
      </c>
      <c r="G7" s="11">
        <f t="shared" si="1"/>
        <v>11.633347638009539</v>
      </c>
      <c r="H7" s="11">
        <f t="shared" si="4"/>
        <v>1.1633347638009539</v>
      </c>
      <c r="I7" s="11">
        <f t="shared" si="5"/>
        <v>-8.4237210239860723</v>
      </c>
      <c r="J7" s="11">
        <f t="shared" si="6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7"/>
        <v>9.7712961422781266</v>
      </c>
      <c r="G8" s="11">
        <f t="shared" si="1"/>
        <v>13.475751182920543</v>
      </c>
      <c r="H8" s="11">
        <f t="shared" si="4"/>
        <v>1.3475751182920543</v>
      </c>
      <c r="I8" s="11">
        <f t="shared" si="5"/>
        <v>-9.7712961422781266</v>
      </c>
      <c r="J8" s="11">
        <f t="shared" si="6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7"/>
        <v>11.331545376077344</v>
      </c>
      <c r="G9" s="11">
        <f t="shared" si="1"/>
        <v>15.602492337992171</v>
      </c>
      <c r="H9" s="11">
        <f t="shared" si="4"/>
        <v>1.5602492337992171</v>
      </c>
      <c r="I9" s="11">
        <f t="shared" si="5"/>
        <v>-11.331545376077344</v>
      </c>
      <c r="J9" s="11">
        <f t="shared" si="6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7"/>
        <v>13.137034951624562</v>
      </c>
      <c r="G10" s="11">
        <f t="shared" si="1"/>
        <v>18.054895755472185</v>
      </c>
      <c r="H10" s="11">
        <f t="shared" si="4"/>
        <v>1.8054895755472185</v>
      </c>
      <c r="I10" s="11">
        <f t="shared" si="5"/>
        <v>-13.137034951624562</v>
      </c>
      <c r="J10" s="11">
        <f t="shared" si="6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7"/>
        <v>15.224976306308355</v>
      </c>
      <c r="G11" s="11">
        <f t="shared" si="1"/>
        <v>20.879413546837924</v>
      </c>
      <c r="H11" s="11">
        <f t="shared" si="4"/>
        <v>2.0879413546837924</v>
      </c>
      <c r="I11" s="11">
        <f t="shared" si="5"/>
        <v>-14.224976306308355</v>
      </c>
      <c r="J11" s="11">
        <f t="shared" si="6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7"/>
        <v>17.63777163788523</v>
      </c>
      <c r="G12" s="11">
        <f t="shared" si="1"/>
        <v>24.127953315768753</v>
      </c>
      <c r="H12" s="11">
        <f t="shared" si="4"/>
        <v>2.4127953315768753</v>
      </c>
      <c r="I12" s="11">
        <f t="shared" si="5"/>
        <v>-16.63777163788523</v>
      </c>
      <c r="J12" s="11">
        <f t="shared" si="6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7"/>
        <v>20.423582372069777</v>
      </c>
      <c r="G13" s="11">
        <f t="shared" si="1"/>
        <v>27.858107341845475</v>
      </c>
      <c r="H13" s="11">
        <f t="shared" si="4"/>
        <v>2.7858107341845475</v>
      </c>
      <c r="I13" s="11">
        <f t="shared" si="5"/>
        <v>-17.423582372069777</v>
      </c>
      <c r="J13" s="11">
        <f t="shared" si="6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7"/>
        <v>23.636904976332684</v>
      </c>
      <c r="G14" s="11">
        <f t="shared" si="1"/>
        <v>32.133226042629062</v>
      </c>
      <c r="H14" s="11">
        <f t="shared" si="4"/>
        <v>3.2133226042629062</v>
      </c>
      <c r="I14" s="11">
        <f t="shared" si="5"/>
        <v>-20.636904976332684</v>
      </c>
      <c r="J14" s="11">
        <f t="shared" si="6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7"/>
        <v>27.339131121160726</v>
      </c>
      <c r="G15" s="11">
        <f t="shared" si="1"/>
        <v>37.022261448280425</v>
      </c>
      <c r="H15" s="11">
        <f t="shared" si="4"/>
        <v>3.7022261448280425</v>
      </c>
      <c r="I15" s="11">
        <f t="shared" si="5"/>
        <v>-23.339131121160726</v>
      </c>
      <c r="J15" s="11">
        <f t="shared" si="6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7"/>
        <v>31.599059738899637</v>
      </c>
      <c r="G16" s="11">
        <f t="shared" si="1"/>
        <v>42.599286177389111</v>
      </c>
      <c r="H16" s="11">
        <f t="shared" si="4"/>
        <v>4.2599286177389111</v>
      </c>
      <c r="I16" s="11">
        <f t="shared" si="5"/>
        <v>-25.599059738899637</v>
      </c>
      <c r="J16" s="11">
        <f t="shared" si="6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7"/>
        <v>36.493316836716076</v>
      </c>
      <c r="G17" s="11">
        <f t="shared" si="1"/>
        <v>48.94257097816439</v>
      </c>
      <c r="H17" s="11">
        <f t="shared" si="4"/>
        <v>4.894257097816439</v>
      </c>
      <c r="I17" s="11">
        <f t="shared" si="5"/>
        <v>-29.493316836716076</v>
      </c>
      <c r="J17" s="11">
        <f t="shared" si="6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7"/>
        <v>42.106624918556022</v>
      </c>
      <c r="G18" s="11">
        <f t="shared" si="1"/>
        <v>56.133080818399463</v>
      </c>
      <c r="H18" s="11">
        <f t="shared" si="4"/>
        <v>5.6133080818399463</v>
      </c>
      <c r="I18" s="11">
        <f t="shared" si="5"/>
        <v>-34.106624918556022</v>
      </c>
      <c r="J18" s="11">
        <f t="shared" si="6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7"/>
        <v>48.531847773360482</v>
      </c>
      <c r="G19" s="11">
        <f t="shared" si="1"/>
        <v>64.252228548044599</v>
      </c>
      <c r="H19" s="11">
        <f t="shared" si="4"/>
        <v>6.4252228548044599</v>
      </c>
      <c r="I19" s="11">
        <f t="shared" si="5"/>
        <v>-40.531847773360482</v>
      </c>
      <c r="J19" s="11">
        <f t="shared" si="6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7"/>
        <v>55.869718855896437</v>
      </c>
      <c r="G20" s="11">
        <f t="shared" si="1"/>
        <v>73.378710825359548</v>
      </c>
      <c r="H20" s="11">
        <f t="shared" si="4"/>
        <v>7.3378710825359548</v>
      </c>
      <c r="I20" s="11">
        <f t="shared" si="5"/>
        <v>-44.869718855896437</v>
      </c>
      <c r="J20" s="11">
        <f t="shared" si="6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7"/>
        <v>64.22814385570004</v>
      </c>
      <c r="G21" s="11">
        <f t="shared" si="1"/>
        <v>83.584249998036029</v>
      </c>
      <c r="H21" s="11">
        <f t="shared" si="4"/>
        <v>8.3584249998036029</v>
      </c>
      <c r="I21" s="11">
        <f t="shared" si="5"/>
        <v>-47.22814385570004</v>
      </c>
      <c r="J21" s="11">
        <f t="shared" si="6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7"/>
        <v>73.720952575601444</v>
      </c>
      <c r="G22" s="11">
        <f t="shared" si="1"/>
        <v>94.928087199014044</v>
      </c>
      <c r="H22" s="11">
        <f t="shared" si="4"/>
        <v>9.4928087199014044</v>
      </c>
      <c r="I22" s="11">
        <f t="shared" si="5"/>
        <v>-46.720952575601444</v>
      </c>
      <c r="J22" s="11">
        <f t="shared" si="6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7"/>
        <v>84.465965349902206</v>
      </c>
      <c r="G23" s="11">
        <f t="shared" si="1"/>
        <v>107.45012774300761</v>
      </c>
      <c r="H23" s="11">
        <f t="shared" si="4"/>
        <v>10.745012774300761</v>
      </c>
      <c r="I23" s="11">
        <f t="shared" si="5"/>
        <v>-51.465965349902206</v>
      </c>
      <c r="J23" s="11">
        <f t="shared" si="6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7"/>
        <v>96.582239678520281</v>
      </c>
      <c r="G24" s="11">
        <f t="shared" si="1"/>
        <v>121.16274328618076</v>
      </c>
      <c r="H24" s="11">
        <f t="shared" si="4"/>
        <v>12.116274328618076</v>
      </c>
      <c r="I24" s="11">
        <f t="shared" si="5"/>
        <v>-46.582239678520281</v>
      </c>
      <c r="J24" s="11">
        <f t="shared" si="6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7"/>
        <v>110.18637956936266</v>
      </c>
      <c r="G25" s="11">
        <f t="shared" si="1"/>
        <v>136.04139890842376</v>
      </c>
      <c r="H25" s="11">
        <f t="shared" si="4"/>
        <v>13.604139890842376</v>
      </c>
      <c r="I25" s="11">
        <f t="shared" si="5"/>
        <v>-50.186379569362657</v>
      </c>
      <c r="J25" s="11">
        <f t="shared" si="6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7"/>
        <v>125.38783013463313</v>
      </c>
      <c r="G26" s="11">
        <f t="shared" si="1"/>
        <v>152.01450565270477</v>
      </c>
      <c r="H26" s="11">
        <f t="shared" si="4"/>
        <v>15.201450565270477</v>
      </c>
      <c r="I26" s="11">
        <f t="shared" si="5"/>
        <v>-52.387830134633134</v>
      </c>
      <c r="J26" s="11">
        <f t="shared" si="6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7"/>
        <v>142.2831499475482</v>
      </c>
      <c r="G27" s="11">
        <f t="shared" si="1"/>
        <v>168.95319812915062</v>
      </c>
      <c r="H27" s="11">
        <f t="shared" si="4"/>
        <v>16.895319812915062</v>
      </c>
      <c r="I27" s="11">
        <f t="shared" si="5"/>
        <v>-51.283149947548196</v>
      </c>
      <c r="J27" s="11">
        <f t="shared" si="6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7"/>
        <v>160.94935821286839</v>
      </c>
      <c r="G28" s="11">
        <f t="shared" si="1"/>
        <v>186.66208265320194</v>
      </c>
      <c r="H28" s="11">
        <f t="shared" si="4"/>
        <v>18.666208265320194</v>
      </c>
      <c r="I28" s="11">
        <f t="shared" si="5"/>
        <v>-41.94935821286839</v>
      </c>
      <c r="J28" s="11">
        <f t="shared" si="6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7"/>
        <v>181.43659305927781</v>
      </c>
      <c r="G29" s="11">
        <f t="shared" si="1"/>
        <v>204.87234846409422</v>
      </c>
      <c r="H29" s="11">
        <f t="shared" si="4"/>
        <v>20.487234846409422</v>
      </c>
      <c r="I29" s="11">
        <f t="shared" si="5"/>
        <v>-29.436593059277811</v>
      </c>
      <c r="J29" s="11">
        <f t="shared" si="6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7"/>
        <v>203.76048374730337</v>
      </c>
      <c r="G30" s="11">
        <f t="shared" si="1"/>
        <v>223.23890688025557</v>
      </c>
      <c r="H30" s="11">
        <f t="shared" si="4"/>
        <v>22.323890688025557</v>
      </c>
      <c r="I30" s="11">
        <f t="shared" si="5"/>
        <v>-32.760483747303368</v>
      </c>
      <c r="J30" s="11">
        <f t="shared" si="6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7"/>
        <v>227.89481548147199</v>
      </c>
      <c r="G31" s="11">
        <f t="shared" si="1"/>
        <v>241.34331734168626</v>
      </c>
      <c r="H31" s="11">
        <f t="shared" si="4"/>
        <v>24.134331734168626</v>
      </c>
      <c r="I31" s="11">
        <f t="shared" si="5"/>
        <v>-15.894815481471994</v>
      </c>
      <c r="J31" s="11">
        <f t="shared" si="6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7"/>
        <v>253.76522148315865</v>
      </c>
      <c r="G32" s="11">
        <f t="shared" si="1"/>
        <v>258.70406001686661</v>
      </c>
      <c r="H32" s="11">
        <f t="shared" si="4"/>
        <v>25.870406001686661</v>
      </c>
      <c r="I32" s="11">
        <f t="shared" si="5"/>
        <v>-22.765221483158655</v>
      </c>
      <c r="J32" s="11">
        <f t="shared" si="6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7"/>
        <v>281.24473415982317</v>
      </c>
      <c r="G33" s="11">
        <f t="shared" si="1"/>
        <v>274.79512676664513</v>
      </c>
      <c r="H33" s="11">
        <f t="shared" si="4"/>
        <v>27.479512676664513</v>
      </c>
      <c r="I33" s="11">
        <f t="shared" si="5"/>
        <v>-27.244734159823167</v>
      </c>
      <c r="J33" s="11">
        <f t="shared" si="6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7"/>
        <v>310.15202365287558</v>
      </c>
      <c r="G34" s="11">
        <f t="shared" si="1"/>
        <v>289.07289493052417</v>
      </c>
      <c r="H34" s="11">
        <f t="shared" si="4"/>
        <v>28.907289493052417</v>
      </c>
      <c r="I34" s="11">
        <f t="shared" si="5"/>
        <v>-30.152023652875585</v>
      </c>
      <c r="J34" s="11">
        <f t="shared" si="6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7"/>
        <v>340.25301370690175</v>
      </c>
      <c r="G35" s="11">
        <f t="shared" si="1"/>
        <v>301.0099005402617</v>
      </c>
      <c r="H35" s="11">
        <f t="shared" si="4"/>
        <v>30.10099005402617</v>
      </c>
      <c r="I35" s="11">
        <f t="shared" si="5"/>
        <v>-9.2530137069017542</v>
      </c>
      <c r="J35" s="11">
        <f t="shared" si="6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7"/>
        <v>371.2662789965355</v>
      </c>
      <c r="G36" s="11">
        <f t="shared" si="1"/>
        <v>310.1326528963375</v>
      </c>
      <c r="H36" s="11">
        <f t="shared" si="4"/>
        <v>31.01326528963375</v>
      </c>
      <c r="I36" s="11">
        <f t="shared" si="5"/>
        <v>-13.266278996535505</v>
      </c>
      <c r="J36" s="11">
        <f t="shared" si="6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" si="8">C37-C36</f>
        <v>19</v>
      </c>
      <c r="E37">
        <f t="shared" si="3"/>
        <v>190</v>
      </c>
      <c r="F37" s="11">
        <f t="shared" ref="F37:F59" si="9">$M$2/(1+$M$5*EXP(-$M$4*B37))</f>
        <v>402.87221509730381</v>
      </c>
      <c r="G37" s="11">
        <f t="shared" si="1"/>
        <v>316.05936100768304</v>
      </c>
      <c r="H37" s="11">
        <f t="shared" si="4"/>
        <v>31.605936100768304</v>
      </c>
      <c r="I37" s="11">
        <f t="shared" si="5"/>
        <v>-25.872215097303808</v>
      </c>
      <c r="J37" s="11">
        <f t="shared" si="6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ref="D38" si="10">C38-C37</f>
        <v>20</v>
      </c>
      <c r="E38">
        <f t="shared" ref="E38" si="11">10*(C38-C37)</f>
        <v>200</v>
      </c>
      <c r="F38" s="11">
        <f t="shared" si="9"/>
        <v>434.72548968826936</v>
      </c>
      <c r="G38" s="11">
        <f t="shared" si="1"/>
        <v>318.53274590965555</v>
      </c>
      <c r="H38" s="11">
        <f t="shared" si="4"/>
        <v>31.853274590965555</v>
      </c>
      <c r="I38" s="11">
        <f t="shared" si="5"/>
        <v>-37.725489688269363</v>
      </c>
      <c r="J38" s="11">
        <f t="shared" si="6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ref="D39" si="12">C39-C38</f>
        <v>31</v>
      </c>
      <c r="E39">
        <f t="shared" ref="E39" si="13">10*(C39-C38)</f>
        <v>310</v>
      </c>
      <c r="F39" s="11">
        <f t="shared" si="9"/>
        <v>466.46981827046471</v>
      </c>
      <c r="G39" s="11">
        <f t="shared" si="1"/>
        <v>317.44328582195351</v>
      </c>
      <c r="H39" s="11">
        <f t="shared" si="4"/>
        <v>31.744328582195351</v>
      </c>
      <c r="I39" s="11">
        <f t="shared" si="5"/>
        <v>-38.469818270464714</v>
      </c>
      <c r="J39" s="11">
        <f t="shared" si="6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ref="D40" si="14">C40-C39</f>
        <v>32</v>
      </c>
      <c r="E40">
        <f t="shared" ref="E40" si="15">10*(C40-C39)</f>
        <v>320</v>
      </c>
      <c r="F40" s="11">
        <f t="shared" si="9"/>
        <v>497.75375609931854</v>
      </c>
      <c r="G40" s="11">
        <f t="shared" si="1"/>
        <v>312.83937828853823</v>
      </c>
      <c r="H40" s="11">
        <f t="shared" si="4"/>
        <v>31.283937828853823</v>
      </c>
      <c r="I40" s="11">
        <f t="shared" si="5"/>
        <v>-37.753756099318537</v>
      </c>
      <c r="J40" s="11">
        <f t="shared" si="6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ref="D41" si="16">C41-C40</f>
        <v>28</v>
      </c>
      <c r="E41">
        <f t="shared" ref="E41" si="17">10*(C41-C40)</f>
        <v>280</v>
      </c>
      <c r="F41" s="11">
        <f t="shared" si="9"/>
        <v>528.24603911796999</v>
      </c>
      <c r="G41" s="11">
        <f t="shared" si="1"/>
        <v>304.92283018651449</v>
      </c>
      <c r="H41" s="11">
        <f t="shared" si="4"/>
        <v>30.492283018651449</v>
      </c>
      <c r="I41" s="11">
        <f t="shared" si="5"/>
        <v>-40.246039117969985</v>
      </c>
      <c r="J41" s="11">
        <f t="shared" si="6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ref="D42" si="18">C42-C41</f>
        <v>31</v>
      </c>
      <c r="E42">
        <f t="shared" ref="E42" si="19">10*(C42-C41)</f>
        <v>310</v>
      </c>
      <c r="F42" s="11">
        <f t="shared" si="9"/>
        <v>557.64907758035577</v>
      </c>
      <c r="G42" s="11">
        <f t="shared" si="1"/>
        <v>294.0303846238578</v>
      </c>
      <c r="H42" s="11">
        <f t="shared" si="4"/>
        <v>29.40303846238578</v>
      </c>
      <c r="I42" s="11">
        <f t="shared" si="5"/>
        <v>-38.649077580355765</v>
      </c>
      <c r="J42" s="11">
        <f t="shared" si="6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ref="D43" si="20">C43-C42</f>
        <v>23</v>
      </c>
      <c r="E43">
        <f t="shared" ref="E43" si="21">10*(C43-C42)</f>
        <v>230</v>
      </c>
      <c r="F43" s="11">
        <f t="shared" si="9"/>
        <v>585.70949009348794</v>
      </c>
      <c r="G43" s="11">
        <f t="shared" si="1"/>
        <v>280.60412513132178</v>
      </c>
      <c r="H43" s="11">
        <f t="shared" si="4"/>
        <v>28.060412513132178</v>
      </c>
      <c r="I43" s="11">
        <f t="shared" si="5"/>
        <v>-43.709490093487943</v>
      </c>
      <c r="J43" s="11">
        <f t="shared" si="6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ref="D44" si="22">C44-C43</f>
        <v>14</v>
      </c>
      <c r="E44">
        <f t="shared" ref="E44" si="23">10*(C44-C43)</f>
        <v>140</v>
      </c>
      <c r="F44" s="11">
        <f t="shared" si="9"/>
        <v>612.22499792373287</v>
      </c>
      <c r="G44" s="11">
        <f t="shared" si="1"/>
        <v>265.15507830244928</v>
      </c>
      <c r="H44" s="11">
        <f t="shared" si="4"/>
        <v>26.515507830244928</v>
      </c>
      <c r="I44" s="11">
        <f t="shared" si="5"/>
        <v>-56.224997923732872</v>
      </c>
      <c r="J44" s="11">
        <f t="shared" si="6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ref="D45" si="24">C45-C44</f>
        <v>39</v>
      </c>
      <c r="E45">
        <f t="shared" ref="E45" si="25">10*(C45-C44)</f>
        <v>390</v>
      </c>
      <c r="F45" s="11">
        <f t="shared" si="9"/>
        <v>637.04748668577588</v>
      </c>
      <c r="G45" s="11">
        <f t="shared" si="1"/>
        <v>248.22488762043008</v>
      </c>
      <c r="H45" s="11">
        <f t="shared" si="4"/>
        <v>24.822488762043008</v>
      </c>
      <c r="I45" s="11">
        <f t="shared" si="5"/>
        <v>-42.04748668577588</v>
      </c>
      <c r="J45" s="11">
        <f t="shared" si="6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ref="D46" si="26">C46-C45</f>
        <v>25</v>
      </c>
      <c r="E46">
        <f t="shared" ref="E46" si="27">10*(C46-C45)</f>
        <v>250</v>
      </c>
      <c r="F46" s="11">
        <f t="shared" si="9"/>
        <v>660.08249139321879</v>
      </c>
      <c r="G46" s="11">
        <f t="shared" si="1"/>
        <v>230.35004707442909</v>
      </c>
      <c r="H46" s="11">
        <f t="shared" si="4"/>
        <v>23.035004707442909</v>
      </c>
      <c r="I46" s="11">
        <f t="shared" si="5"/>
        <v>-40.082491393218788</v>
      </c>
      <c r="J46" s="11">
        <f t="shared" si="6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ref="D47" si="28">C47-C46</f>
        <v>34</v>
      </c>
      <c r="E47">
        <f t="shared" ref="E47" si="29">10*(C47-C46)</f>
        <v>340</v>
      </c>
      <c r="F47" s="11">
        <f t="shared" si="9"/>
        <v>681.28570068364684</v>
      </c>
      <c r="G47" s="11">
        <f t="shared" si="1"/>
        <v>212.03209290428049</v>
      </c>
      <c r="H47" s="11">
        <f t="shared" si="4"/>
        <v>21.203209290428049</v>
      </c>
      <c r="I47" s="11">
        <f t="shared" si="5"/>
        <v>-27.285700683646837</v>
      </c>
      <c r="J47" s="11">
        <f t="shared" si="6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ref="D48" si="30">C48-C47</f>
        <v>28</v>
      </c>
      <c r="E48">
        <f t="shared" ref="E48" si="31">10*(C48-C47)</f>
        <v>280</v>
      </c>
      <c r="F48" s="11">
        <f t="shared" si="9"/>
        <v>700.65727193842588</v>
      </c>
      <c r="G48" s="11">
        <f t="shared" si="1"/>
        <v>193.71571254779042</v>
      </c>
      <c r="H48" s="11">
        <f t="shared" si="4"/>
        <v>19.371571254779042</v>
      </c>
      <c r="I48" s="11">
        <f t="shared" si="5"/>
        <v>-18.657271938425879</v>
      </c>
      <c r="J48" s="11">
        <f t="shared" si="6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ref="D49" si="32">C49-C48</f>
        <v>27</v>
      </c>
      <c r="E49">
        <f t="shared" ref="E49" si="33">10*(C49-C48)</f>
        <v>270</v>
      </c>
      <c r="F49" s="11">
        <f t="shared" si="9"/>
        <v>718.2348019163594</v>
      </c>
      <c r="G49" s="11">
        <f t="shared" si="1"/>
        <v>175.77529977933523</v>
      </c>
      <c r="H49" s="11">
        <f t="shared" si="4"/>
        <v>17.577529977933523</v>
      </c>
      <c r="I49" s="11">
        <f t="shared" si="5"/>
        <v>-9.2348019163594017</v>
      </c>
      <c r="J49" s="11">
        <f t="shared" si="6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ref="D50" si="34">C50-C49</f>
        <v>25</v>
      </c>
      <c r="E50">
        <f t="shared" ref="E50" si="35">10*(C50-C49)</f>
        <v>250</v>
      </c>
      <c r="F50" s="11">
        <f t="shared" si="9"/>
        <v>734.08573475541596</v>
      </c>
      <c r="G50" s="11">
        <f t="shared" si="1"/>
        <v>158.50932839056554</v>
      </c>
      <c r="H50" s="11">
        <f t="shared" si="4"/>
        <v>15.850932839056554</v>
      </c>
      <c r="I50" s="11">
        <f t="shared" si="5"/>
        <v>-8.5734755415955988E-2</v>
      </c>
      <c r="J50" s="11">
        <f t="shared" si="6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ref="D51" si="36">C51-C50</f>
        <v>15</v>
      </c>
      <c r="E51">
        <f t="shared" ref="E51" si="37">10*(C51-C50)</f>
        <v>150</v>
      </c>
      <c r="F51" s="11">
        <f t="shared" si="9"/>
        <v>748.29985115150862</v>
      </c>
      <c r="G51" s="11">
        <f t="shared" si="1"/>
        <v>142.14116396092663</v>
      </c>
      <c r="H51" s="11">
        <f t="shared" si="4"/>
        <v>14.214116396092663</v>
      </c>
      <c r="I51" s="11">
        <f t="shared" si="5"/>
        <v>0.7001488484913807</v>
      </c>
      <c r="J51" s="11">
        <f t="shared" si="6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ref="D52" si="38">C52-C51</f>
        <v>11</v>
      </c>
      <c r="E52">
        <f t="shared" ref="E52" si="39">10*(C52-C51)</f>
        <v>110</v>
      </c>
      <c r="F52" s="11">
        <f t="shared" si="9"/>
        <v>760.98231029308693</v>
      </c>
      <c r="G52" s="11">
        <f t="shared" si="1"/>
        <v>126.82459141578306</v>
      </c>
      <c r="H52" s="11">
        <f t="shared" si="4"/>
        <v>12.682459141578306</v>
      </c>
      <c r="I52" s="11">
        <f t="shared" ref="I52" si="40">C52-F52</f>
        <v>-0.98231029308692541</v>
      </c>
      <c r="J52" s="11">
        <f t="shared" ref="J52" si="4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ref="D53" si="42">C53-C52</f>
        <v>33</v>
      </c>
      <c r="E53">
        <f t="shared" ref="E53" si="43">10*(C53-C52)</f>
        <v>330</v>
      </c>
      <c r="F53" s="11">
        <f t="shared" si="9"/>
        <v>772.24754322452395</v>
      </c>
      <c r="G53" s="11">
        <f t="shared" si="1"/>
        <v>112.65232931437026</v>
      </c>
      <c r="H53" s="11">
        <f t="shared" si="4"/>
        <v>11.265232931437026</v>
      </c>
      <c r="I53" s="11">
        <f t="shared" ref="I53" si="44">C53-F53</f>
        <v>20.752456775476048</v>
      </c>
      <c r="J53" s="11">
        <f t="shared" ref="J53" si="45">D53-H53</f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" si="46">C54-C53</f>
        <v>14</v>
      </c>
      <c r="E54">
        <f t="shared" ref="E54" si="47">10*(C54-C53)</f>
        <v>140</v>
      </c>
      <c r="F54" s="11">
        <f t="shared" si="9"/>
        <v>782.2141450378823</v>
      </c>
      <c r="G54" s="11">
        <f t="shared" si="1"/>
        <v>99.66601813358352</v>
      </c>
      <c r="H54" s="11">
        <f t="shared" si="4"/>
        <v>9.966601813358352</v>
      </c>
      <c r="I54" s="11">
        <f t="shared" ref="I54" si="48">C54-F54</f>
        <v>24.785854962117696</v>
      </c>
      <c r="J54" s="11">
        <f t="shared" ref="J54" si="49">D54-H54</f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ref="D55" si="50">C55-C54</f>
        <v>21</v>
      </c>
      <c r="E55">
        <f t="shared" ref="E55" si="51">10*(C55-C54)</f>
        <v>210</v>
      </c>
      <c r="F55" s="11">
        <f t="shared" si="9"/>
        <v>791.00079488625499</v>
      </c>
      <c r="G55" s="11">
        <f t="shared" si="1"/>
        <v>87.8664984837269</v>
      </c>
      <c r="H55" s="11">
        <f t="shared" si="4"/>
        <v>8.78664984837269</v>
      </c>
      <c r="I55" s="11">
        <f t="shared" ref="I55" si="52">C55-F55</f>
        <v>36.999205113745006</v>
      </c>
      <c r="J55" s="11">
        <f t="shared" ref="J55" si="53">D55-H55</f>
        <v>12.21335015162731</v>
      </c>
      <c r="K55" s="11"/>
    </row>
    <row r="56" spans="1:11">
      <c r="A56" s="2">
        <v>43938</v>
      </c>
      <c r="B56" s="10">
        <v>54</v>
      </c>
      <c r="C56" s="3"/>
      <c r="F56" s="11">
        <f t="shared" si="9"/>
        <v>798.72314974361382</v>
      </c>
      <c r="G56" s="11">
        <f t="shared" si="1"/>
        <v>77.223548573588232</v>
      </c>
      <c r="H56" s="11">
        <f t="shared" si="4"/>
        <v>7.7223548573588232</v>
      </c>
      <c r="I56" s="11"/>
      <c r="J56" s="11"/>
      <c r="K56" s="11"/>
    </row>
    <row r="57" spans="1:11">
      <c r="A57" s="2">
        <v>43939</v>
      </c>
      <c r="B57" s="10">
        <v>55</v>
      </c>
      <c r="C57" s="3"/>
      <c r="F57" s="11">
        <f t="shared" si="9"/>
        <v>805.49160686063692</v>
      </c>
      <c r="G57" s="11">
        <f t="shared" si="1"/>
        <v>67.684571170231038</v>
      </c>
      <c r="H57" s="11">
        <f t="shared" si="4"/>
        <v>6.7684571170231038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9"/>
        <v>811.40980483133296</v>
      </c>
      <c r="G58" s="11">
        <f t="shared" si="1"/>
        <v>59.181979706960419</v>
      </c>
      <c r="H58" s="11">
        <f t="shared" si="4"/>
        <v>5.9181979706960419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9"/>
        <v>816.57372713875191</v>
      </c>
      <c r="G59" s="11">
        <f t="shared" si="1"/>
        <v>51.639223074189431</v>
      </c>
      <c r="H59" s="11">
        <f t="shared" si="4"/>
        <v>5.1639223074189431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54">$M$2/(1+$M$5*EXP(-$M$4*B60))</f>
        <v>821.07127855138719</v>
      </c>
      <c r="G60" s="11">
        <f t="shared" si="1"/>
        <v>44.975514126352891</v>
      </c>
      <c r="H60" s="11">
        <f t="shared" si="4"/>
        <v>4.4975514126352891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54"/>
        <v>824.98221851911626</v>
      </c>
      <c r="G61" s="11">
        <f t="shared" si="1"/>
        <v>39.109399677290639</v>
      </c>
      <c r="H61" s="11">
        <f t="shared" si="4"/>
        <v>3.9109399677290639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54"/>
        <v>828.37835283569927</v>
      </c>
      <c r="G62" s="11">
        <f t="shared" si="1"/>
        <v>33.961343165830158</v>
      </c>
      <c r="H62" s="11">
        <f t="shared" si="4"/>
        <v>3.3961343165830158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54"/>
        <v>831.32390260834018</v>
      </c>
      <c r="G63" s="11">
        <f t="shared" si="1"/>
        <v>29.455497726409021</v>
      </c>
      <c r="H63" s="11">
        <f t="shared" si="4"/>
        <v>2.9455497726409021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54"/>
        <v>833.87598634133531</v>
      </c>
      <c r="G64" s="11">
        <f t="shared" si="1"/>
        <v>25.520837329951291</v>
      </c>
      <c r="H64" s="11">
        <f t="shared" si="4"/>
        <v>2.5520837329951291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54"/>
        <v>836.08516580490823</v>
      </c>
      <c r="G65" s="11">
        <f t="shared" si="1"/>
        <v>22.091794635729229</v>
      </c>
      <c r="H65" s="11">
        <f t="shared" si="4"/>
        <v>2.2091794635729229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54"/>
        <v>837.99601895752221</v>
      </c>
      <c r="G66" s="11">
        <f t="shared" si="1"/>
        <v>19.108531526139814</v>
      </c>
      <c r="H66" s="11">
        <f t="shared" si="4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54"/>
        <v>839.64771349511022</v>
      </c>
      <c r="G67" s="11">
        <f t="shared" si="1"/>
        <v>16.516945375880141</v>
      </c>
      <c r="H67" s="11">
        <f t="shared" si="4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99"/>
  <sheetViews>
    <sheetView topLeftCell="A37" workbookViewId="0">
      <selection activeCell="C55" sqref="C5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20">
        <f>0.00000028</f>
        <v>2.8000000000000002E-7</v>
      </c>
    </row>
    <row r="3" spans="1:13">
      <c r="A3" s="2">
        <v>43885.75</v>
      </c>
      <c r="B3" s="10">
        <v>1</v>
      </c>
      <c r="C3" s="3">
        <f>Dati!K3</f>
        <v>0</v>
      </c>
      <c r="F3" s="11">
        <f t="shared" ref="F3" si="0">$M$2/(1+$M$5*EXP(-$M$4*B3))</f>
        <v>2.8000000000000002E-7</v>
      </c>
      <c r="G3" s="11"/>
      <c r="I3" s="11">
        <f>C3-F3</f>
        <v>-2.8000000000000002E-7</v>
      </c>
      <c r="J3" s="11"/>
      <c r="L3" s="4" t="s">
        <v>40</v>
      </c>
      <c r="M3" s="9">
        <v>7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2.5193958393815817E-5</v>
      </c>
      <c r="G4" s="11">
        <f t="shared" ref="G4:G67" si="1">(F4-F3)*10</f>
        <v>2.4913958393815814E-4</v>
      </c>
      <c r="H4" s="11">
        <f>$M$2*B4^$M$3*EXP(-B4/$M$4)</f>
        <v>2.4913958393815816E-5</v>
      </c>
      <c r="I4" s="11">
        <f>C4-F4</f>
        <v>-2.5193958393815817E-5</v>
      </c>
      <c r="J4" s="11">
        <f>D4-H4</f>
        <v>-2.4913958393815816E-5</v>
      </c>
      <c r="K4" s="11"/>
      <c r="L4" s="4" t="s">
        <v>41</v>
      </c>
      <c r="M4" s="9">
        <v>5.5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7" si="4">F4+H5</f>
        <v>3.8010451319048179E-4</v>
      </c>
      <c r="G5" s="11">
        <f t="shared" si="1"/>
        <v>3.5491055479666598E-3</v>
      </c>
      <c r="H5" s="11">
        <f t="shared" ref="H5:H67" si="5">$M$2*B5^$M$3*EXP(-B5/$M$4)</f>
        <v>3.5491055479666597E-4</v>
      </c>
      <c r="I5" s="11">
        <f t="shared" ref="I5:I53" si="6">C5-F5</f>
        <v>-3.8010451319048179E-4</v>
      </c>
      <c r="J5" s="11">
        <f t="shared" ref="J5:J53" si="7">D5-H5</f>
        <v>-3.5491055479666597E-4</v>
      </c>
      <c r="K5" s="11"/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2.5969092376504298E-3</v>
      </c>
      <c r="G6" s="11">
        <f t="shared" si="1"/>
        <v>2.2168047244599479E-2</v>
      </c>
      <c r="H6" s="11">
        <f t="shared" si="5"/>
        <v>2.2168047244599479E-3</v>
      </c>
      <c r="I6" s="11">
        <f t="shared" si="6"/>
        <v>-2.5969092376504298E-3</v>
      </c>
      <c r="J6" s="11">
        <f t="shared" si="7"/>
        <v>-2.2168047244599479E-3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1.1410135021100215E-2</v>
      </c>
      <c r="G7" s="11">
        <f t="shared" si="1"/>
        <v>8.8132257834497851E-2</v>
      </c>
      <c r="H7" s="11">
        <f t="shared" si="5"/>
        <v>8.8132257834497851E-3</v>
      </c>
      <c r="I7" s="11">
        <f t="shared" si="6"/>
        <v>-1.1410135021100215E-2</v>
      </c>
      <c r="J7" s="11">
        <f t="shared" si="7"/>
        <v>-8.8132257834497851E-3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3.7739536425466742E-2</v>
      </c>
      <c r="G8" s="11">
        <f t="shared" si="1"/>
        <v>0.26329401404366526</v>
      </c>
      <c r="H8" s="11">
        <f t="shared" si="5"/>
        <v>2.6329401404366529E-2</v>
      </c>
      <c r="I8" s="11">
        <f t="shared" si="6"/>
        <v>-3.7739536425466742E-2</v>
      </c>
      <c r="J8" s="11">
        <f t="shared" si="7"/>
        <v>-2.6329401404366529E-2</v>
      </c>
      <c r="K8" s="11"/>
      <c r="L8" s="4" t="s">
        <v>30</v>
      </c>
      <c r="M8" s="11">
        <f>AVERAGE(H3:H36)</f>
        <v>10.538941330962745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0.10232070213952285</v>
      </c>
      <c r="G9" s="11">
        <f t="shared" si="1"/>
        <v>0.64581165714056121</v>
      </c>
      <c r="H9" s="11">
        <f t="shared" si="5"/>
        <v>6.4581165714056102E-2</v>
      </c>
      <c r="I9" s="11">
        <f t="shared" si="6"/>
        <v>-0.10232070213952285</v>
      </c>
      <c r="J9" s="11">
        <f t="shared" si="7"/>
        <v>-6.4581165714056102E-2</v>
      </c>
      <c r="K9" s="11"/>
      <c r="L9" s="4" t="s">
        <v>31</v>
      </c>
      <c r="M9" s="5">
        <f>STDEVP(H3:H36)</f>
        <v>10.677344529340321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0.23943630443829367</v>
      </c>
      <c r="G10" s="11">
        <f t="shared" si="1"/>
        <v>1.3711560229877082</v>
      </c>
      <c r="H10" s="11">
        <f t="shared" si="5"/>
        <v>0.13711560229877082</v>
      </c>
      <c r="I10" s="11">
        <f t="shared" si="6"/>
        <v>-0.23943630443829367</v>
      </c>
      <c r="J10" s="11">
        <f t="shared" si="7"/>
        <v>-0.13711560229877082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0.50016684182355697</v>
      </c>
      <c r="G11" s="11">
        <f t="shared" si="1"/>
        <v>2.6073053738526331</v>
      </c>
      <c r="H11" s="11">
        <f t="shared" si="5"/>
        <v>0.26073053738526336</v>
      </c>
      <c r="I11" s="11">
        <f t="shared" si="6"/>
        <v>0.49983315817644303</v>
      </c>
      <c r="J11" s="11">
        <f t="shared" si="7"/>
        <v>0.73926946261473669</v>
      </c>
      <c r="K11" s="11"/>
      <c r="L11" s="4" t="s">
        <v>42</v>
      </c>
      <c r="M11" s="11">
        <f>AVERAGE(I4:I39)</f>
        <v>-6.1646778853765598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0.95466455313273191</v>
      </c>
      <c r="G12" s="11">
        <f t="shared" si="1"/>
        <v>4.5449771130917496</v>
      </c>
      <c r="H12" s="11">
        <f t="shared" si="5"/>
        <v>0.45449771130917493</v>
      </c>
      <c r="I12" s="11">
        <f t="shared" si="6"/>
        <v>4.5335446867268092E-2</v>
      </c>
      <c r="J12" s="11">
        <f t="shared" si="7"/>
        <v>-0.45449771130917493</v>
      </c>
      <c r="K12" s="11"/>
      <c r="L12" s="4" t="s">
        <v>31</v>
      </c>
      <c r="M12" s="5">
        <f>STDEVP(I4:I39)</f>
        <v>9.4546708225697085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1.6931090590270175</v>
      </c>
      <c r="G13" s="11">
        <f t="shared" si="1"/>
        <v>7.3844450589428554</v>
      </c>
      <c r="H13" s="11">
        <f t="shared" si="5"/>
        <v>0.73844450589428556</v>
      </c>
      <c r="I13" s="11">
        <f t="shared" si="6"/>
        <v>1.3068909409729825</v>
      </c>
      <c r="J13" s="11">
        <f t="shared" si="7"/>
        <v>1.2615554941057145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2.825183946858127</v>
      </c>
      <c r="G14" s="11">
        <f t="shared" si="1"/>
        <v>11.320748878311095</v>
      </c>
      <c r="H14" s="11">
        <f t="shared" si="5"/>
        <v>1.1320748878311093</v>
      </c>
      <c r="I14" s="11">
        <f t="shared" si="6"/>
        <v>0.17481605314187298</v>
      </c>
      <c r="J14" s="11">
        <f t="shared" si="7"/>
        <v>-1.1320748878311093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4.4780865648489421</v>
      </c>
      <c r="G15" s="11">
        <f t="shared" si="1"/>
        <v>16.529026179908151</v>
      </c>
      <c r="H15" s="11">
        <f t="shared" si="5"/>
        <v>1.6529026179908151</v>
      </c>
      <c r="I15" s="11">
        <f t="shared" si="6"/>
        <v>-0.47808656484894207</v>
      </c>
      <c r="J15" s="11">
        <f t="shared" si="7"/>
        <v>-0.65290261799081506</v>
      </c>
      <c r="K15" s="11"/>
      <c r="L15" t="s">
        <v>32</v>
      </c>
      <c r="M15" s="13">
        <f>MATCH(MAX(H3:H67),H3:H67,0)</f>
        <v>39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6.7932274149765348</v>
      </c>
      <c r="G16" s="11">
        <f t="shared" si="1"/>
        <v>23.151408501275927</v>
      </c>
      <c r="H16" s="11">
        <f t="shared" si="5"/>
        <v>2.3151408501275927</v>
      </c>
      <c r="I16" s="11">
        <f t="shared" si="6"/>
        <v>-0.79322741497653482</v>
      </c>
      <c r="J16" s="11">
        <f t="shared" si="7"/>
        <v>-0.31514085012759274</v>
      </c>
      <c r="K16" s="11"/>
      <c r="L16" t="s">
        <v>33</v>
      </c>
      <c r="M16" s="11">
        <f>M15-'Analisi-pos'!$K$12</f>
        <v>7</v>
      </c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9.921880058870066</v>
      </c>
      <c r="G17" s="11">
        <f t="shared" si="1"/>
        <v>31.286526438935311</v>
      </c>
      <c r="H17" s="11">
        <f t="shared" si="5"/>
        <v>3.1286526438935311</v>
      </c>
      <c r="I17" s="11">
        <f t="shared" si="6"/>
        <v>-2.921880058870066</v>
      </c>
      <c r="J17" s="11">
        <f t="shared" si="7"/>
        <v>-2.1286526438935311</v>
      </c>
      <c r="K17" s="11"/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14.020104893585703</v>
      </c>
      <c r="G18" s="11">
        <f t="shared" si="1"/>
        <v>40.982248347156371</v>
      </c>
      <c r="H18" s="11">
        <f t="shared" si="5"/>
        <v>4.098224834715638</v>
      </c>
      <c r="I18" s="11">
        <f t="shared" si="6"/>
        <v>-6.0201048935857031</v>
      </c>
      <c r="J18" s="11">
        <f t="shared" si="7"/>
        <v>-3.098224834715638</v>
      </c>
      <c r="K18" s="11"/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19.243293626199474</v>
      </c>
      <c r="G19" s="11">
        <f t="shared" si="1"/>
        <v>52.231887326137709</v>
      </c>
      <c r="H19" s="11">
        <f t="shared" si="5"/>
        <v>5.22318873261377</v>
      </c>
      <c r="I19" s="11">
        <f t="shared" si="6"/>
        <v>-11.243293626199474</v>
      </c>
      <c r="J19" s="11">
        <f t="shared" si="7"/>
        <v>-5.22318873261377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25.740672197084937</v>
      </c>
      <c r="G20" s="11">
        <f t="shared" si="1"/>
        <v>64.973785708854621</v>
      </c>
      <c r="H20" s="11">
        <f t="shared" si="5"/>
        <v>6.4973785708854619</v>
      </c>
      <c r="I20" s="11">
        <f t="shared" si="6"/>
        <v>-14.740672197084937</v>
      </c>
      <c r="J20" s="11">
        <f t="shared" si="7"/>
        <v>-3.4973785708854619</v>
      </c>
      <c r="K20" s="11"/>
      <c r="L20" t="s">
        <v>43</v>
      </c>
      <c r="M20" s="11">
        <f>MAX(F3:F115)</f>
        <v>1177.5878245448389</v>
      </c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33.650066188237773</v>
      </c>
      <c r="G21" s="11">
        <f t="shared" si="1"/>
        <v>79.093939911528366</v>
      </c>
      <c r="H21" s="11">
        <f t="shared" si="5"/>
        <v>7.9093939911528395</v>
      </c>
      <c r="I21" s="11">
        <f t="shared" si="6"/>
        <v>-16.650066188237773</v>
      </c>
      <c r="J21" s="11">
        <f t="shared" si="7"/>
        <v>-1.9093939911528395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43.093182512136202</v>
      </c>
      <c r="G22" s="11">
        <f t="shared" si="1"/>
        <v>94.431163238984297</v>
      </c>
      <c r="H22" s="11">
        <f t="shared" si="5"/>
        <v>9.4431163238984279</v>
      </c>
      <c r="I22" s="11">
        <f t="shared" si="6"/>
        <v>-16.093182512136202</v>
      </c>
      <c r="J22" s="11">
        <f t="shared" si="7"/>
        <v>0.55688367610157208</v>
      </c>
      <c r="K22" s="11"/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54.171601850001942</v>
      </c>
      <c r="G23" s="11">
        <f t="shared" si="1"/>
        <v>110.78419337865739</v>
      </c>
      <c r="H23" s="11">
        <f t="shared" si="5"/>
        <v>11.078419337865737</v>
      </c>
      <c r="I23" s="11">
        <f t="shared" si="6"/>
        <v>-21.171601850001942</v>
      </c>
      <c r="J23" s="11">
        <f t="shared" si="7"/>
        <v>-5.0784193378657374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66.963614184046563</v>
      </c>
      <c r="G24" s="11">
        <f t="shared" si="1"/>
        <v>127.92012334044621</v>
      </c>
      <c r="H24" s="11">
        <f t="shared" si="5"/>
        <v>12.792012334044625</v>
      </c>
      <c r="I24" s="11">
        <f t="shared" si="6"/>
        <v>-16.963614184046563</v>
      </c>
      <c r="J24" s="11">
        <f t="shared" si="7"/>
        <v>4.2079876659553754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81.521969770634769</v>
      </c>
      <c r="G25" s="11">
        <f t="shared" si="1"/>
        <v>145.58355586588206</v>
      </c>
      <c r="H25" s="11">
        <f t="shared" si="5"/>
        <v>14.558355586588213</v>
      </c>
      <c r="I25" s="11">
        <f t="shared" si="6"/>
        <v>-21.521969770634769</v>
      </c>
      <c r="J25" s="11">
        <f t="shared" si="7"/>
        <v>-4.5583555865882133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97.872563575466415</v>
      </c>
      <c r="G26" s="11">
        <f t="shared" si="1"/>
        <v>163.50593804831647</v>
      </c>
      <c r="H26" s="11">
        <f t="shared" si="5"/>
        <v>16.350593804831647</v>
      </c>
      <c r="I26" s="11">
        <f t="shared" si="6"/>
        <v>-24.872563575466415</v>
      </c>
      <c r="J26" s="11">
        <f t="shared" si="7"/>
        <v>-3.3505938048316466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116.01402481419609</v>
      </c>
      <c r="G27" s="11">
        <f t="shared" si="1"/>
        <v>181.41461238729676</v>
      </c>
      <c r="H27" s="11">
        <f t="shared" si="5"/>
        <v>18.141461238729669</v>
      </c>
      <c r="I27" s="11">
        <f t="shared" si="6"/>
        <v>-25.014024814196091</v>
      </c>
      <c r="J27" s="11">
        <f t="shared" si="7"/>
        <v>-0.14146123872966854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135.91814600093915</v>
      </c>
      <c r="G28" s="11">
        <f t="shared" si="1"/>
        <v>199.04121186743055</v>
      </c>
      <c r="H28" s="11">
        <f t="shared" si="5"/>
        <v>19.904121186743055</v>
      </c>
      <c r="I28" s="11">
        <f t="shared" si="6"/>
        <v>-16.918146000939146</v>
      </c>
      <c r="J28" s="11">
        <f t="shared" si="7"/>
        <v>8.0958788132569453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157.53105811532117</v>
      </c>
      <c r="G29" s="11">
        <f t="shared" si="1"/>
        <v>216.12912114382027</v>
      </c>
      <c r="H29" s="11">
        <f t="shared" si="5"/>
        <v>21.612912114382027</v>
      </c>
      <c r="I29" s="11">
        <f t="shared" si="6"/>
        <v>-5.5310581153211729</v>
      </c>
      <c r="J29" s="11">
        <f t="shared" si="7"/>
        <v>11.387087885617973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180.77503980666452</v>
      </c>
      <c r="G30" s="11">
        <f t="shared" si="1"/>
        <v>232.4398169134335</v>
      </c>
      <c r="H30" s="11">
        <f t="shared" si="5"/>
        <v>23.243981691343347</v>
      </c>
      <c r="I30" s="11">
        <f t="shared" si="6"/>
        <v>-9.7750398066645232</v>
      </c>
      <c r="J30" s="11">
        <f t="shared" si="7"/>
        <v>-4.2439816913433468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205.55083814893123</v>
      </c>
      <c r="G31" s="11">
        <f t="shared" si="1"/>
        <v>247.75798342266711</v>
      </c>
      <c r="H31" s="11">
        <f t="shared" si="5"/>
        <v>24.775798342266722</v>
      </c>
      <c r="I31" s="11">
        <f t="shared" si="6"/>
        <v>6.4491618510687658</v>
      </c>
      <c r="J31" s="11">
        <f t="shared" si="7"/>
        <v>16.224201657733278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231.74037523934703</v>
      </c>
      <c r="G32" s="11">
        <f t="shared" si="1"/>
        <v>261.89537090415797</v>
      </c>
      <c r="H32" s="11">
        <f t="shared" si="5"/>
        <v>26.189537090415804</v>
      </c>
      <c r="I32" s="11">
        <f t="shared" si="6"/>
        <v>-0.74037523934703131</v>
      </c>
      <c r="J32" s="11">
        <f t="shared" si="7"/>
        <v>-7.1895370904158042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259.2097176469548</v>
      </c>
      <c r="G33" s="11">
        <f t="shared" si="1"/>
        <v>274.69342407607769</v>
      </c>
      <c r="H33" s="11">
        <f t="shared" si="5"/>
        <v>27.46934240760778</v>
      </c>
      <c r="I33" s="11">
        <f t="shared" si="6"/>
        <v>-5.2097176469548003</v>
      </c>
      <c r="J33" s="11">
        <f t="shared" si="7"/>
        <v>-4.4693424076077797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287.81219307873766</v>
      </c>
      <c r="G34" s="11">
        <f t="shared" si="1"/>
        <v>286.02475431782864</v>
      </c>
      <c r="H34" s="11">
        <f t="shared" si="5"/>
        <v>28.602475431782889</v>
      </c>
      <c r="I34" s="11">
        <f t="shared" si="6"/>
        <v>-7.8121930787376641</v>
      </c>
      <c r="J34" s="11">
        <f t="shared" si="7"/>
        <v>-2.6024754317828886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317.39154940144124</v>
      </c>
      <c r="G35" s="11">
        <f t="shared" si="1"/>
        <v>295.79356322703575</v>
      </c>
      <c r="H35" s="11">
        <f t="shared" si="5"/>
        <v>29.579356322703553</v>
      </c>
      <c r="I35" s="11">
        <f t="shared" si="6"/>
        <v>13.608450598558761</v>
      </c>
      <c r="J35" s="11">
        <f t="shared" si="7"/>
        <v>21.420643677296447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347.78506420177058</v>
      </c>
      <c r="G36" s="11">
        <f t="shared" si="1"/>
        <v>303.93514800329342</v>
      </c>
      <c r="H36" s="11">
        <f t="shared" si="5"/>
        <v>30.393514800329331</v>
      </c>
      <c r="I36" s="11">
        <f t="shared" si="6"/>
        <v>10.214935798229419</v>
      </c>
      <c r="J36" s="11">
        <f t="shared" si="7"/>
        <v>-3.3935148003293314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378.82652739038184</v>
      </c>
      <c r="G37" s="11">
        <f t="shared" si="1"/>
        <v>310.4146318861126</v>
      </c>
      <c r="H37" s="11">
        <f t="shared" si="5"/>
        <v>31.041463188611239</v>
      </c>
      <c r="I37" s="11">
        <f t="shared" si="6"/>
        <v>-1.8265273903818411</v>
      </c>
      <c r="J37" s="11">
        <f t="shared" si="7"/>
        <v>-12.041463188611239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410.34903411715226</v>
      </c>
      <c r="G38" s="11">
        <f t="shared" si="1"/>
        <v>315.22506726770416</v>
      </c>
      <c r="H38" s="11">
        <f t="shared" si="5"/>
        <v>31.522506726770398</v>
      </c>
      <c r="I38" s="11">
        <f t="shared" si="6"/>
        <v>-13.349034117152257</v>
      </c>
      <c r="J38" s="11">
        <f t="shared" si="7"/>
        <v>-11.522506726770398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442.1875397890542</v>
      </c>
      <c r="G39" s="11">
        <f t="shared" si="1"/>
        <v>318.38505671901942</v>
      </c>
      <c r="H39" s="11">
        <f t="shared" si="5"/>
        <v>31.838505671901945</v>
      </c>
      <c r="I39" s="11">
        <f t="shared" si="6"/>
        <v>-14.187539789054199</v>
      </c>
      <c r="J39" s="11">
        <f t="shared" si="7"/>
        <v>-0.83850567190194525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474.18114274588908</v>
      </c>
      <c r="G40" s="11">
        <f t="shared" si="1"/>
        <v>319.93602956834877</v>
      </c>
      <c r="H40" s="11">
        <f t="shared" si="5"/>
        <v>31.993602956834899</v>
      </c>
      <c r="I40" s="11">
        <f t="shared" si="6"/>
        <v>-14.181142745889076</v>
      </c>
      <c r="J40" s="11">
        <f t="shared" si="7"/>
        <v>6.3970431651014792E-3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506.17507277514738</v>
      </c>
      <c r="G41" s="11">
        <f t="shared" si="1"/>
        <v>319.93930029258308</v>
      </c>
      <c r="H41" s="11">
        <f t="shared" si="5"/>
        <v>31.993930029258301</v>
      </c>
      <c r="I41" s="11">
        <f t="shared" si="6"/>
        <v>-18.175072775147385</v>
      </c>
      <c r="J41" s="11">
        <f t="shared" si="7"/>
        <v>-3.9939300292583013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538.02237488467483</v>
      </c>
      <c r="G42" s="11">
        <f t="shared" si="1"/>
        <v>318.47302109527448</v>
      </c>
      <c r="H42" s="11">
        <f t="shared" si="5"/>
        <v>31.847302109527483</v>
      </c>
      <c r="I42" s="11">
        <f t="shared" si="6"/>
        <v>-19.022374884674832</v>
      </c>
      <c r="J42" s="11">
        <f t="shared" si="7"/>
        <v>-0.84730210952748308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569.58528745886133</v>
      </c>
      <c r="G43" s="11">
        <f t="shared" si="1"/>
        <v>315.62912574186498</v>
      </c>
      <c r="H43" s="11">
        <f t="shared" si="5"/>
        <v>31.562912574186495</v>
      </c>
      <c r="I43" s="11">
        <f t="shared" si="6"/>
        <v>-27.58528745886133</v>
      </c>
      <c r="J43" s="11">
        <f t="shared" si="7"/>
        <v>-8.5629125741864947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600.73632204882222</v>
      </c>
      <c r="G44" s="11">
        <f t="shared" si="1"/>
        <v>311.51034589960886</v>
      </c>
      <c r="H44" s="11">
        <f t="shared" si="5"/>
        <v>31.151034589960872</v>
      </c>
      <c r="I44" s="11">
        <f t="shared" si="6"/>
        <v>-44.736322048822217</v>
      </c>
      <c r="J44" s="11">
        <f t="shared" si="7"/>
        <v>-17.151034589960872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631.3590586090462</v>
      </c>
      <c r="G45" s="11">
        <f t="shared" si="1"/>
        <v>306.22736560223984</v>
      </c>
      <c r="H45" s="11">
        <f t="shared" si="5"/>
        <v>30.622736560223942</v>
      </c>
      <c r="I45" s="11">
        <f t="shared" si="6"/>
        <v>-36.359058609046201</v>
      </c>
      <c r="J45" s="11">
        <f t="shared" si="7"/>
        <v>8.3772634397760584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661.34867506608236</v>
      </c>
      <c r="G46" s="11">
        <f t="shared" si="1"/>
        <v>299.89616457036163</v>
      </c>
      <c r="H46" s="11">
        <f t="shared" si="5"/>
        <v>29.989616457036163</v>
      </c>
      <c r="I46" s="11">
        <f t="shared" si="6"/>
        <v>-41.348675066082365</v>
      </c>
      <c r="J46" s="11">
        <f t="shared" si="7"/>
        <v>-4.9896164570361634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690.61223380189563</v>
      </c>
      <c r="G47" s="11">
        <f t="shared" si="1"/>
        <v>292.63558735813263</v>
      </c>
      <c r="H47" s="11">
        <f t="shared" si="5"/>
        <v>29.263558735813234</v>
      </c>
      <c r="I47" s="11">
        <f t="shared" si="6"/>
        <v>-36.612233801895627</v>
      </c>
      <c r="J47" s="11">
        <f t="shared" si="7"/>
        <v>4.7364412641867659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719.06875009414489</v>
      </c>
      <c r="G48" s="11">
        <f t="shared" si="1"/>
        <v>284.56516292249262</v>
      </c>
      <c r="H48" s="11">
        <f t="shared" si="5"/>
        <v>28.456516292249212</v>
      </c>
      <c r="I48" s="11">
        <f t="shared" si="6"/>
        <v>-37.068750094144889</v>
      </c>
      <c r="J48" s="11">
        <f t="shared" si="7"/>
        <v>-0.45651629224921209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746.64906893109026</v>
      </c>
      <c r="G49" s="11">
        <f t="shared" si="1"/>
        <v>275.80318836945366</v>
      </c>
      <c r="H49" s="11">
        <f t="shared" si="5"/>
        <v>27.580318836945384</v>
      </c>
      <c r="I49" s="11">
        <f t="shared" si="6"/>
        <v>-37.649068931090255</v>
      </c>
      <c r="J49" s="11">
        <f t="shared" si="7"/>
        <v>-0.58031883694538422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773.29557706895548</v>
      </c>
      <c r="G50" s="11">
        <f t="shared" si="1"/>
        <v>266.46508137865226</v>
      </c>
      <c r="H50" s="11">
        <f t="shared" si="5"/>
        <v>26.646508137865247</v>
      </c>
      <c r="I50" s="11">
        <f t="shared" si="6"/>
        <v>-39.295577068955481</v>
      </c>
      <c r="J50" s="11">
        <f t="shared" si="7"/>
        <v>-1.6465081378652471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798.96177688170042</v>
      </c>
      <c r="G51" s="11">
        <f t="shared" si="1"/>
        <v>256.66199812744935</v>
      </c>
      <c r="H51" s="11">
        <f t="shared" si="5"/>
        <v>25.666199812744932</v>
      </c>
      <c r="I51" s="11">
        <f t="shared" si="6"/>
        <v>-49.961776881700416</v>
      </c>
      <c r="J51" s="11">
        <f t="shared" si="7"/>
        <v>-10.666199812744932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823.61174761778182</v>
      </c>
      <c r="G52" s="11">
        <f t="shared" si="1"/>
        <v>246.499707360814</v>
      </c>
      <c r="H52" s="11">
        <f t="shared" si="5"/>
        <v>24.6499707360814</v>
      </c>
      <c r="I52" s="11">
        <f t="shared" si="6"/>
        <v>-63.611747617781816</v>
      </c>
      <c r="J52" s="11">
        <f t="shared" si="7"/>
        <v>-13.6499707360814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847.21951826541022</v>
      </c>
      <c r="G53" s="11">
        <f t="shared" si="1"/>
        <v>236.07770647628399</v>
      </c>
      <c r="H53" s="11">
        <f t="shared" si="5"/>
        <v>23.607770647628382</v>
      </c>
      <c r="I53" s="11">
        <f t="shared" si="6"/>
        <v>-54.219518265410215</v>
      </c>
      <c r="J53" s="11">
        <f t="shared" si="7"/>
        <v>9.3922293523716185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" si="8">C54-C53</f>
        <v>14</v>
      </c>
      <c r="E54">
        <f t="shared" ref="E54" si="9">10*(C54-C53)</f>
        <v>140</v>
      </c>
      <c r="F54" s="11">
        <f t="shared" si="4"/>
        <v>869.76837446368006</v>
      </c>
      <c r="G54" s="11">
        <f t="shared" si="1"/>
        <v>225.48856198269846</v>
      </c>
      <c r="H54" s="11">
        <f t="shared" si="5"/>
        <v>22.548856198269867</v>
      </c>
      <c r="I54" s="11">
        <f t="shared" ref="I54" si="10">C54-F54</f>
        <v>-62.768374463680061</v>
      </c>
      <c r="J54" s="11">
        <f t="shared" ref="J54" si="11">D54-H54</f>
        <v>-8.548856198269867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ref="D55" si="12">C55-C54</f>
        <v>21</v>
      </c>
      <c r="E55">
        <f t="shared" ref="E55" si="13">10*(C55-C54)</f>
        <v>210</v>
      </c>
      <c r="F55" s="11">
        <f t="shared" si="4"/>
        <v>891.25011989378288</v>
      </c>
      <c r="G55" s="11">
        <f t="shared" si="1"/>
        <v>214.81745430102819</v>
      </c>
      <c r="H55" s="11">
        <f t="shared" si="5"/>
        <v>21.481745430102809</v>
      </c>
      <c r="I55" s="11">
        <f t="shared" ref="I55" si="14">C55-F55</f>
        <v>-63.25011989378288</v>
      </c>
      <c r="J55" s="11">
        <f t="shared" ref="J55" si="15">D55-H55</f>
        <v>-0.48174543010280857</v>
      </c>
      <c r="K55" s="11"/>
    </row>
    <row r="56" spans="1:11">
      <c r="A56" s="2">
        <v>43938</v>
      </c>
      <c r="B56" s="10">
        <v>54</v>
      </c>
      <c r="C56" s="3"/>
      <c r="F56" s="11">
        <f t="shared" si="4"/>
        <v>911.66431043914486</v>
      </c>
      <c r="G56" s="11">
        <f t="shared" si="1"/>
        <v>204.14190545361976</v>
      </c>
      <c r="H56" s="11">
        <f t="shared" si="5"/>
        <v>20.414190545361947</v>
      </c>
      <c r="I56" s="11"/>
      <c r="J56" s="11"/>
      <c r="K56" s="11"/>
    </row>
    <row r="57" spans="1:11">
      <c r="A57" s="2">
        <v>43939</v>
      </c>
      <c r="B57" s="10">
        <v>55</v>
      </c>
      <c r="C57" s="3"/>
      <c r="F57" s="11">
        <f t="shared" si="4"/>
        <v>931.01747719754087</v>
      </c>
      <c r="G57" s="11">
        <f t="shared" si="1"/>
        <v>193.53166758396014</v>
      </c>
      <c r="H57" s="11">
        <f t="shared" si="5"/>
        <v>19.353166758396007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4"/>
        <v>949.32235222933889</v>
      </c>
      <c r="G58" s="11">
        <f t="shared" si="1"/>
        <v>183.04875031798019</v>
      </c>
      <c r="H58" s="11">
        <f t="shared" si="5"/>
        <v>18.304875031798058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4"/>
        <v>966.59710878786029</v>
      </c>
      <c r="G59" s="11">
        <f t="shared" si="1"/>
        <v>172.74756558521403</v>
      </c>
      <c r="H59" s="11">
        <f t="shared" si="5"/>
        <v>17.27475655852141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si="4"/>
        <v>982.86462574195889</v>
      </c>
      <c r="G60" s="11">
        <f t="shared" si="1"/>
        <v>162.67516954098596</v>
      </c>
      <c r="H60" s="11">
        <f t="shared" si="5"/>
        <v>16.267516954098628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4"/>
        <v>998.15178399794866</v>
      </c>
      <c r="G61" s="11">
        <f t="shared" si="1"/>
        <v>152.87158255989766</v>
      </c>
      <c r="H61" s="11">
        <f t="shared" si="5"/>
        <v>15.287158255989768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4"/>
        <v>1012.4888009790242</v>
      </c>
      <c r="G62" s="11">
        <f t="shared" si="1"/>
        <v>143.37016981075521</v>
      </c>
      <c r="H62" s="11">
        <f t="shared" si="5"/>
        <v>14.337016981075498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4"/>
        <v>1025.9086076382539</v>
      </c>
      <c r="G63" s="11">
        <f t="shared" si="1"/>
        <v>134.19806659229721</v>
      </c>
      <c r="H63" s="11">
        <f t="shared" si="5"/>
        <v>13.419806659229828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4"/>
        <v>1038.4462710721907</v>
      </c>
      <c r="G64" s="11">
        <f t="shared" si="1"/>
        <v>125.37663433936814</v>
      </c>
      <c r="H64" s="11">
        <f t="shared" si="5"/>
        <v>12.537663433936741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4"/>
        <v>1050.1384645666772</v>
      </c>
      <c r="G65" s="11">
        <f t="shared" si="1"/>
        <v>116.92193494486446</v>
      </c>
      <c r="H65" s="11">
        <f t="shared" si="5"/>
        <v>11.69219349448635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4"/>
        <v>1061.0229858406497</v>
      </c>
      <c r="G66" s="11">
        <f t="shared" si="1"/>
        <v>108.84521273972496</v>
      </c>
      <c r="H66" s="11">
        <f t="shared" si="5"/>
        <v>10.884521273972515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4"/>
        <v>1071.1383233503575</v>
      </c>
      <c r="G67" s="11">
        <f t="shared" si="1"/>
        <v>101.15337509707842</v>
      </c>
      <c r="H67" s="11">
        <f t="shared" si="5"/>
        <v>10.115337509707912</v>
      </c>
      <c r="I67" s="11"/>
      <c r="J67" s="11"/>
      <c r="K67" s="11"/>
    </row>
    <row r="68" spans="1:11">
      <c r="A68" s="2">
        <v>43950</v>
      </c>
      <c r="B68" s="10">
        <v>66</v>
      </c>
      <c r="C68" s="3"/>
      <c r="F68" s="11">
        <f t="shared" ref="F68:F84" si="16">F67+H68</f>
        <v>1080.5232697656268</v>
      </c>
      <c r="G68" s="11">
        <f t="shared" ref="G68:G84" si="17">(F68-F67)*10</f>
        <v>93.84946415269269</v>
      </c>
      <c r="H68" s="11">
        <f t="shared" ref="H68:H84" si="18">$M$2*B68^$M$3*EXP(-B68/$M$4)</f>
        <v>9.3849464152692796</v>
      </c>
    </row>
    <row r="69" spans="1:11">
      <c r="A69" s="2">
        <v>43951</v>
      </c>
      <c r="B69" s="10">
        <v>67</v>
      </c>
      <c r="C69" s="3"/>
      <c r="F69" s="11">
        <f t="shared" si="16"/>
        <v>1089.2165811200773</v>
      </c>
      <c r="G69" s="11">
        <f t="shared" si="17"/>
        <v>86.933113544505431</v>
      </c>
      <c r="H69" s="11">
        <f t="shared" si="18"/>
        <v>8.6933113544504774</v>
      </c>
    </row>
    <row r="70" spans="1:11">
      <c r="A70" s="2">
        <v>43952</v>
      </c>
      <c r="B70" s="10">
        <v>68</v>
      </c>
      <c r="C70" s="3"/>
      <c r="F70" s="11">
        <f t="shared" si="16"/>
        <v>1097.2566796559331</v>
      </c>
      <c r="G70" s="11">
        <f t="shared" si="17"/>
        <v>80.400985358558046</v>
      </c>
      <c r="H70" s="11">
        <f t="shared" si="18"/>
        <v>8.0400985358557193</v>
      </c>
    </row>
    <row r="71" spans="1:11">
      <c r="A71" s="2">
        <v>43953</v>
      </c>
      <c r="B71" s="10">
        <v>69</v>
      </c>
      <c r="C71" s="3"/>
      <c r="F71" s="11">
        <f t="shared" si="16"/>
        <v>1104.6813980181078</v>
      </c>
      <c r="G71" s="11">
        <f t="shared" si="17"/>
        <v>74.247183621746444</v>
      </c>
      <c r="H71" s="11">
        <f t="shared" si="18"/>
        <v>7.4247183621746089</v>
      </c>
    </row>
    <row r="72" spans="1:11">
      <c r="A72" s="2">
        <v>43954</v>
      </c>
      <c r="B72" s="10">
        <v>70</v>
      </c>
      <c r="C72" s="3"/>
      <c r="F72" s="11">
        <f t="shared" si="16"/>
        <v>1111.5277621883558</v>
      </c>
      <c r="G72" s="11">
        <f t="shared" si="17"/>
        <v>68.4636417024808</v>
      </c>
      <c r="H72" s="11">
        <f t="shared" si="18"/>
        <v>6.846364170248127</v>
      </c>
    </row>
    <row r="73" spans="1:11">
      <c r="A73" s="2">
        <v>43955</v>
      </c>
      <c r="B73" s="10">
        <v>71</v>
      </c>
      <c r="C73" s="3"/>
      <c r="F73" s="11">
        <f t="shared" si="16"/>
        <v>1117.8318103754684</v>
      </c>
      <c r="G73" s="11">
        <f t="shared" si="17"/>
        <v>63.040481871125849</v>
      </c>
      <c r="H73" s="11">
        <f t="shared" si="18"/>
        <v>6.3040481871126586</v>
      </c>
    </row>
    <row r="74" spans="1:11">
      <c r="A74" s="2">
        <v>43956</v>
      </c>
      <c r="B74" s="10">
        <v>72</v>
      </c>
      <c r="C74" s="3"/>
      <c r="F74" s="11">
        <f t="shared" si="16"/>
        <v>1123.628444979284</v>
      </c>
      <c r="G74" s="11">
        <f t="shared" si="17"/>
        <v>57.966346038156189</v>
      </c>
      <c r="H74" s="11">
        <f t="shared" si="18"/>
        <v>5.7966346038156153</v>
      </c>
    </row>
    <row r="75" spans="1:11">
      <c r="A75" s="2">
        <v>43957</v>
      </c>
      <c r="B75" s="10">
        <v>73</v>
      </c>
      <c r="C75" s="3"/>
      <c r="F75" s="11">
        <f t="shared" si="16"/>
        <v>1128.9513147129285</v>
      </c>
      <c r="G75" s="11">
        <f t="shared" si="17"/>
        <v>53.228697336444384</v>
      </c>
      <c r="H75" s="11">
        <f t="shared" si="18"/>
        <v>5.3228697336444117</v>
      </c>
    </row>
    <row r="76" spans="1:11">
      <c r="A76" s="2">
        <v>43958</v>
      </c>
      <c r="B76" s="10">
        <v>74</v>
      </c>
      <c r="C76" s="3"/>
      <c r="F76" s="11">
        <f t="shared" si="16"/>
        <v>1133.8327239882774</v>
      </c>
      <c r="G76" s="11">
        <f t="shared" si="17"/>
        <v>48.814092753489149</v>
      </c>
      <c r="H76" s="11">
        <f t="shared" si="18"/>
        <v>4.8814092753488776</v>
      </c>
    </row>
    <row r="77" spans="1:11">
      <c r="A77" s="2">
        <v>43959</v>
      </c>
      <c r="B77" s="10">
        <v>75</v>
      </c>
      <c r="C77" s="3"/>
      <c r="F77" s="11">
        <f t="shared" si="16"/>
        <v>1138.3035667341762</v>
      </c>
      <c r="G77" s="11">
        <f t="shared" si="17"/>
        <v>44.708427458988353</v>
      </c>
      <c r="H77" s="11">
        <f t="shared" si="18"/>
        <v>4.4708427458989437</v>
      </c>
    </row>
    <row r="78" spans="1:11">
      <c r="A78" s="2">
        <v>43960</v>
      </c>
      <c r="B78" s="10">
        <v>76</v>
      </c>
      <c r="C78" s="3"/>
      <c r="F78" s="11">
        <f t="shared" si="16"/>
        <v>1142.3932819164554</v>
      </c>
      <c r="G78" s="11">
        <f t="shared" si="17"/>
        <v>40.897151822791784</v>
      </c>
      <c r="H78" s="11">
        <f t="shared" si="18"/>
        <v>4.0897151822791358</v>
      </c>
    </row>
    <row r="79" spans="1:11">
      <c r="A79" s="2">
        <v>43961</v>
      </c>
      <c r="B79" s="10">
        <v>77</v>
      </c>
      <c r="C79" s="3"/>
      <c r="F79" s="11">
        <f t="shared" si="16"/>
        <v>1146.1298281552206</v>
      </c>
      <c r="G79" s="11">
        <f t="shared" si="17"/>
        <v>37.36546238765186</v>
      </c>
      <c r="H79" s="11">
        <f t="shared" si="18"/>
        <v>3.7365462387652228</v>
      </c>
    </row>
    <row r="80" spans="1:11">
      <c r="A80" s="2">
        <v>43962</v>
      </c>
      <c r="B80" s="10">
        <v>78</v>
      </c>
      <c r="C80" s="3"/>
      <c r="F80" s="11">
        <f t="shared" si="16"/>
        <v>1149.5396749812439</v>
      </c>
      <c r="G80" s="11">
        <f t="shared" si="17"/>
        <v>34.098468260233403</v>
      </c>
      <c r="H80" s="11">
        <f t="shared" si="18"/>
        <v>3.4098468260233519</v>
      </c>
    </row>
    <row r="81" spans="1:8">
      <c r="A81" s="2">
        <v>43963</v>
      </c>
      <c r="B81" s="10">
        <v>79</v>
      </c>
      <c r="C81" s="3"/>
      <c r="F81" s="11">
        <f t="shared" si="16"/>
        <v>1152.6478084333935</v>
      </c>
      <c r="G81" s="11">
        <f t="shared" si="17"/>
        <v>31.081334521495592</v>
      </c>
      <c r="H81" s="11">
        <f t="shared" si="18"/>
        <v>3.1081334521495183</v>
      </c>
    </row>
    <row r="82" spans="1:8">
      <c r="A82" s="2">
        <v>43964</v>
      </c>
      <c r="B82" s="10">
        <v>80</v>
      </c>
      <c r="C82" s="3"/>
      <c r="F82" s="11">
        <f t="shared" si="16"/>
        <v>1155.4777488677003</v>
      </c>
      <c r="G82" s="11">
        <f t="shared" si="17"/>
        <v>28.299404343067636</v>
      </c>
      <c r="H82" s="11">
        <f t="shared" si="18"/>
        <v>2.8299404343066783</v>
      </c>
    </row>
    <row r="83" spans="1:8">
      <c r="A83" s="2">
        <v>43965</v>
      </c>
      <c r="B83" s="10">
        <v>81</v>
      </c>
      <c r="C83" s="3"/>
      <c r="F83" s="11">
        <f t="shared" si="16"/>
        <v>1158.0515790214361</v>
      </c>
      <c r="G83" s="11">
        <f t="shared" si="17"/>
        <v>25.738301537357984</v>
      </c>
      <c r="H83" s="11">
        <f t="shared" si="18"/>
        <v>2.5738301537358095</v>
      </c>
    </row>
    <row r="84" spans="1:8">
      <c r="A84" s="2">
        <v>43966</v>
      </c>
      <c r="B84" s="10">
        <v>82</v>
      </c>
      <c r="C84" s="3"/>
      <c r="F84" s="11">
        <f t="shared" si="16"/>
        <v>1160.3899805488018</v>
      </c>
      <c r="G84" s="11">
        <f t="shared" si="17"/>
        <v>23.384015273657042</v>
      </c>
      <c r="H84" s="11">
        <f t="shared" si="18"/>
        <v>2.3384015273657508</v>
      </c>
    </row>
    <row r="85" spans="1:8">
      <c r="A85" s="2">
        <v>43967</v>
      </c>
      <c r="B85" s="10">
        <v>83</v>
      </c>
      <c r="C85" s="3"/>
      <c r="F85" s="11">
        <f t="shared" ref="F85:F99" si="19">F84+H85</f>
        <v>1162.512277415505</v>
      </c>
      <c r="G85" s="11">
        <f t="shared" ref="G85:G99" si="20">(F85-F84)*10</f>
        <v>21.222968667032092</v>
      </c>
      <c r="H85" s="11">
        <f t="shared" ref="H85:H99" si="21">$M$2*B85^$M$3*EXP(-B85/$M$4)</f>
        <v>2.1222968667032678</v>
      </c>
    </row>
    <row r="86" spans="1:8">
      <c r="A86" s="2">
        <v>43968</v>
      </c>
      <c r="B86" s="10">
        <v>84</v>
      </c>
      <c r="C86" s="3"/>
      <c r="F86" s="11">
        <f t="shared" si="19"/>
        <v>1164.4364847052614</v>
      </c>
      <c r="G86" s="11">
        <f t="shared" si="20"/>
        <v>19.242072897563958</v>
      </c>
      <c r="H86" s="11">
        <f t="shared" si="21"/>
        <v>1.9242072897564821</v>
      </c>
    </row>
    <row r="87" spans="1:8">
      <c r="A87" s="2">
        <v>43969</v>
      </c>
      <c r="B87" s="10">
        <v>85</v>
      </c>
      <c r="C87" s="3"/>
      <c r="F87" s="11">
        <f t="shared" si="19"/>
        <v>1166.179361550229</v>
      </c>
      <c r="G87" s="11">
        <f t="shared" si="20"/>
        <v>17.428768449676681</v>
      </c>
      <c r="H87" s="11">
        <f t="shared" si="21"/>
        <v>1.7428768449675822</v>
      </c>
    </row>
    <row r="88" spans="1:8">
      <c r="A88" s="2">
        <v>43970</v>
      </c>
      <c r="B88" s="10">
        <v>86</v>
      </c>
      <c r="C88" s="3"/>
      <c r="F88" s="11">
        <f t="shared" si="19"/>
        <v>1167.7564670482022</v>
      </c>
      <c r="G88" s="11">
        <f t="shared" si="20"/>
        <v>15.771054979732071</v>
      </c>
      <c r="H88" s="11">
        <f t="shared" si="21"/>
        <v>1.5771054979731902</v>
      </c>
    </row>
    <row r="89" spans="1:8">
      <c r="A89" s="2">
        <v>43971</v>
      </c>
      <c r="B89" s="10">
        <v>87</v>
      </c>
      <c r="C89" s="3"/>
      <c r="F89" s="11">
        <f t="shared" si="19"/>
        <v>1169.1822181710786</v>
      </c>
      <c r="G89" s="11">
        <f t="shared" si="20"/>
        <v>14.257511228763633</v>
      </c>
      <c r="H89" s="11">
        <f t="shared" si="21"/>
        <v>1.4257511228763666</v>
      </c>
    </row>
    <row r="90" spans="1:8">
      <c r="A90" s="2">
        <v>43972</v>
      </c>
      <c r="B90" s="10">
        <v>88</v>
      </c>
      <c r="C90" s="3"/>
      <c r="F90" s="11">
        <f t="shared" si="19"/>
        <v>1170.4699488010262</v>
      </c>
      <c r="G90" s="11">
        <f t="shared" si="20"/>
        <v>12.877306299476459</v>
      </c>
      <c r="H90" s="11">
        <f t="shared" si="21"/>
        <v>1.2877306299476183</v>
      </c>
    </row>
    <row r="91" spans="1:8">
      <c r="A91" s="2">
        <v>43973</v>
      </c>
      <c r="B91" s="10">
        <v>89</v>
      </c>
      <c r="C91" s="3"/>
      <c r="F91" s="11">
        <f t="shared" si="19"/>
        <v>1171.6319691525887</v>
      </c>
      <c r="G91" s="11">
        <f t="shared" si="20"/>
        <v>11.620203515624326</v>
      </c>
      <c r="H91" s="11">
        <f t="shared" si="21"/>
        <v>1.1620203515623198</v>
      </c>
    </row>
    <row r="92" spans="1:8">
      <c r="A92" s="2">
        <v>43974</v>
      </c>
      <c r="B92" s="10">
        <v>90</v>
      </c>
      <c r="C92" s="3"/>
      <c r="F92" s="11">
        <f t="shared" si="19"/>
        <v>1172.6796249505569</v>
      </c>
      <c r="G92" s="11">
        <f t="shared" si="20"/>
        <v>10.476557979682184</v>
      </c>
      <c r="H92" s="11">
        <f t="shared" si="21"/>
        <v>1.0476557979681853</v>
      </c>
    </row>
    <row r="93" spans="1:8">
      <c r="A93" s="2">
        <v>43975</v>
      </c>
      <c r="B93" s="10">
        <v>91</v>
      </c>
      <c r="C93" s="3"/>
      <c r="F93" s="11">
        <f t="shared" si="19"/>
        <v>1173.6233558349104</v>
      </c>
      <c r="G93" s="11">
        <f t="shared" si="20"/>
        <v>9.4373088435349928</v>
      </c>
      <c r="H93" s="11">
        <f t="shared" si="21"/>
        <v>0.94373088435345143</v>
      </c>
    </row>
    <row r="94" spans="1:8">
      <c r="A94" s="2">
        <v>43976</v>
      </c>
      <c r="B94" s="10">
        <v>92</v>
      </c>
      <c r="C94" s="3"/>
      <c r="F94" s="11">
        <f t="shared" si="19"/>
        <v>1174.47275255572</v>
      </c>
      <c r="G94" s="11">
        <f t="shared" si="20"/>
        <v>8.4939672080963646</v>
      </c>
      <c r="H94" s="11">
        <f t="shared" si="21"/>
        <v>0.84939672080959827</v>
      </c>
    </row>
    <row r="95" spans="1:8">
      <c r="A95" s="2">
        <v>43977</v>
      </c>
      <c r="B95" s="10">
        <v>93</v>
      </c>
      <c r="C95" s="3"/>
      <c r="F95" s="11">
        <f t="shared" si="19"/>
        <v>1175.2366126029917</v>
      </c>
      <c r="G95" s="11">
        <f t="shared" si="20"/>
        <v>7.6386004727169166</v>
      </c>
      <c r="H95" s="11">
        <f t="shared" si="21"/>
        <v>0.76386004727166712</v>
      </c>
    </row>
    <row r="96" spans="1:8">
      <c r="A96" s="2">
        <v>43978</v>
      </c>
      <c r="B96" s="10">
        <v>94</v>
      </c>
      <c r="C96" s="3"/>
      <c r="F96" s="11">
        <f t="shared" si="19"/>
        <v>1175.9229939894572</v>
      </c>
      <c r="G96" s="11">
        <f t="shared" si="20"/>
        <v>6.8638138646542757</v>
      </c>
      <c r="H96" s="11">
        <f t="shared" si="21"/>
        <v>0.68638138646552882</v>
      </c>
    </row>
    <row r="97" spans="1:8">
      <c r="A97" s="2">
        <v>43979</v>
      </c>
      <c r="B97" s="10">
        <v>95</v>
      </c>
      <c r="C97" s="3"/>
      <c r="F97" s="11">
        <f t="shared" si="19"/>
        <v>1176.5392669688156</v>
      </c>
      <c r="G97" s="11">
        <f t="shared" si="20"/>
        <v>6.1627297935842762</v>
      </c>
      <c r="H97" s="11">
        <f t="shared" si="21"/>
        <v>0.61627297935845571</v>
      </c>
    </row>
    <row r="98" spans="1:8">
      <c r="A98" s="2">
        <v>43980</v>
      </c>
      <c r="B98" s="10">
        <v>96</v>
      </c>
      <c r="C98" s="3"/>
      <c r="F98" s="11">
        <f t="shared" si="19"/>
        <v>1177.092163528456</v>
      </c>
      <c r="G98" s="11">
        <f t="shared" si="20"/>
        <v>5.528965596404305</v>
      </c>
      <c r="H98" s="11">
        <f t="shared" si="21"/>
        <v>0.5528965596404849</v>
      </c>
    </row>
    <row r="99" spans="1:8">
      <c r="A99" s="2">
        <v>43981</v>
      </c>
      <c r="B99" s="10">
        <v>97</v>
      </c>
      <c r="C99" s="3"/>
      <c r="F99" s="11">
        <f t="shared" si="19"/>
        <v>1177.5878245448389</v>
      </c>
      <c r="G99" s="11">
        <f t="shared" si="20"/>
        <v>4.9566101638288274</v>
      </c>
      <c r="H99" s="11">
        <f t="shared" si="21"/>
        <v>0.49566101638287541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B1:E55"/>
  <sheetViews>
    <sheetView topLeftCell="A28" workbookViewId="0">
      <selection activeCell="B55" sqref="B55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2:5">
      <c r="B1" s="1" t="s">
        <v>10</v>
      </c>
      <c r="C1" s="1" t="s">
        <v>34</v>
      </c>
      <c r="D1" s="1" t="s">
        <v>6</v>
      </c>
    </row>
    <row r="3" spans="2:5">
      <c r="B3" s="3"/>
      <c r="D3" s="17">
        <v>1</v>
      </c>
    </row>
    <row r="4" spans="2:5">
      <c r="B4" s="3">
        <f>Dati!L4</f>
        <v>1</v>
      </c>
      <c r="C4">
        <f>B4-B3</f>
        <v>1</v>
      </c>
      <c r="D4" s="17">
        <v>1</v>
      </c>
      <c r="E4">
        <f>D4-D3</f>
        <v>0</v>
      </c>
    </row>
    <row r="5" spans="2:5">
      <c r="B5" s="3">
        <f>Dati!L5</f>
        <v>11</v>
      </c>
      <c r="C5">
        <f t="shared" ref="C5:C53" si="0">B5-B4</f>
        <v>10</v>
      </c>
      <c r="D5" s="17">
        <v>11</v>
      </c>
      <c r="E5">
        <f t="shared" ref="E5:E54" si="1">D5-D4</f>
        <v>10</v>
      </c>
    </row>
    <row r="6" spans="2:5">
      <c r="B6" s="3">
        <f>Dati!L6</f>
        <v>19</v>
      </c>
      <c r="C6">
        <f t="shared" si="0"/>
        <v>8</v>
      </c>
      <c r="D6" s="17">
        <v>19</v>
      </c>
      <c r="E6">
        <f t="shared" si="1"/>
        <v>8</v>
      </c>
    </row>
    <row r="7" spans="2:5">
      <c r="B7" s="3">
        <f>Dati!L7</f>
        <v>19</v>
      </c>
      <c r="C7">
        <f t="shared" si="0"/>
        <v>0</v>
      </c>
      <c r="D7" s="17">
        <v>19</v>
      </c>
      <c r="E7">
        <f t="shared" si="1"/>
        <v>0</v>
      </c>
    </row>
    <row r="8" spans="2:5">
      <c r="B8" s="3">
        <f>Dati!L8</f>
        <v>42</v>
      </c>
      <c r="C8">
        <f t="shared" si="0"/>
        <v>23</v>
      </c>
      <c r="D8" s="17">
        <v>38</v>
      </c>
      <c r="E8">
        <f t="shared" si="1"/>
        <v>19</v>
      </c>
    </row>
    <row r="9" spans="2:5">
      <c r="B9" s="3">
        <f>Dati!L9</f>
        <v>25</v>
      </c>
      <c r="C9">
        <f t="shared" si="0"/>
        <v>-17</v>
      </c>
      <c r="D9" s="17">
        <v>21</v>
      </c>
      <c r="E9">
        <f t="shared" si="1"/>
        <v>-17</v>
      </c>
    </row>
    <row r="10" spans="2:5">
      <c r="B10" s="3">
        <f>Dati!L10</f>
        <v>22</v>
      </c>
      <c r="C10">
        <f t="shared" si="0"/>
        <v>-3</v>
      </c>
      <c r="D10" s="17">
        <v>18</v>
      </c>
      <c r="E10">
        <f t="shared" si="1"/>
        <v>-3</v>
      </c>
    </row>
    <row r="11" spans="2:5">
      <c r="B11" s="3">
        <f>Dati!L11</f>
        <v>24</v>
      </c>
      <c r="C11">
        <f t="shared" si="0"/>
        <v>2</v>
      </c>
      <c r="D11" s="17">
        <v>19</v>
      </c>
      <c r="E11">
        <f t="shared" si="1"/>
        <v>1</v>
      </c>
    </row>
    <row r="12" spans="2:5">
      <c r="B12" s="3">
        <f>Dati!L12</f>
        <v>26</v>
      </c>
      <c r="C12">
        <f t="shared" si="0"/>
        <v>2</v>
      </c>
      <c r="D12" s="17">
        <v>21</v>
      </c>
      <c r="E12">
        <f t="shared" si="1"/>
        <v>2</v>
      </c>
    </row>
    <row r="13" spans="2:5">
      <c r="B13" s="3">
        <f>Dati!L13</f>
        <v>28</v>
      </c>
      <c r="C13">
        <f t="shared" si="0"/>
        <v>2</v>
      </c>
      <c r="D13" s="17">
        <v>21</v>
      </c>
      <c r="E13">
        <f t="shared" si="1"/>
        <v>0</v>
      </c>
    </row>
    <row r="14" spans="2:5">
      <c r="B14" s="3">
        <f>Dati!L14</f>
        <v>32</v>
      </c>
      <c r="C14">
        <f t="shared" si="0"/>
        <v>4</v>
      </c>
      <c r="D14" s="17">
        <v>24</v>
      </c>
      <c r="E14">
        <f t="shared" si="1"/>
        <v>3</v>
      </c>
    </row>
    <row r="15" spans="2:5">
      <c r="B15" s="3">
        <f>Dati!L15</f>
        <v>51</v>
      </c>
      <c r="C15">
        <f t="shared" si="0"/>
        <v>19</v>
      </c>
      <c r="D15" s="17">
        <v>42</v>
      </c>
      <c r="E15">
        <f t="shared" si="1"/>
        <v>18</v>
      </c>
    </row>
    <row r="16" spans="2:5">
      <c r="B16" s="3">
        <f>Dati!L16</f>
        <v>78</v>
      </c>
      <c r="C16">
        <f t="shared" si="0"/>
        <v>27</v>
      </c>
      <c r="D16" s="17">
        <v>67</v>
      </c>
      <c r="E16">
        <f t="shared" si="1"/>
        <v>25</v>
      </c>
    </row>
    <row r="17" spans="2:5">
      <c r="B17" s="3">
        <f>Dati!L17</f>
        <v>109</v>
      </c>
      <c r="C17">
        <f t="shared" si="0"/>
        <v>31</v>
      </c>
      <c r="D17" s="17">
        <v>97</v>
      </c>
      <c r="E17">
        <f t="shared" si="1"/>
        <v>30</v>
      </c>
    </row>
    <row r="18" spans="2:5">
      <c r="B18" s="3">
        <f>Dati!L18</f>
        <v>141</v>
      </c>
      <c r="C18">
        <f t="shared" si="0"/>
        <v>32</v>
      </c>
      <c r="D18" s="17">
        <v>128</v>
      </c>
      <c r="E18">
        <f t="shared" si="1"/>
        <v>31</v>
      </c>
    </row>
    <row r="19" spans="2:5">
      <c r="B19" s="3">
        <f>Dati!L19</f>
        <v>194</v>
      </c>
      <c r="C19">
        <f t="shared" si="0"/>
        <v>53</v>
      </c>
      <c r="D19" s="17">
        <v>181</v>
      </c>
      <c r="E19">
        <f t="shared" si="1"/>
        <v>53</v>
      </c>
    </row>
    <row r="20" spans="2:5">
      <c r="B20" s="3">
        <f>Dati!L20</f>
        <v>274</v>
      </c>
      <c r="C20">
        <f t="shared" si="0"/>
        <v>80</v>
      </c>
      <c r="D20" s="17">
        <v>243</v>
      </c>
      <c r="E20">
        <f t="shared" si="1"/>
        <v>62</v>
      </c>
    </row>
    <row r="21" spans="2:5">
      <c r="B21" s="3">
        <f>Dati!L21</f>
        <v>345</v>
      </c>
      <c r="C21">
        <f t="shared" si="0"/>
        <v>71</v>
      </c>
      <c r="D21" s="17">
        <v>304</v>
      </c>
      <c r="E21">
        <f t="shared" si="1"/>
        <v>61</v>
      </c>
    </row>
    <row r="22" spans="2:5">
      <c r="B22" s="3">
        <f>Dati!L22</f>
        <v>463</v>
      </c>
      <c r="C22">
        <f t="shared" si="0"/>
        <v>118</v>
      </c>
      <c r="D22" s="17">
        <v>384</v>
      </c>
      <c r="E22">
        <f t="shared" si="1"/>
        <v>80</v>
      </c>
    </row>
    <row r="23" spans="2:5">
      <c r="B23" s="3">
        <f>Dati!L23</f>
        <v>559</v>
      </c>
      <c r="C23">
        <f t="shared" si="0"/>
        <v>96</v>
      </c>
      <c r="D23" s="17">
        <v>493</v>
      </c>
      <c r="E23">
        <f t="shared" si="1"/>
        <v>109</v>
      </c>
    </row>
    <row r="24" spans="2:5">
      <c r="B24" s="3">
        <f>Dati!L24</f>
        <v>667</v>
      </c>
      <c r="C24">
        <f t="shared" si="0"/>
        <v>108</v>
      </c>
      <c r="D24" s="17">
        <v>575</v>
      </c>
      <c r="E24">
        <f t="shared" si="1"/>
        <v>82</v>
      </c>
    </row>
    <row r="25" spans="2:5">
      <c r="B25" s="3">
        <f>Dati!L25</f>
        <v>778</v>
      </c>
      <c r="C25">
        <f t="shared" si="0"/>
        <v>111</v>
      </c>
      <c r="D25" s="17">
        <v>661</v>
      </c>
      <c r="E25">
        <f t="shared" si="1"/>
        <v>86</v>
      </c>
    </row>
    <row r="26" spans="2:5">
      <c r="B26" s="3">
        <f>Dati!L26</f>
        <v>887</v>
      </c>
      <c r="C26">
        <f t="shared" si="0"/>
        <v>109</v>
      </c>
      <c r="D26" s="17">
        <v>744</v>
      </c>
      <c r="E26">
        <f t="shared" si="1"/>
        <v>83</v>
      </c>
    </row>
    <row r="27" spans="2:5">
      <c r="B27" s="3">
        <f>Dati!L27</f>
        <v>1059</v>
      </c>
      <c r="C27">
        <f t="shared" si="0"/>
        <v>172</v>
      </c>
      <c r="D27" s="17">
        <v>883</v>
      </c>
      <c r="E27">
        <f t="shared" si="1"/>
        <v>139</v>
      </c>
    </row>
    <row r="28" spans="2:5">
      <c r="B28" s="3">
        <f>Dati!L28</f>
        <v>1221</v>
      </c>
      <c r="C28">
        <f t="shared" si="0"/>
        <v>162</v>
      </c>
      <c r="D28" s="17">
        <v>1001</v>
      </c>
      <c r="E28">
        <f t="shared" si="1"/>
        <v>118</v>
      </c>
    </row>
    <row r="29" spans="2:5">
      <c r="B29" s="3">
        <f>Dati!L29</f>
        <v>1436</v>
      </c>
      <c r="C29">
        <f t="shared" si="0"/>
        <v>215</v>
      </c>
      <c r="D29" s="17">
        <v>1159</v>
      </c>
      <c r="E29">
        <f t="shared" si="1"/>
        <v>158</v>
      </c>
    </row>
    <row r="30" spans="2:5">
      <c r="B30" s="3">
        <f>Dati!L30</f>
        <v>1665</v>
      </c>
      <c r="C30">
        <f t="shared" si="0"/>
        <v>229</v>
      </c>
      <c r="D30" s="17">
        <v>1351</v>
      </c>
      <c r="E30">
        <f t="shared" si="1"/>
        <v>192</v>
      </c>
    </row>
    <row r="31" spans="2:5">
      <c r="B31" s="3">
        <f>Dati!L31</f>
        <v>1924</v>
      </c>
      <c r="C31">
        <f t="shared" si="0"/>
        <v>259</v>
      </c>
      <c r="D31" s="17">
        <v>1553</v>
      </c>
      <c r="E31">
        <f t="shared" si="1"/>
        <v>202</v>
      </c>
    </row>
    <row r="32" spans="2:5">
      <c r="B32" s="3">
        <f>Dati!L32</f>
        <v>2116</v>
      </c>
      <c r="C32">
        <f t="shared" si="0"/>
        <v>192</v>
      </c>
      <c r="D32" s="17">
        <v>1692</v>
      </c>
      <c r="E32">
        <f t="shared" si="1"/>
        <v>139</v>
      </c>
    </row>
    <row r="33" spans="2:5">
      <c r="B33" s="3">
        <f>Dati!L33</f>
        <v>2305</v>
      </c>
      <c r="C33">
        <f t="shared" si="0"/>
        <v>189</v>
      </c>
      <c r="D33" s="17">
        <v>1826</v>
      </c>
      <c r="E33">
        <f t="shared" si="1"/>
        <v>134</v>
      </c>
    </row>
    <row r="34" spans="2:5">
      <c r="B34" s="3">
        <f>Dati!L34</f>
        <v>2567</v>
      </c>
      <c r="C34">
        <f t="shared" si="0"/>
        <v>262</v>
      </c>
      <c r="D34" s="17">
        <v>2027</v>
      </c>
      <c r="E34">
        <f t="shared" si="1"/>
        <v>201</v>
      </c>
    </row>
    <row r="35" spans="2:5">
      <c r="B35" s="3">
        <f>Dati!L35</f>
        <v>2696</v>
      </c>
      <c r="C35">
        <f t="shared" si="0"/>
        <v>129</v>
      </c>
      <c r="D35" s="17">
        <v>2060</v>
      </c>
      <c r="E35">
        <f t="shared" si="1"/>
        <v>33</v>
      </c>
    </row>
    <row r="36" spans="2:5">
      <c r="B36" s="3">
        <f>Dati!L36</f>
        <v>2822</v>
      </c>
      <c r="C36">
        <f t="shared" si="0"/>
        <v>126</v>
      </c>
      <c r="D36" s="17">
        <v>2086</v>
      </c>
      <c r="E36">
        <f t="shared" si="1"/>
        <v>26</v>
      </c>
    </row>
    <row r="37" spans="2:5">
      <c r="B37" s="3">
        <f>Dati!L37</f>
        <v>3076</v>
      </c>
      <c r="C37">
        <f t="shared" si="0"/>
        <v>254</v>
      </c>
      <c r="D37" s="17">
        <v>2279</v>
      </c>
      <c r="E37">
        <f t="shared" si="1"/>
        <v>193</v>
      </c>
    </row>
    <row r="38" spans="2:5">
      <c r="B38" s="3">
        <f>Dati!L38</f>
        <v>3217</v>
      </c>
      <c r="C38">
        <f t="shared" si="0"/>
        <v>141</v>
      </c>
      <c r="D38" s="17">
        <v>2383</v>
      </c>
      <c r="E38">
        <f t="shared" si="1"/>
        <v>104</v>
      </c>
    </row>
    <row r="39" spans="2:5">
      <c r="B39" s="3">
        <f>Dati!L39</f>
        <v>3416</v>
      </c>
      <c r="C39">
        <f t="shared" si="0"/>
        <v>199</v>
      </c>
      <c r="D39" s="17">
        <v>2508</v>
      </c>
      <c r="E39">
        <f t="shared" si="1"/>
        <v>125</v>
      </c>
    </row>
    <row r="40" spans="2:5">
      <c r="B40" s="3">
        <f>Dati!L40</f>
        <v>3660</v>
      </c>
      <c r="C40">
        <f t="shared" si="0"/>
        <v>244</v>
      </c>
      <c r="D40" s="17">
        <v>2645</v>
      </c>
      <c r="E40">
        <f t="shared" si="1"/>
        <v>137</v>
      </c>
    </row>
    <row r="41" spans="2:5">
      <c r="B41" s="3">
        <f>Dati!L41</f>
        <v>3782</v>
      </c>
      <c r="C41">
        <f t="shared" si="0"/>
        <v>122</v>
      </c>
      <c r="D41" s="17">
        <v>2660</v>
      </c>
      <c r="E41">
        <f t="shared" si="1"/>
        <v>15</v>
      </c>
    </row>
    <row r="42" spans="2:5">
      <c r="B42" s="3">
        <f>Dati!L42</f>
        <v>3965</v>
      </c>
      <c r="C42">
        <f t="shared" si="0"/>
        <v>183</v>
      </c>
      <c r="D42" s="17">
        <v>2746</v>
      </c>
      <c r="E42">
        <f t="shared" si="1"/>
        <v>86</v>
      </c>
    </row>
    <row r="43" spans="2:5">
      <c r="B43" s="3">
        <f>Dati!L43</f>
        <v>4203</v>
      </c>
      <c r="C43">
        <f t="shared" si="0"/>
        <v>238</v>
      </c>
      <c r="D43" s="17">
        <v>2894</v>
      </c>
      <c r="E43">
        <f t="shared" si="1"/>
        <v>148</v>
      </c>
    </row>
    <row r="44" spans="2:5">
      <c r="B44" s="3">
        <f>Dati!L44</f>
        <v>4449</v>
      </c>
      <c r="C44">
        <f t="shared" si="0"/>
        <v>246</v>
      </c>
      <c r="D44">
        <v>3093</v>
      </c>
      <c r="E44">
        <f t="shared" si="1"/>
        <v>199</v>
      </c>
    </row>
    <row r="45" spans="2:5">
      <c r="B45" s="3">
        <f>Dati!L45</f>
        <v>4549</v>
      </c>
      <c r="C45">
        <f t="shared" si="0"/>
        <v>100</v>
      </c>
      <c r="D45" s="17">
        <v>3117</v>
      </c>
      <c r="E45">
        <f t="shared" si="1"/>
        <v>24</v>
      </c>
    </row>
    <row r="46" spans="2:5">
      <c r="B46" s="3">
        <f>Dati!L46</f>
        <v>4757</v>
      </c>
      <c r="C46">
        <f t="shared" si="0"/>
        <v>208</v>
      </c>
      <c r="D46" s="17">
        <v>3212</v>
      </c>
      <c r="E46">
        <f t="shared" si="1"/>
        <v>95</v>
      </c>
    </row>
    <row r="47" spans="2:5">
      <c r="B47" s="3">
        <f>Dati!L47</f>
        <v>4906</v>
      </c>
      <c r="C47">
        <f t="shared" si="0"/>
        <v>149</v>
      </c>
      <c r="D47" s="17">
        <v>3245</v>
      </c>
      <c r="E47">
        <f t="shared" si="1"/>
        <v>33</v>
      </c>
    </row>
    <row r="48" spans="2:5">
      <c r="B48" s="3">
        <f>Dati!L48</f>
        <v>5020</v>
      </c>
      <c r="C48">
        <f t="shared" si="0"/>
        <v>114</v>
      </c>
      <c r="D48" s="17">
        <v>3253</v>
      </c>
      <c r="E48">
        <f t="shared" si="1"/>
        <v>8</v>
      </c>
    </row>
    <row r="49" spans="2:5">
      <c r="B49" s="3">
        <f>Dati!L49</f>
        <v>5191</v>
      </c>
      <c r="C49">
        <f t="shared" si="0"/>
        <v>171</v>
      </c>
      <c r="D49" s="17">
        <v>3301</v>
      </c>
      <c r="E49">
        <f t="shared" si="1"/>
        <v>48</v>
      </c>
    </row>
    <row r="50" spans="2:5">
      <c r="B50" s="3">
        <f>Dati!L50</f>
        <v>5376</v>
      </c>
      <c r="C50">
        <f t="shared" si="0"/>
        <v>185</v>
      </c>
      <c r="D50" s="17">
        <v>3333</v>
      </c>
      <c r="E50">
        <f t="shared" si="1"/>
        <v>32</v>
      </c>
    </row>
    <row r="51" spans="2:5">
      <c r="B51" s="3">
        <f>Dati!L51</f>
        <v>5494</v>
      </c>
      <c r="C51">
        <f t="shared" si="0"/>
        <v>118</v>
      </c>
      <c r="D51" s="17">
        <v>3333</v>
      </c>
      <c r="E51">
        <f t="shared" si="1"/>
        <v>0</v>
      </c>
    </row>
    <row r="52" spans="2:5">
      <c r="B52" s="3">
        <f>Dati!L52</f>
        <v>5596</v>
      </c>
      <c r="C52">
        <f t="shared" si="0"/>
        <v>102</v>
      </c>
      <c r="D52" s="17">
        <v>3365</v>
      </c>
      <c r="E52">
        <f t="shared" si="1"/>
        <v>32</v>
      </c>
    </row>
    <row r="53" spans="2:5">
      <c r="B53" s="3">
        <f>Dati!L53</f>
        <v>5808</v>
      </c>
      <c r="C53">
        <f t="shared" si="0"/>
        <v>212</v>
      </c>
      <c r="D53" s="17">
        <v>3466</v>
      </c>
      <c r="E53">
        <f t="shared" si="1"/>
        <v>101</v>
      </c>
    </row>
    <row r="54" spans="2:5">
      <c r="B54" s="3">
        <f>Dati!L54</f>
        <v>5936</v>
      </c>
      <c r="C54">
        <f t="shared" ref="C54" si="2">B54-B53</f>
        <v>128</v>
      </c>
      <c r="D54" s="17">
        <v>3467</v>
      </c>
      <c r="E54">
        <f t="shared" si="1"/>
        <v>1</v>
      </c>
    </row>
    <row r="55" spans="2:5">
      <c r="B55" s="3">
        <f>Dati!L55</f>
        <v>6039</v>
      </c>
      <c r="C55">
        <f t="shared" ref="C55" si="3">B55-B54</f>
        <v>103</v>
      </c>
      <c r="D55" s="17">
        <v>3468</v>
      </c>
      <c r="E55">
        <f t="shared" ref="E55" si="4">D55-D54</f>
        <v>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L94"/>
  <sheetViews>
    <sheetView tabSelected="1" workbookViewId="0">
      <selection activeCell="I54" sqref="I54:I55"/>
    </sheetView>
  </sheetViews>
  <sheetFormatPr defaultRowHeight="13.8"/>
  <cols>
    <col min="3" max="3" width="12.3984375" customWidth="1"/>
    <col min="4" max="4" width="17.69921875" customWidth="1"/>
    <col min="6" max="6" width="12.8984375" customWidth="1"/>
  </cols>
  <sheetData>
    <row r="1" spans="1:12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45</v>
      </c>
      <c r="H1" s="1" t="s">
        <v>46</v>
      </c>
      <c r="I1" s="1" t="s">
        <v>47</v>
      </c>
    </row>
    <row r="2" spans="1:12">
      <c r="H2" s="21"/>
      <c r="I2" s="21"/>
    </row>
    <row r="3" spans="1:12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2"/>
      <c r="H3" s="23"/>
      <c r="I3" s="23"/>
      <c r="K3" t="s">
        <v>48</v>
      </c>
      <c r="L3">
        <v>12.5</v>
      </c>
    </row>
    <row r="4" spans="1:12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2"/>
      <c r="H4" s="23"/>
      <c r="I4" s="23"/>
      <c r="K4" s="24" t="s">
        <v>49</v>
      </c>
      <c r="L4">
        <v>-3.2000000000000001E-2</v>
      </c>
    </row>
    <row r="5" spans="1:12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2"/>
      <c r="H5" s="23"/>
      <c r="I5" s="23"/>
    </row>
    <row r="6" spans="1:12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2"/>
      <c r="H6" s="23"/>
      <c r="I6" s="23"/>
    </row>
    <row r="7" spans="1:12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2"/>
      <c r="H7" s="23"/>
      <c r="I7" s="23"/>
      <c r="K7" s="4" t="s">
        <v>30</v>
      </c>
      <c r="L7" s="25">
        <f>AVERAGE(I25:I35)</f>
        <v>0.22474873130989026</v>
      </c>
    </row>
    <row r="8" spans="1:12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2">
        <f t="shared" ref="G8:G54" si="0">C8/(E8+F8)</f>
        <v>10.5</v>
      </c>
      <c r="H8" s="23">
        <f>$L$3*EXP($L$4*B8)</f>
        <v>10.316335856146029</v>
      </c>
      <c r="I8" s="23">
        <f t="shared" ref="I8:I55" si="1">G8-H8</f>
        <v>0.18366414385397078</v>
      </c>
      <c r="K8" s="4" t="s">
        <v>31</v>
      </c>
      <c r="L8" s="25">
        <f>STDEVP(I25:I35)</f>
        <v>0.20870041381927401</v>
      </c>
    </row>
    <row r="9" spans="1:12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2">
        <f t="shared" si="0"/>
        <v>6.25</v>
      </c>
      <c r="H9" s="23">
        <f t="shared" ref="H9:H72" si="2">$L$3*EXP($L$4*B9)</f>
        <v>9.9914391796170641</v>
      </c>
      <c r="I9" s="23">
        <f t="shared" si="1"/>
        <v>-3.7414391796170641</v>
      </c>
    </row>
    <row r="10" spans="1:12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2">
        <f t="shared" si="0"/>
        <v>5.5</v>
      </c>
      <c r="H10" s="23">
        <f t="shared" si="2"/>
        <v>9.6767746099031058</v>
      </c>
      <c r="I10" s="23">
        <f t="shared" si="1"/>
        <v>-4.1767746099031058</v>
      </c>
    </row>
    <row r="11" spans="1:12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2">
        <f t="shared" si="0"/>
        <v>4.8</v>
      </c>
      <c r="H11" s="23">
        <f t="shared" si="2"/>
        <v>9.3720199029880149</v>
      </c>
      <c r="I11" s="23">
        <f t="shared" si="1"/>
        <v>-4.5720199029880151</v>
      </c>
    </row>
    <row r="12" spans="1:12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2">
        <f t="shared" si="0"/>
        <v>5.2</v>
      </c>
      <c r="H12" s="23">
        <f t="shared" si="2"/>
        <v>9.0768629634211369</v>
      </c>
      <c r="I12" s="23">
        <f t="shared" si="1"/>
        <v>-3.8768629634211367</v>
      </c>
      <c r="K12" t="s">
        <v>50</v>
      </c>
    </row>
    <row r="13" spans="1:12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2">
        <f t="shared" si="0"/>
        <v>4</v>
      </c>
      <c r="H13" s="23">
        <f t="shared" si="2"/>
        <v>8.7910015247042619</v>
      </c>
      <c r="I13" s="23">
        <f t="shared" si="1"/>
        <v>-4.7910015247042619</v>
      </c>
    </row>
    <row r="14" spans="1:12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2">
        <f t="shared" si="0"/>
        <v>4</v>
      </c>
      <c r="H14" s="23">
        <f t="shared" si="2"/>
        <v>8.5141428397443395</v>
      </c>
      <c r="I14" s="23">
        <f t="shared" si="1"/>
        <v>-4.5141428397443395</v>
      </c>
    </row>
    <row r="15" spans="1:12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2">
        <f t="shared" si="0"/>
        <v>5.666666666666667</v>
      </c>
      <c r="H15" s="23">
        <f t="shared" si="2"/>
        <v>8.2460033810548623</v>
      </c>
      <c r="I15" s="23">
        <f t="shared" si="1"/>
        <v>-2.5793367143881953</v>
      </c>
    </row>
    <row r="16" spans="1:12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2">
        <f t="shared" si="0"/>
        <v>7.0909090909090908</v>
      </c>
      <c r="H16" s="23">
        <f t="shared" si="2"/>
        <v>7.9863085503989533</v>
      </c>
      <c r="I16" s="23">
        <f t="shared" si="1"/>
        <v>-0.89539945948986244</v>
      </c>
    </row>
    <row r="17" spans="1:9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2">
        <f t="shared" si="0"/>
        <v>9.0833333333333339</v>
      </c>
      <c r="H17" s="23">
        <f t="shared" si="2"/>
        <v>7.7347923975767605</v>
      </c>
      <c r="I17" s="23">
        <f t="shared" si="1"/>
        <v>1.3485409357565734</v>
      </c>
    </row>
    <row r="18" spans="1:9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2">
        <f t="shared" si="0"/>
        <v>10.846153846153847</v>
      </c>
      <c r="H18" s="23">
        <f t="shared" si="2"/>
        <v>7.49119734806923</v>
      </c>
      <c r="I18" s="23">
        <f t="shared" si="1"/>
        <v>3.3549564980846167</v>
      </c>
    </row>
    <row r="19" spans="1:9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2">
        <f t="shared" si="0"/>
        <v>14.923076923076923</v>
      </c>
      <c r="H19" s="23">
        <f t="shared" si="2"/>
        <v>7.25527393925928</v>
      </c>
      <c r="I19" s="23">
        <f t="shared" si="1"/>
        <v>7.6678029838176434</v>
      </c>
    </row>
    <row r="20" spans="1:9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2">
        <f t="shared" si="0"/>
        <v>8.8387096774193541</v>
      </c>
      <c r="H20" s="23">
        <f t="shared" si="2"/>
        <v>7.0267805649602808</v>
      </c>
      <c r="I20" s="23">
        <f t="shared" si="1"/>
        <v>1.8119291124590733</v>
      </c>
    </row>
    <row r="21" spans="1:9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2">
        <f t="shared" si="0"/>
        <v>8.4146341463414629</v>
      </c>
      <c r="H21" s="23">
        <f t="shared" si="2"/>
        <v>6.805483227990214</v>
      </c>
      <c r="I21" s="23">
        <f t="shared" si="1"/>
        <v>1.6091509183512489</v>
      </c>
    </row>
    <row r="22" spans="1:9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2">
        <f t="shared" si="0"/>
        <v>5.8607594936708862</v>
      </c>
      <c r="H22" s="23">
        <f t="shared" si="2"/>
        <v>6.5911553005381069</v>
      </c>
      <c r="I22" s="23">
        <f t="shared" si="1"/>
        <v>-0.73039580686722072</v>
      </c>
    </row>
    <row r="23" spans="1:9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2">
        <f t="shared" si="0"/>
        <v>8.4696969696969688</v>
      </c>
      <c r="H23" s="23">
        <f t="shared" si="2"/>
        <v>6.3835772920773488</v>
      </c>
      <c r="I23" s="23">
        <f t="shared" si="1"/>
        <v>2.08611967761962</v>
      </c>
    </row>
    <row r="24" spans="1:9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2">
        <f t="shared" si="0"/>
        <v>7.25</v>
      </c>
      <c r="H24" s="23">
        <f t="shared" si="2"/>
        <v>6.182536624588213</v>
      </c>
      <c r="I24" s="23">
        <f t="shared" si="1"/>
        <v>1.067463375411787</v>
      </c>
    </row>
    <row r="25" spans="1:9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2">
        <f t="shared" si="0"/>
        <v>6.6495726495726499</v>
      </c>
      <c r="H25" s="23">
        <f t="shared" si="2"/>
        <v>5.9878274148593889</v>
      </c>
      <c r="I25" s="23">
        <f t="shared" si="1"/>
        <v>0.66174523471326108</v>
      </c>
    </row>
    <row r="26" spans="1:9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2">
        <f t="shared" si="0"/>
        <v>6.2027972027972025</v>
      </c>
      <c r="H26" s="23">
        <f t="shared" si="2"/>
        <v>5.7992502636455843</v>
      </c>
      <c r="I26" s="23">
        <f t="shared" si="1"/>
        <v>0.40354693915161821</v>
      </c>
    </row>
    <row r="27" spans="1:9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2">
        <f t="shared" si="0"/>
        <v>6.0170454545454541</v>
      </c>
      <c r="H27" s="23">
        <f t="shared" si="2"/>
        <v>5.6166120514652693</v>
      </c>
      <c r="I27" s="23">
        <f t="shared" si="1"/>
        <v>0.40043340308018482</v>
      </c>
    </row>
    <row r="28" spans="1:9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2">
        <f t="shared" si="0"/>
        <v>5.55</v>
      </c>
      <c r="H28" s="23">
        <f t="shared" si="2"/>
        <v>5.4397257408294584</v>
      </c>
      <c r="I28" s="23">
        <f t="shared" si="1"/>
        <v>0.11027425917054146</v>
      </c>
    </row>
    <row r="29" spans="1:9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2">
        <f t="shared" si="0"/>
        <v>5.1841155234657039</v>
      </c>
      <c r="H29" s="23">
        <f t="shared" si="2"/>
        <v>5.2684101846989702</v>
      </c>
      <c r="I29" s="23">
        <f t="shared" si="1"/>
        <v>-8.4294661233266233E-2</v>
      </c>
    </row>
    <row r="30" spans="1:9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2">
        <f t="shared" si="0"/>
        <v>5.3025477707006372</v>
      </c>
      <c r="H30" s="23">
        <f t="shared" si="2"/>
        <v>5.1024899409740341</v>
      </c>
      <c r="I30" s="23">
        <f t="shared" si="1"/>
        <v>0.20005782972660313</v>
      </c>
    </row>
    <row r="31" spans="1:9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2">
        <f t="shared" si="0"/>
        <v>5.1859838274932617</v>
      </c>
      <c r="H31" s="23">
        <f t="shared" si="2"/>
        <v>4.941795092826248</v>
      </c>
      <c r="I31" s="23">
        <f t="shared" si="1"/>
        <v>0.24418873466701374</v>
      </c>
    </row>
    <row r="32" spans="1:9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2">
        <f t="shared" si="0"/>
        <v>4.9905660377358494</v>
      </c>
      <c r="H32" s="23">
        <f t="shared" si="2"/>
        <v>4.7861610746889012</v>
      </c>
      <c r="I32" s="23">
        <f t="shared" si="1"/>
        <v>0.20440496304694822</v>
      </c>
    </row>
    <row r="33" spans="1:9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2">
        <f t="shared" si="0"/>
        <v>4.8121085594989559</v>
      </c>
      <c r="H33" s="23">
        <f t="shared" si="2"/>
        <v>4.6354285037274456</v>
      </c>
      <c r="I33" s="23">
        <f t="shared" si="1"/>
        <v>0.17668005577151025</v>
      </c>
    </row>
    <row r="34" spans="1:9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2">
        <f t="shared" si="0"/>
        <v>4.753703703703704</v>
      </c>
      <c r="H34" s="23">
        <f t="shared" si="2"/>
        <v>4.4894430166175576</v>
      </c>
      <c r="I34" s="23">
        <f t="shared" si="1"/>
        <v>0.26426068708614636</v>
      </c>
    </row>
    <row r="35" spans="1:9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2">
        <f t="shared" si="0"/>
        <v>4.2389937106918243</v>
      </c>
      <c r="H35" s="23">
        <f t="shared" si="2"/>
        <v>4.3480551114635926</v>
      </c>
      <c r="I35" s="23">
        <f t="shared" si="1"/>
        <v>-0.10906140077176829</v>
      </c>
    </row>
    <row r="36" spans="1:9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2">
        <f t="shared" si="0"/>
        <v>3.8342391304347827</v>
      </c>
      <c r="H36" s="23">
        <f t="shared" si="2"/>
        <v>4.2111199946955882</v>
      </c>
      <c r="I36" s="23">
        <f t="shared" si="1"/>
        <v>-0.37688086426080547</v>
      </c>
    </row>
    <row r="37" spans="1:9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2">
        <f t="shared" si="0"/>
        <v>3.8594730238393979</v>
      </c>
      <c r="H37" s="23">
        <f t="shared" si="2"/>
        <v>4.0784974327879935</v>
      </c>
      <c r="I37" s="23">
        <f t="shared" si="1"/>
        <v>-0.21902440894859554</v>
      </c>
    </row>
    <row r="38" spans="1:9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2">
        <f t="shared" si="0"/>
        <v>3.8573141486810552</v>
      </c>
      <c r="H38" s="23">
        <f t="shared" si="2"/>
        <v>3.9500516086482804</v>
      </c>
      <c r="I38" s="23">
        <f t="shared" si="1"/>
        <v>-9.2737459967225266E-2</v>
      </c>
    </row>
    <row r="39" spans="1:9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2">
        <f t="shared" si="0"/>
        <v>3.7621145374449338</v>
      </c>
      <c r="H39" s="23">
        <f t="shared" si="2"/>
        <v>3.8256509825283835</v>
      </c>
      <c r="I39" s="23">
        <f t="shared" si="1"/>
        <v>-6.3536445083449689E-2</v>
      </c>
    </row>
    <row r="40" spans="1:9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2">
        <f t="shared" si="0"/>
        <v>3.6059113300492611</v>
      </c>
      <c r="H40" s="23">
        <f t="shared" si="2"/>
        <v>3.7051681573164887</v>
      </c>
      <c r="I40" s="23">
        <f t="shared" si="1"/>
        <v>-9.9256827267227621E-2</v>
      </c>
    </row>
    <row r="41" spans="1:9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2">
        <f t="shared" si="0"/>
        <v>3.3707664884135471</v>
      </c>
      <c r="H41" s="23">
        <f t="shared" si="2"/>
        <v>3.5884797480712707</v>
      </c>
      <c r="I41" s="23">
        <f t="shared" si="1"/>
        <v>-0.21771325965772359</v>
      </c>
    </row>
    <row r="42" spans="1:9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2">
        <f t="shared" si="0"/>
        <v>3.2526661197703035</v>
      </c>
      <c r="H42" s="23">
        <f t="shared" si="2"/>
        <v>3.4754662556649265</v>
      </c>
      <c r="I42" s="23">
        <f t="shared" si="1"/>
        <v>-0.222800135894623</v>
      </c>
    </row>
    <row r="43" spans="1:9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2">
        <f t="shared" si="0"/>
        <v>3.2108479755538579</v>
      </c>
      <c r="H43" s="23">
        <f t="shared" si="2"/>
        <v>3.3660119444056247</v>
      </c>
      <c r="I43" s="23">
        <f t="shared" si="1"/>
        <v>-0.15516396885176675</v>
      </c>
    </row>
    <row r="44" spans="1:9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2">
        <f t="shared" si="0"/>
        <v>3.2809734513274336</v>
      </c>
      <c r="H44" s="23">
        <f t="shared" si="2"/>
        <v>3.2600047235140455</v>
      </c>
      <c r="I44" s="23">
        <f t="shared" si="1"/>
        <v>2.0968727813388099E-2</v>
      </c>
    </row>
    <row r="45" spans="1:9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2">
        <f t="shared" si="0"/>
        <v>3.1766759776536313</v>
      </c>
      <c r="H45" s="23">
        <f t="shared" si="2"/>
        <v>3.1573360323326276</v>
      </c>
      <c r="I45" s="23">
        <f t="shared" si="1"/>
        <v>1.9339945321003693E-2</v>
      </c>
    </row>
    <row r="46" spans="1:9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2">
        <f t="shared" si="0"/>
        <v>3.0789644012944986</v>
      </c>
      <c r="H46" s="23">
        <f t="shared" si="2"/>
        <v>3.0579007291499689</v>
      </c>
      <c r="I46" s="23">
        <f t="shared" si="1"/>
        <v>2.1063672144529644E-2</v>
      </c>
    </row>
    <row r="47" spans="1:9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2">
        <f t="shared" si="0"/>
        <v>2.9536423841059603</v>
      </c>
      <c r="H47" s="23">
        <f t="shared" si="2"/>
        <v>2.9615969835265221</v>
      </c>
      <c r="I47" s="23">
        <f t="shared" si="1"/>
        <v>-7.9545994205618697E-3</v>
      </c>
    </row>
    <row r="48" spans="1:9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2">
        <f t="shared" si="0"/>
        <v>2.8409734012450483</v>
      </c>
      <c r="H48" s="23">
        <f t="shared" si="2"/>
        <v>2.8683261720113333</v>
      </c>
      <c r="I48" s="23">
        <f t="shared" si="1"/>
        <v>-2.7352770766285062E-2</v>
      </c>
    </row>
    <row r="49" spans="1:9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2">
        <f t="shared" si="0"/>
        <v>2.7465608465608464</v>
      </c>
      <c r="H49" s="23">
        <f t="shared" si="2"/>
        <v>2.7779927771430053</v>
      </c>
      <c r="I49" s="23">
        <f t="shared" si="1"/>
        <v>-3.1431930582158873E-2</v>
      </c>
    </row>
    <row r="50" spans="1:9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2">
        <f t="shared" si="0"/>
        <v>2.631424375917768</v>
      </c>
      <c r="H50" s="23">
        <f t="shared" si="2"/>
        <v>2.6905042896314697</v>
      </c>
      <c r="I50" s="23">
        <f t="shared" si="1"/>
        <v>-5.9079913713701693E-2</v>
      </c>
    </row>
    <row r="51" spans="1:9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2">
        <f t="shared" si="0"/>
        <v>2.5423415085608516</v>
      </c>
      <c r="H51" s="23">
        <f t="shared" si="2"/>
        <v>2.6057711136203943</v>
      </c>
      <c r="I51" s="23">
        <f t="shared" si="1"/>
        <v>-6.3429605059542649E-2</v>
      </c>
    </row>
    <row r="52" spans="1:9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2">
        <f t="shared" si="0"/>
        <v>2.5082922456297623</v>
      </c>
      <c r="H52" s="23">
        <f t="shared" si="2"/>
        <v>2.5237064749331921</v>
      </c>
      <c r="I52" s="23">
        <f t="shared" si="1"/>
        <v>-1.5414229303429838E-2</v>
      </c>
    </row>
    <row r="53" spans="1:9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2">
        <f t="shared" si="0"/>
        <v>2.479931682322801</v>
      </c>
      <c r="H53" s="23">
        <f t="shared" si="2"/>
        <v>2.4442263322086863</v>
      </c>
      <c r="I53" s="23">
        <f t="shared" si="1"/>
        <v>3.5705350114114687E-2</v>
      </c>
    </row>
    <row r="54" spans="1:9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2">
        <f t="shared" si="0"/>
        <v>2.4012944983818771</v>
      </c>
      <c r="H54" s="23">
        <f t="shared" si="2"/>
        <v>2.3672492908354079</v>
      </c>
      <c r="I54" s="23">
        <f t="shared" si="1"/>
        <v>3.4045207546469225E-2</v>
      </c>
    </row>
    <row r="55" spans="1:9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2">
        <f t="shared" ref="G55" si="3">C55/(E55+F55)</f>
        <v>2.3209069946195235</v>
      </c>
      <c r="H55" s="23">
        <f t="shared" si="2"/>
        <v>2.2926965195964057</v>
      </c>
      <c r="I55" s="23">
        <f t="shared" si="1"/>
        <v>2.8210475023117798E-2</v>
      </c>
    </row>
    <row r="56" spans="1:9">
      <c r="A56" s="2">
        <v>43938</v>
      </c>
      <c r="B56" s="3">
        <v>54</v>
      </c>
      <c r="C56" s="3"/>
      <c r="D56" s="3"/>
      <c r="E56" s="3"/>
      <c r="H56" s="23">
        <f t="shared" si="2"/>
        <v>2.2204916699391868</v>
      </c>
      <c r="I56" s="23"/>
    </row>
    <row r="57" spans="1:9">
      <c r="A57" s="2">
        <v>43939</v>
      </c>
      <c r="B57" s="3">
        <v>55</v>
      </c>
      <c r="C57" s="3"/>
      <c r="D57" s="3"/>
      <c r="E57" s="3"/>
      <c r="H57" s="23">
        <f t="shared" si="2"/>
        <v>2.1505607977881316</v>
      </c>
      <c r="I57" s="23"/>
    </row>
    <row r="58" spans="1:9">
      <c r="A58" s="2">
        <v>43940</v>
      </c>
      <c r="B58" s="3">
        <v>56</v>
      </c>
      <c r="C58" s="3"/>
      <c r="D58" s="3"/>
      <c r="E58" s="3"/>
      <c r="H58" s="23">
        <f t="shared" si="2"/>
        <v>2.0828322878192957</v>
      </c>
      <c r="I58" s="23"/>
    </row>
    <row r="59" spans="1:9">
      <c r="A59" s="2">
        <v>43941</v>
      </c>
      <c r="B59" s="3">
        <v>57</v>
      </c>
      <c r="C59" s="3"/>
      <c r="D59" s="3"/>
      <c r="E59" s="3"/>
      <c r="H59" s="23">
        <f t="shared" si="2"/>
        <v>2.0172367801200615</v>
      </c>
      <c r="I59" s="23"/>
    </row>
    <row r="60" spans="1:9">
      <c r="A60" s="2">
        <v>43942</v>
      </c>
      <c r="B60" s="3">
        <v>58</v>
      </c>
      <c r="C60" s="3"/>
      <c r="D60" s="3"/>
      <c r="E60" s="3"/>
      <c r="H60" s="23">
        <f t="shared" si="2"/>
        <v>1.9537070991585266</v>
      </c>
      <c r="I60" s="23"/>
    </row>
    <row r="61" spans="1:9">
      <c r="A61" s="2">
        <v>43943</v>
      </c>
      <c r="B61" s="3">
        <v>59</v>
      </c>
      <c r="C61" s="3"/>
      <c r="D61" s="3"/>
      <c r="E61" s="3"/>
      <c r="H61" s="23">
        <f t="shared" si="2"/>
        <v>1.8921781849898887</v>
      </c>
      <c r="I61" s="23"/>
    </row>
    <row r="62" spans="1:9">
      <c r="A62" s="2">
        <v>43944</v>
      </c>
      <c r="B62" s="3">
        <v>60</v>
      </c>
      <c r="H62" s="23">
        <f t="shared" si="2"/>
        <v>1.8325870266293769</v>
      </c>
      <c r="I62" s="21"/>
    </row>
    <row r="63" spans="1:9">
      <c r="A63" s="2">
        <v>43945</v>
      </c>
      <c r="B63" s="3">
        <v>61</v>
      </c>
      <c r="H63" s="23">
        <f t="shared" si="2"/>
        <v>1.7748725975234974</v>
      </c>
      <c r="I63" s="21"/>
    </row>
    <row r="64" spans="1:9">
      <c r="A64" s="2">
        <v>43946</v>
      </c>
      <c r="B64" s="3">
        <v>62</v>
      </c>
      <c r="H64" s="23">
        <f t="shared" si="2"/>
        <v>1.7189757930535094</v>
      </c>
      <c r="I64" s="21"/>
    </row>
    <row r="65" spans="1:9">
      <c r="A65" s="2">
        <v>43947</v>
      </c>
      <c r="B65" s="3">
        <v>63</v>
      </c>
      <c r="H65" s="23">
        <f t="shared" si="2"/>
        <v>1.6648393700071324</v>
      </c>
      <c r="I65" s="21"/>
    </row>
    <row r="66" spans="1:9">
      <c r="A66" s="2">
        <v>43948</v>
      </c>
      <c r="B66" s="3">
        <v>64</v>
      </c>
      <c r="H66" s="23">
        <f t="shared" si="2"/>
        <v>1.6124078879564925</v>
      </c>
      <c r="I66" s="21"/>
    </row>
    <row r="67" spans="1:9">
      <c r="A67" s="2">
        <v>43949</v>
      </c>
      <c r="B67" s="3">
        <v>65</v>
      </c>
      <c r="H67" s="23">
        <f t="shared" si="2"/>
        <v>1.5616276524822801</v>
      </c>
      <c r="I67" s="21"/>
    </row>
    <row r="68" spans="1:9">
      <c r="A68" s="2">
        <v>43950</v>
      </c>
      <c r="B68" s="3">
        <v>66</v>
      </c>
      <c r="H68" s="23">
        <f t="shared" si="2"/>
        <v>1.5124466601859741</v>
      </c>
      <c r="I68" s="21"/>
    </row>
    <row r="69" spans="1:9">
      <c r="A69" s="2">
        <v>43951</v>
      </c>
      <c r="B69" s="3">
        <v>67</v>
      </c>
      <c r="H69" s="23">
        <f t="shared" si="2"/>
        <v>1.4648145454338153</v>
      </c>
      <c r="I69" s="21"/>
    </row>
    <row r="70" spans="1:9">
      <c r="A70" s="2">
        <v>43952</v>
      </c>
      <c r="B70" s="3">
        <v>68</v>
      </c>
      <c r="H70" s="23">
        <f t="shared" si="2"/>
        <v>1.4186825287779978</v>
      </c>
      <c r="I70" s="21"/>
    </row>
    <row r="71" spans="1:9">
      <c r="A71" s="2">
        <v>43953</v>
      </c>
      <c r="B71" s="3">
        <v>69</v>
      </c>
      <c r="H71" s="23">
        <f t="shared" si="2"/>
        <v>1.3740033670022516</v>
      </c>
      <c r="I71" s="21"/>
    </row>
    <row r="72" spans="1:9">
      <c r="A72" s="2">
        <v>43954</v>
      </c>
      <c r="B72" s="3">
        <v>70</v>
      </c>
      <c r="H72" s="23">
        <f t="shared" si="2"/>
        <v>1.3307313047406601</v>
      </c>
      <c r="I72" s="21"/>
    </row>
    <row r="73" spans="1:9">
      <c r="A73" s="2">
        <v>43955</v>
      </c>
      <c r="B73" s="3">
        <v>71</v>
      </c>
      <c r="H73" s="23">
        <f t="shared" ref="H73:H94" si="4">$L$3*EXP($L$4*B73)</f>
        <v>1.2888220276201676</v>
      </c>
      <c r="I73" s="21"/>
    </row>
    <row r="74" spans="1:9">
      <c r="A74" s="2">
        <v>43956</v>
      </c>
      <c r="B74" s="3">
        <v>72</v>
      </c>
      <c r="H74" s="23">
        <f t="shared" si="4"/>
        <v>1.2482326168787896</v>
      </c>
      <c r="I74" s="21"/>
    </row>
    <row r="75" spans="1:9">
      <c r="A75" s="2">
        <v>43957</v>
      </c>
      <c r="B75" s="3">
        <v>73</v>
      </c>
      <c r="H75" s="23">
        <f t="shared" si="4"/>
        <v>1.2089215054130498</v>
      </c>
      <c r="I75" s="21"/>
    </row>
    <row r="76" spans="1:9">
      <c r="A76" s="2">
        <v>43958</v>
      </c>
      <c r="B76" s="3">
        <v>74</v>
      </c>
      <c r="H76" s="23">
        <f t="shared" si="4"/>
        <v>1.1708484352096309</v>
      </c>
      <c r="I76" s="21"/>
    </row>
    <row r="77" spans="1:9">
      <c r="A77" s="2">
        <v>43959</v>
      </c>
      <c r="B77" s="3">
        <v>75</v>
      </c>
      <c r="H77" s="23">
        <f t="shared" si="4"/>
        <v>1.1339744161176564</v>
      </c>
      <c r="I77" s="21"/>
    </row>
    <row r="78" spans="1:9">
      <c r="A78" s="2">
        <v>43960</v>
      </c>
      <c r="B78" s="3">
        <v>76</v>
      </c>
      <c r="H78" s="23">
        <f t="shared" si="4"/>
        <v>1.098261685919365</v>
      </c>
      <c r="I78" s="21"/>
    </row>
    <row r="79" spans="1:9">
      <c r="A79" s="2">
        <v>43961</v>
      </c>
      <c r="B79" s="3">
        <v>77</v>
      </c>
      <c r="H79" s="23">
        <f t="shared" si="4"/>
        <v>1.0636736716583015</v>
      </c>
      <c r="I79" s="21"/>
    </row>
    <row r="80" spans="1:9">
      <c r="A80" s="2">
        <v>43962</v>
      </c>
      <c r="B80" s="3">
        <v>78</v>
      </c>
      <c r="H80" s="23">
        <f t="shared" si="4"/>
        <v>1.0301749521854122</v>
      </c>
      <c r="I80" s="21"/>
    </row>
    <row r="81" spans="1:9">
      <c r="A81" s="2">
        <v>43963</v>
      </c>
      <c r="B81" s="3">
        <v>79</v>
      </c>
      <c r="H81" s="23">
        <f t="shared" si="4"/>
        <v>0.99773122188469432</v>
      </c>
      <c r="I81" s="21"/>
    </row>
    <row r="82" spans="1:9">
      <c r="A82" s="2">
        <v>43964</v>
      </c>
      <c r="B82" s="3">
        <v>80</v>
      </c>
      <c r="H82" s="23">
        <f t="shared" si="4"/>
        <v>0.9663092555412468</v>
      </c>
      <c r="I82" s="21"/>
    </row>
    <row r="83" spans="1:9">
      <c r="A83" s="2">
        <v>43965</v>
      </c>
      <c r="B83" s="3">
        <v>81</v>
      </c>
      <c r="H83" s="23">
        <f t="shared" si="4"/>
        <v>0.93587687431574673</v>
      </c>
      <c r="I83" s="21"/>
    </row>
    <row r="84" spans="1:9">
      <c r="A84" s="2">
        <v>43966</v>
      </c>
      <c r="B84" s="3">
        <v>82</v>
      </c>
      <c r="H84" s="23">
        <f t="shared" si="4"/>
        <v>0.90640291279050667</v>
      </c>
      <c r="I84" s="21"/>
    </row>
    <row r="85" spans="1:9">
      <c r="A85" s="2">
        <v>43967</v>
      </c>
      <c r="B85" s="3">
        <v>83</v>
      </c>
      <c r="H85" s="23">
        <f t="shared" si="4"/>
        <v>0.87785718705336269</v>
      </c>
      <c r="I85" s="21"/>
    </row>
    <row r="86" spans="1:9">
      <c r="A86" s="2">
        <v>43968</v>
      </c>
      <c r="B86" s="3">
        <v>84</v>
      </c>
      <c r="H86" s="23">
        <f t="shared" si="4"/>
        <v>0.85021046378671095</v>
      </c>
      <c r="I86" s="21"/>
    </row>
    <row r="87" spans="1:9">
      <c r="A87" s="2">
        <v>43969</v>
      </c>
      <c r="B87" s="3">
        <v>85</v>
      </c>
      <c r="H87" s="23">
        <f t="shared" si="4"/>
        <v>0.82343443033003683</v>
      </c>
      <c r="I87" s="21"/>
    </row>
    <row r="88" spans="1:9">
      <c r="A88" s="2">
        <v>43970</v>
      </c>
      <c r="B88" s="3">
        <v>86</v>
      </c>
      <c r="H88" s="23">
        <f t="shared" si="4"/>
        <v>0.79750166568527503</v>
      </c>
      <c r="I88" s="21"/>
    </row>
    <row r="89" spans="1:9">
      <c r="A89" s="2">
        <v>43971</v>
      </c>
      <c r="B89" s="3">
        <v>87</v>
      </c>
      <c r="H89" s="23">
        <f t="shared" si="4"/>
        <v>0.77238561243531267</v>
      </c>
      <c r="I89" s="21"/>
    </row>
    <row r="90" spans="1:9">
      <c r="A90" s="2">
        <v>43972</v>
      </c>
      <c r="B90" s="3">
        <v>88</v>
      </c>
      <c r="H90" s="23">
        <f t="shared" si="4"/>
        <v>0.74806054954687284</v>
      </c>
      <c r="I90" s="21"/>
    </row>
    <row r="91" spans="1:9">
      <c r="A91" s="2">
        <v>43973</v>
      </c>
      <c r="B91" s="3">
        <v>89</v>
      </c>
      <c r="H91" s="23">
        <f t="shared" si="4"/>
        <v>0.72450156602992788</v>
      </c>
      <c r="I91" s="21"/>
    </row>
    <row r="92" spans="1:9">
      <c r="A92" s="2">
        <v>43974</v>
      </c>
      <c r="B92" s="3">
        <v>90</v>
      </c>
      <c r="H92" s="23">
        <f t="shared" si="4"/>
        <v>0.70168453542667153</v>
      </c>
      <c r="I92" s="21"/>
    </row>
    <row r="93" spans="1:9">
      <c r="A93" s="2">
        <v>43975</v>
      </c>
      <c r="B93" s="3">
        <v>91</v>
      </c>
      <c r="H93" s="23">
        <f t="shared" si="4"/>
        <v>0.67958609110391532</v>
      </c>
      <c r="I93" s="21"/>
    </row>
    <row r="94" spans="1:9">
      <c r="A94" s="2">
        <v>43976</v>
      </c>
      <c r="B94" s="3">
        <v>92</v>
      </c>
      <c r="H94" s="23">
        <f t="shared" si="4"/>
        <v>0.65818360232361517</v>
      </c>
      <c r="I94" s="21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26" t="s">
        <v>36</v>
      </c>
      <c r="B1" s="26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26" t="s">
        <v>37</v>
      </c>
      <c r="B12" s="26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"/>
  <sheetViews>
    <sheetView workbookViewId="0">
      <selection activeCell="A55" sqref="A55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" si="3">B37-B36</f>
        <v>254</v>
      </c>
      <c r="D37">
        <f t="shared" ref="D37" si="4">C37-C36</f>
        <v>128</v>
      </c>
      <c r="E37">
        <f t="shared" ref="E37" si="5">D37-D36</f>
        <v>131</v>
      </c>
    </row>
    <row r="38" spans="1:5">
      <c r="A38" s="2">
        <v>43920</v>
      </c>
      <c r="B38" s="3">
        <f>Dati!L38</f>
        <v>3217</v>
      </c>
      <c r="C38">
        <f t="shared" ref="C38" si="6">B38-B37</f>
        <v>141</v>
      </c>
      <c r="D38">
        <f t="shared" ref="D38" si="7">C38-C37</f>
        <v>-113</v>
      </c>
      <c r="E38">
        <f t="shared" ref="E38" si="8">D38-D37</f>
        <v>-241</v>
      </c>
    </row>
    <row r="39" spans="1:5">
      <c r="A39" s="2">
        <v>43921</v>
      </c>
      <c r="B39" s="3">
        <f>Dati!L39</f>
        <v>3416</v>
      </c>
      <c r="C39">
        <f t="shared" ref="C39" si="9">B39-B38</f>
        <v>199</v>
      </c>
      <c r="D39">
        <f t="shared" ref="D39" si="10">C39-C38</f>
        <v>58</v>
      </c>
      <c r="E39">
        <f t="shared" ref="E39" si="11">D39-D38</f>
        <v>171</v>
      </c>
    </row>
    <row r="40" spans="1:5">
      <c r="A40" s="2">
        <v>43922</v>
      </c>
      <c r="B40" s="3">
        <f>Dati!L40</f>
        <v>3660</v>
      </c>
      <c r="C40">
        <f t="shared" ref="C40" si="12">B40-B39</f>
        <v>244</v>
      </c>
      <c r="D40">
        <f t="shared" ref="D40" si="13">C40-C39</f>
        <v>45</v>
      </c>
      <c r="E40">
        <f t="shared" ref="E40" si="14">D40-D39</f>
        <v>-13</v>
      </c>
    </row>
    <row r="41" spans="1:5">
      <c r="A41" s="2">
        <v>43923</v>
      </c>
      <c r="B41" s="3">
        <f>Dati!L41</f>
        <v>3782</v>
      </c>
      <c r="C41">
        <f t="shared" ref="C41" si="15">B41-B40</f>
        <v>122</v>
      </c>
      <c r="D41">
        <f t="shared" ref="D41" si="16">C41-C40</f>
        <v>-122</v>
      </c>
      <c r="E41">
        <f t="shared" ref="E41" si="17">D41-D40</f>
        <v>-167</v>
      </c>
    </row>
    <row r="42" spans="1:5">
      <c r="A42" s="2">
        <v>43924</v>
      </c>
      <c r="B42" s="3">
        <f>Dati!L42</f>
        <v>3965</v>
      </c>
      <c r="C42">
        <f t="shared" ref="C42" si="18">B42-B41</f>
        <v>183</v>
      </c>
      <c r="D42">
        <f t="shared" ref="D42" si="19">C42-C41</f>
        <v>61</v>
      </c>
      <c r="E42">
        <f t="shared" ref="E42" si="20">D42-D41</f>
        <v>183</v>
      </c>
    </row>
    <row r="43" spans="1:5">
      <c r="A43" s="2">
        <v>43925</v>
      </c>
      <c r="B43" s="3">
        <f>Dati!L43</f>
        <v>4203</v>
      </c>
      <c r="C43">
        <f t="shared" ref="C43" si="21">B43-B42</f>
        <v>238</v>
      </c>
      <c r="D43">
        <f t="shared" ref="D43" si="22">C43-C42</f>
        <v>55</v>
      </c>
      <c r="E43">
        <f t="shared" ref="E43" si="23">D43-D42</f>
        <v>-6</v>
      </c>
    </row>
    <row r="44" spans="1:5">
      <c r="A44" s="2">
        <v>43926</v>
      </c>
      <c r="B44" s="3">
        <f>Dati!L44</f>
        <v>4449</v>
      </c>
      <c r="C44">
        <f t="shared" ref="C44" si="24">B44-B43</f>
        <v>246</v>
      </c>
      <c r="D44">
        <f t="shared" ref="D44" si="25">C44-C43</f>
        <v>8</v>
      </c>
      <c r="E44">
        <f t="shared" ref="E44" si="26">D44-D43</f>
        <v>-47</v>
      </c>
    </row>
    <row r="45" spans="1:5">
      <c r="A45" s="2">
        <v>43927</v>
      </c>
      <c r="B45" s="3">
        <f>Dati!L45</f>
        <v>4549</v>
      </c>
      <c r="C45">
        <f t="shared" ref="C45" si="27">B45-B44</f>
        <v>100</v>
      </c>
      <c r="D45">
        <f t="shared" ref="D45" si="28">C45-C44</f>
        <v>-146</v>
      </c>
      <c r="E45">
        <f t="shared" ref="E45" si="29">D45-D44</f>
        <v>-154</v>
      </c>
    </row>
    <row r="46" spans="1:5">
      <c r="A46" s="2">
        <v>43928</v>
      </c>
      <c r="B46" s="3">
        <f>Dati!L46</f>
        <v>4757</v>
      </c>
      <c r="C46">
        <f t="shared" ref="C46" si="30">B46-B45</f>
        <v>208</v>
      </c>
      <c r="D46">
        <f t="shared" ref="D46" si="31">C46-C45</f>
        <v>108</v>
      </c>
      <c r="E46">
        <f t="shared" ref="E46" si="32">D46-D45</f>
        <v>254</v>
      </c>
    </row>
    <row r="47" spans="1:5">
      <c r="A47" s="2">
        <v>43929</v>
      </c>
      <c r="B47" s="3">
        <f>Dati!L47</f>
        <v>4906</v>
      </c>
      <c r="C47">
        <f t="shared" ref="C47" si="33">B47-B46</f>
        <v>149</v>
      </c>
      <c r="D47">
        <f t="shared" ref="D47" si="34">C47-C46</f>
        <v>-59</v>
      </c>
      <c r="E47">
        <f t="shared" ref="E47" si="35">D47-D46</f>
        <v>-167</v>
      </c>
    </row>
    <row r="48" spans="1:5">
      <c r="A48" s="2">
        <v>43930</v>
      </c>
      <c r="B48" s="3">
        <f>Dati!L48</f>
        <v>5020</v>
      </c>
      <c r="C48">
        <f t="shared" ref="C48" si="36">B48-B47</f>
        <v>114</v>
      </c>
      <c r="D48">
        <f t="shared" ref="D48" si="37">C48-C47</f>
        <v>-35</v>
      </c>
      <c r="E48">
        <f t="shared" ref="E48" si="38">D48-D47</f>
        <v>24</v>
      </c>
    </row>
    <row r="49" spans="1:5">
      <c r="A49" s="2">
        <v>43931</v>
      </c>
      <c r="B49" s="3">
        <f>Dati!L49</f>
        <v>5191</v>
      </c>
      <c r="C49">
        <f t="shared" ref="C49" si="39">B49-B48</f>
        <v>171</v>
      </c>
      <c r="D49">
        <f t="shared" ref="D49" si="40">C49-C48</f>
        <v>57</v>
      </c>
      <c r="E49">
        <f t="shared" ref="E49" si="41">D49-D48</f>
        <v>92</v>
      </c>
    </row>
    <row r="50" spans="1:5">
      <c r="A50" s="2">
        <v>43932</v>
      </c>
      <c r="B50" s="3">
        <f>Dati!L50</f>
        <v>5376</v>
      </c>
      <c r="C50">
        <f t="shared" ref="C50" si="42">B50-B49</f>
        <v>185</v>
      </c>
      <c r="D50">
        <f t="shared" ref="D50" si="43">C50-C49</f>
        <v>14</v>
      </c>
      <c r="E50">
        <f t="shared" ref="E50" si="44">D50-D49</f>
        <v>-43</v>
      </c>
    </row>
    <row r="51" spans="1:5">
      <c r="A51" s="2">
        <v>43933</v>
      </c>
      <c r="B51" s="3">
        <f>Dati!L51</f>
        <v>5494</v>
      </c>
      <c r="C51">
        <f t="shared" ref="C51" si="45">B51-B50</f>
        <v>118</v>
      </c>
      <c r="D51">
        <f t="shared" ref="D51" si="46">C51-C50</f>
        <v>-67</v>
      </c>
      <c r="E51">
        <f t="shared" ref="E51" si="47">D51-D50</f>
        <v>-81</v>
      </c>
    </row>
    <row r="52" spans="1:5">
      <c r="A52" s="2">
        <v>43934</v>
      </c>
      <c r="B52" s="3">
        <f>Dati!L52</f>
        <v>5596</v>
      </c>
      <c r="C52">
        <f t="shared" ref="C52" si="48">B52-B51</f>
        <v>102</v>
      </c>
      <c r="D52">
        <f t="shared" ref="D52" si="49">C52-C51</f>
        <v>-16</v>
      </c>
      <c r="E52">
        <f t="shared" ref="E52" si="50">D52-D51</f>
        <v>51</v>
      </c>
    </row>
    <row r="53" spans="1:5">
      <c r="A53" s="2">
        <v>43935</v>
      </c>
      <c r="B53" s="3">
        <f>Dati!L53</f>
        <v>5808</v>
      </c>
      <c r="C53">
        <f t="shared" ref="C53" si="51">B53-B52</f>
        <v>212</v>
      </c>
      <c r="D53">
        <f t="shared" ref="D53" si="52">C53-C52</f>
        <v>110</v>
      </c>
      <c r="E53">
        <f t="shared" ref="E53" si="53">D53-D52</f>
        <v>126</v>
      </c>
    </row>
    <row r="54" spans="1:5">
      <c r="A54" s="2">
        <v>43936</v>
      </c>
      <c r="B54" s="3">
        <f>Dati!L54</f>
        <v>5936</v>
      </c>
      <c r="C54">
        <f t="shared" ref="C54" si="54">B54-B53</f>
        <v>128</v>
      </c>
      <c r="D54">
        <f t="shared" ref="D54" si="55">C54-C53</f>
        <v>-84</v>
      </c>
      <c r="E54">
        <f t="shared" ref="E54" si="56">D54-D53</f>
        <v>-194</v>
      </c>
    </row>
    <row r="55" spans="1:5">
      <c r="A55" s="2">
        <v>43937</v>
      </c>
      <c r="B55" s="3">
        <f>Dati!L55</f>
        <v>6039</v>
      </c>
      <c r="C55">
        <f t="shared" ref="C55" si="57">B55-B54</f>
        <v>103</v>
      </c>
      <c r="D55">
        <f t="shared" ref="D55" si="58">C55-C54</f>
        <v>-25</v>
      </c>
      <c r="E55">
        <f t="shared" ref="E55" si="59">D55-D54</f>
        <v>59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5"/>
  <sheetViews>
    <sheetView topLeftCell="A40" workbookViewId="0">
      <selection activeCell="A55" sqref="A55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" si="3">B37-B36</f>
        <v>-1</v>
      </c>
      <c r="D37">
        <f t="shared" ref="D37" si="4">C37-C36</f>
        <v>-11</v>
      </c>
      <c r="E37">
        <f t="shared" ref="E37" si="5">D37-D36</f>
        <v>-18</v>
      </c>
    </row>
    <row r="38" spans="1:5">
      <c r="A38" s="2">
        <v>43920</v>
      </c>
      <c r="B38" s="3">
        <f>Dati!D38</f>
        <v>175</v>
      </c>
      <c r="C38">
        <f t="shared" ref="C38" si="6">B38-B37</f>
        <v>9</v>
      </c>
      <c r="D38">
        <f t="shared" ref="D38" si="7">C38-C37</f>
        <v>10</v>
      </c>
      <c r="E38">
        <f t="shared" ref="E38" si="8">D38-D37</f>
        <v>21</v>
      </c>
    </row>
    <row r="39" spans="1:5">
      <c r="A39" s="2">
        <v>43921</v>
      </c>
      <c r="B39" s="3">
        <f>Dati!D39</f>
        <v>179</v>
      </c>
      <c r="C39">
        <f t="shared" ref="C39" si="9">B39-B38</f>
        <v>4</v>
      </c>
      <c r="D39">
        <f t="shared" ref="D39" si="10">C39-C38</f>
        <v>-5</v>
      </c>
      <c r="E39">
        <f t="shared" ref="E39" si="11">D39-D38</f>
        <v>-15</v>
      </c>
    </row>
    <row r="40" spans="1:5">
      <c r="A40" s="2">
        <v>43922</v>
      </c>
      <c r="B40" s="3">
        <f>Dati!D40</f>
        <v>179</v>
      </c>
      <c r="C40">
        <f t="shared" ref="C40" si="12">B40-B39</f>
        <v>0</v>
      </c>
      <c r="D40">
        <f t="shared" ref="D40" si="13">C40-C39</f>
        <v>-4</v>
      </c>
      <c r="E40">
        <f t="shared" ref="E40" si="14">D40-D39</f>
        <v>1</v>
      </c>
    </row>
    <row r="41" spans="1:5">
      <c r="A41" s="2">
        <v>43923</v>
      </c>
      <c r="B41" s="3">
        <f>Dati!D41</f>
        <v>172</v>
      </c>
      <c r="C41">
        <f t="shared" ref="C41" si="15">B41-B40</f>
        <v>-7</v>
      </c>
      <c r="D41">
        <f t="shared" ref="D41" si="16">C41-C40</f>
        <v>-7</v>
      </c>
      <c r="E41">
        <f t="shared" ref="E41" si="17">D41-D40</f>
        <v>-3</v>
      </c>
    </row>
    <row r="42" spans="1:5">
      <c r="A42" s="2">
        <v>43924</v>
      </c>
      <c r="B42" s="3">
        <f>Dati!D42</f>
        <v>173</v>
      </c>
      <c r="C42">
        <f t="shared" ref="C42" si="18">B42-B41</f>
        <v>1</v>
      </c>
      <c r="D42">
        <f t="shared" ref="D42" si="19">C42-C41</f>
        <v>8</v>
      </c>
      <c r="E42">
        <f t="shared" ref="E42" si="20">D42-D41</f>
        <v>15</v>
      </c>
    </row>
    <row r="43" spans="1:5">
      <c r="A43" s="2">
        <v>43925</v>
      </c>
      <c r="B43" s="3">
        <f>Dati!D43</f>
        <v>169</v>
      </c>
      <c r="C43">
        <f t="shared" ref="C43" si="21">B43-B42</f>
        <v>-4</v>
      </c>
      <c r="D43">
        <f t="shared" ref="D43" si="22">C43-C42</f>
        <v>-5</v>
      </c>
      <c r="E43">
        <f t="shared" ref="E43" si="23">D43-D42</f>
        <v>-13</v>
      </c>
    </row>
    <row r="44" spans="1:5">
      <c r="A44" s="2">
        <v>43926</v>
      </c>
      <c r="B44" s="3">
        <f>Dati!D44</f>
        <v>165</v>
      </c>
      <c r="C44">
        <f t="shared" ref="C44" si="24">B44-B43</f>
        <v>-4</v>
      </c>
      <c r="D44">
        <f t="shared" ref="D44" si="25">C44-C43</f>
        <v>0</v>
      </c>
      <c r="E44">
        <f t="shared" ref="E44" si="26">D44-D43</f>
        <v>5</v>
      </c>
    </row>
    <row r="45" spans="1:5">
      <c r="A45" s="2">
        <v>43927</v>
      </c>
      <c r="B45" s="3">
        <f>Dati!D45</f>
        <v>162</v>
      </c>
      <c r="C45">
        <f t="shared" ref="C45" si="27">B45-B44</f>
        <v>-3</v>
      </c>
      <c r="D45">
        <f t="shared" ref="D45" si="28">C45-C44</f>
        <v>1</v>
      </c>
      <c r="E45">
        <f t="shared" ref="E45" si="29">D45-D44</f>
        <v>1</v>
      </c>
    </row>
    <row r="46" spans="1:5">
      <c r="A46" s="2">
        <v>43928</v>
      </c>
      <c r="B46" s="3">
        <f>Dati!D46</f>
        <v>156</v>
      </c>
      <c r="C46">
        <f t="shared" ref="C46" si="30">B46-B45</f>
        <v>-6</v>
      </c>
      <c r="D46">
        <f t="shared" ref="D46" si="31">C46-C45</f>
        <v>-3</v>
      </c>
      <c r="E46">
        <f t="shared" ref="E46" si="32">D46-D45</f>
        <v>-4</v>
      </c>
    </row>
    <row r="47" spans="1:5">
      <c r="A47" s="2">
        <v>43929</v>
      </c>
      <c r="B47" s="3">
        <f>Dati!D47</f>
        <v>153</v>
      </c>
      <c r="C47">
        <f t="shared" ref="C47" si="33">B47-B46</f>
        <v>-3</v>
      </c>
      <c r="D47">
        <f t="shared" ref="D47" si="34">C47-C46</f>
        <v>3</v>
      </c>
      <c r="E47">
        <f t="shared" ref="E47" si="35">D47-D46</f>
        <v>6</v>
      </c>
    </row>
    <row r="48" spans="1:5">
      <c r="A48" s="2">
        <v>43930</v>
      </c>
      <c r="B48" s="3">
        <f>Dati!D48</f>
        <v>154</v>
      </c>
      <c r="C48">
        <f t="shared" ref="C48" si="36">B48-B47</f>
        <v>1</v>
      </c>
      <c r="D48">
        <f t="shared" ref="D48" si="37">C48-C47</f>
        <v>4</v>
      </c>
      <c r="E48">
        <f t="shared" ref="E48" si="38">D48-D47</f>
        <v>1</v>
      </c>
    </row>
    <row r="49" spans="1:5">
      <c r="A49" s="2">
        <v>43931</v>
      </c>
      <c r="B49" s="3">
        <f>Dati!D49</f>
        <v>151</v>
      </c>
      <c r="C49">
        <f t="shared" ref="C49" si="39">B49-B48</f>
        <v>-3</v>
      </c>
      <c r="D49">
        <f t="shared" ref="D49" si="40">C49-C48</f>
        <v>-4</v>
      </c>
      <c r="E49">
        <f t="shared" ref="E49" si="41">D49-D48</f>
        <v>-8</v>
      </c>
    </row>
    <row r="50" spans="1:5">
      <c r="A50" s="2">
        <v>43932</v>
      </c>
      <c r="B50" s="3">
        <f>Dati!D50</f>
        <v>146</v>
      </c>
      <c r="C50">
        <f t="shared" ref="C50" si="42">B50-B49</f>
        <v>-5</v>
      </c>
      <c r="D50">
        <f t="shared" ref="D50" si="43">C50-C49</f>
        <v>-2</v>
      </c>
      <c r="E50">
        <f t="shared" ref="E50" si="44">D50-D49</f>
        <v>2</v>
      </c>
    </row>
    <row r="51" spans="1:5">
      <c r="A51" s="2">
        <v>43933</v>
      </c>
      <c r="B51" s="3">
        <f>Dati!D51</f>
        <v>144</v>
      </c>
      <c r="C51">
        <f t="shared" ref="C51" si="45">B51-B50</f>
        <v>-2</v>
      </c>
      <c r="D51">
        <f t="shared" ref="D51" si="46">C51-C50</f>
        <v>3</v>
      </c>
      <c r="E51">
        <f t="shared" ref="E51" si="47">D51-D50</f>
        <v>5</v>
      </c>
    </row>
    <row r="52" spans="1:5">
      <c r="A52" s="2">
        <v>43934</v>
      </c>
      <c r="B52" s="3">
        <f>Dati!D52</f>
        <v>138</v>
      </c>
      <c r="C52">
        <f t="shared" ref="C52" si="48">B52-B51</f>
        <v>-6</v>
      </c>
      <c r="D52">
        <f t="shared" ref="D52" si="49">C52-C51</f>
        <v>-4</v>
      </c>
      <c r="E52">
        <f t="shared" ref="E52" si="50">D52-D51</f>
        <v>-7</v>
      </c>
    </row>
    <row r="53" spans="1:5">
      <c r="A53" s="2">
        <v>43935</v>
      </c>
      <c r="B53" s="3">
        <f>Dati!D53</f>
        <v>133</v>
      </c>
      <c r="C53">
        <f t="shared" ref="C53" si="51">B53-B52</f>
        <v>-5</v>
      </c>
      <c r="D53">
        <f t="shared" ref="D53" si="52">C53-C52</f>
        <v>1</v>
      </c>
      <c r="E53">
        <f t="shared" ref="E53" si="53">D53-D52</f>
        <v>5</v>
      </c>
    </row>
    <row r="54" spans="1:5">
      <c r="A54" s="2">
        <v>43936</v>
      </c>
      <c r="B54" s="3">
        <f>Dati!D54</f>
        <v>120</v>
      </c>
      <c r="C54">
        <f t="shared" ref="C54" si="54">B54-B53</f>
        <v>-13</v>
      </c>
      <c r="D54">
        <f t="shared" ref="D54" si="55">C54-C53</f>
        <v>-8</v>
      </c>
      <c r="E54">
        <f t="shared" ref="E54" si="56">D54-D53</f>
        <v>-9</v>
      </c>
    </row>
    <row r="55" spans="1:5">
      <c r="A55" s="2">
        <v>43937</v>
      </c>
      <c r="B55" s="3">
        <f>Dati!D55</f>
        <v>103</v>
      </c>
      <c r="C55">
        <f t="shared" ref="C55" si="57">B55-B54</f>
        <v>-17</v>
      </c>
      <c r="D55">
        <f t="shared" ref="D55" si="58">C55-C54</f>
        <v>-4</v>
      </c>
      <c r="E55">
        <f t="shared" ref="E55" si="59">D55-D54</f>
        <v>4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5"/>
  <sheetViews>
    <sheetView topLeftCell="A40" workbookViewId="0">
      <selection activeCell="A55" sqref="A55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" si="3">B37-B36</f>
        <v>42</v>
      </c>
      <c r="D37">
        <f t="shared" ref="D37" si="4">C37-C36</f>
        <v>-31</v>
      </c>
      <c r="E37">
        <f t="shared" ref="E37" si="5">D37-D36</f>
        <v>-59</v>
      </c>
    </row>
    <row r="38" spans="1:5">
      <c r="A38" s="2">
        <v>43920</v>
      </c>
      <c r="B38" s="3">
        <f>Dati!J38</f>
        <v>437</v>
      </c>
      <c r="C38">
        <f t="shared" ref="C38" si="6">B38-B37</f>
        <v>17</v>
      </c>
      <c r="D38">
        <f t="shared" ref="D38" si="7">C38-C37</f>
        <v>-25</v>
      </c>
      <c r="E38">
        <f t="shared" ref="E38" si="8">D38-D37</f>
        <v>6</v>
      </c>
    </row>
    <row r="39" spans="1:5">
      <c r="A39" s="2">
        <v>43921</v>
      </c>
      <c r="B39" s="3">
        <f>Dati!J39</f>
        <v>480</v>
      </c>
      <c r="C39">
        <f t="shared" ref="C39" si="9">B39-B38</f>
        <v>43</v>
      </c>
      <c r="D39">
        <f t="shared" ref="D39" si="10">C39-C38</f>
        <v>26</v>
      </c>
      <c r="E39">
        <f t="shared" ref="E39" si="11">D39-D38</f>
        <v>51</v>
      </c>
    </row>
    <row r="40" spans="1:5">
      <c r="A40" s="2">
        <v>43922</v>
      </c>
      <c r="B40" s="3">
        <f>Dati!J40</f>
        <v>555</v>
      </c>
      <c r="C40">
        <f t="shared" ref="C40" si="12">B40-B39</f>
        <v>75</v>
      </c>
      <c r="D40">
        <f t="shared" ref="D40" si="13">C40-C39</f>
        <v>32</v>
      </c>
      <c r="E40">
        <f t="shared" ref="E40" si="14">D40-D39</f>
        <v>6</v>
      </c>
    </row>
    <row r="41" spans="1:5">
      <c r="A41" s="2">
        <v>43923</v>
      </c>
      <c r="B41" s="3">
        <f>Dati!J41</f>
        <v>634</v>
      </c>
      <c r="C41">
        <f t="shared" ref="C41" si="15">B41-B40</f>
        <v>79</v>
      </c>
      <c r="D41">
        <f t="shared" ref="D41" si="16">C41-C40</f>
        <v>4</v>
      </c>
      <c r="E41">
        <f t="shared" ref="E41" si="17">D41-D40</f>
        <v>-28</v>
      </c>
    </row>
    <row r="42" spans="1:5">
      <c r="A42" s="2">
        <v>43924</v>
      </c>
      <c r="B42" s="3">
        <f>Dati!J42</f>
        <v>700</v>
      </c>
      <c r="C42">
        <f t="shared" ref="C42" si="18">B42-B41</f>
        <v>66</v>
      </c>
      <c r="D42">
        <f t="shared" ref="D42" si="19">C42-C41</f>
        <v>-13</v>
      </c>
      <c r="E42">
        <f t="shared" ref="E42" si="20">D42-D41</f>
        <v>-17</v>
      </c>
    </row>
    <row r="43" spans="1:5">
      <c r="A43" s="2">
        <v>43925</v>
      </c>
      <c r="B43" s="3">
        <f>Dati!J43</f>
        <v>767</v>
      </c>
      <c r="C43">
        <f t="shared" ref="C43" si="21">B43-B42</f>
        <v>67</v>
      </c>
      <c r="D43">
        <f t="shared" ref="D43" si="22">C43-C42</f>
        <v>1</v>
      </c>
      <c r="E43">
        <f t="shared" ref="E43" si="23">D43-D42</f>
        <v>14</v>
      </c>
    </row>
    <row r="44" spans="1:5">
      <c r="A44" s="2">
        <v>43926</v>
      </c>
      <c r="B44" s="3">
        <f>Dati!J44</f>
        <v>800</v>
      </c>
      <c r="C44">
        <f t="shared" ref="C44" si="24">B44-B43</f>
        <v>33</v>
      </c>
      <c r="D44">
        <f t="shared" ref="D44" si="25">C44-C43</f>
        <v>-34</v>
      </c>
      <c r="E44">
        <f t="shared" ref="E44" si="26">D44-D43</f>
        <v>-35</v>
      </c>
    </row>
    <row r="45" spans="1:5">
      <c r="A45" s="2">
        <v>43927</v>
      </c>
      <c r="B45" s="3">
        <f>Dati!J45</f>
        <v>837</v>
      </c>
      <c r="C45">
        <f t="shared" ref="C45" si="27">B45-B44</f>
        <v>37</v>
      </c>
      <c r="D45">
        <f t="shared" ref="D45" si="28">C45-C44</f>
        <v>4</v>
      </c>
      <c r="E45">
        <f t="shared" ref="E45" si="29">D45-D44</f>
        <v>38</v>
      </c>
    </row>
    <row r="46" spans="1:5">
      <c r="A46" s="2">
        <v>43928</v>
      </c>
      <c r="B46" s="3">
        <f>Dati!J46</f>
        <v>925</v>
      </c>
      <c r="C46">
        <f t="shared" ref="C46" si="30">B46-B45</f>
        <v>88</v>
      </c>
      <c r="D46">
        <f t="shared" ref="D46" si="31">C46-C45</f>
        <v>51</v>
      </c>
      <c r="E46">
        <f t="shared" ref="E46" si="32">D46-D45</f>
        <v>47</v>
      </c>
    </row>
    <row r="47" spans="1:5">
      <c r="A47" s="2">
        <v>43929</v>
      </c>
      <c r="B47" s="3">
        <f>Dati!J47</f>
        <v>1007</v>
      </c>
      <c r="C47">
        <f t="shared" ref="C47" si="33">B47-B46</f>
        <v>82</v>
      </c>
      <c r="D47">
        <f t="shared" ref="D47" si="34">C47-C46</f>
        <v>-6</v>
      </c>
      <c r="E47">
        <f t="shared" ref="E47" si="35">D47-D46</f>
        <v>-57</v>
      </c>
    </row>
    <row r="48" spans="1:5">
      <c r="A48" s="2">
        <v>43930</v>
      </c>
      <c r="B48" s="3">
        <f>Dati!J48</f>
        <v>1085</v>
      </c>
      <c r="C48">
        <f t="shared" ref="C48" si="36">B48-B47</f>
        <v>78</v>
      </c>
      <c r="D48">
        <f t="shared" ref="D48" si="37">C48-C47</f>
        <v>-4</v>
      </c>
      <c r="E48">
        <f t="shared" ref="E48" si="38">D48-D47</f>
        <v>2</v>
      </c>
    </row>
    <row r="49" spans="1:5">
      <c r="A49" s="2">
        <v>43931</v>
      </c>
      <c r="B49" s="3">
        <f>Dati!J49</f>
        <v>1181</v>
      </c>
      <c r="C49">
        <f t="shared" ref="C49" si="39">B49-B48</f>
        <v>96</v>
      </c>
      <c r="D49">
        <f t="shared" ref="D49" si="40">C49-C48</f>
        <v>18</v>
      </c>
      <c r="E49">
        <f t="shared" ref="E49" si="41">D49-D48</f>
        <v>22</v>
      </c>
    </row>
    <row r="50" spans="1:5">
      <c r="A50" s="2">
        <v>43932</v>
      </c>
      <c r="B50" s="3">
        <f>Dati!J50</f>
        <v>1309</v>
      </c>
      <c r="C50">
        <f t="shared" ref="C50" si="42">B50-B49</f>
        <v>128</v>
      </c>
      <c r="D50">
        <f t="shared" ref="D50" si="43">C50-C49</f>
        <v>32</v>
      </c>
      <c r="E50">
        <f t="shared" ref="E50" si="44">D50-D49</f>
        <v>14</v>
      </c>
    </row>
    <row r="51" spans="1:5">
      <c r="A51" s="2">
        <v>43933</v>
      </c>
      <c r="B51" s="3">
        <f>Dati!J51</f>
        <v>1412</v>
      </c>
      <c r="C51">
        <f t="shared" ref="C51" si="45">B51-B50</f>
        <v>103</v>
      </c>
      <c r="D51">
        <f t="shared" ref="D51" si="46">C51-C50</f>
        <v>-25</v>
      </c>
      <c r="E51">
        <f t="shared" ref="E51" si="47">D51-D50</f>
        <v>-57</v>
      </c>
    </row>
    <row r="52" spans="1:5">
      <c r="A52" s="2">
        <v>43934</v>
      </c>
      <c r="B52" s="3">
        <f>Dati!J52</f>
        <v>1471</v>
      </c>
      <c r="C52">
        <f t="shared" ref="C52" si="48">B52-B51</f>
        <v>59</v>
      </c>
      <c r="D52">
        <f t="shared" ref="D52" si="49">C52-C51</f>
        <v>-44</v>
      </c>
      <c r="E52">
        <f t="shared" ref="E52" si="50">D52-D51</f>
        <v>-19</v>
      </c>
    </row>
    <row r="53" spans="1:5">
      <c r="A53" s="2">
        <v>43935</v>
      </c>
      <c r="B53" s="3">
        <f>Dati!J53</f>
        <v>1549</v>
      </c>
      <c r="C53">
        <f t="shared" ref="C53" si="51">B53-B52</f>
        <v>78</v>
      </c>
      <c r="D53">
        <f t="shared" ref="D53" si="52">C53-C52</f>
        <v>19</v>
      </c>
      <c r="E53">
        <f t="shared" ref="E53" si="53">D53-D52</f>
        <v>63</v>
      </c>
    </row>
    <row r="54" spans="1:5">
      <c r="A54" s="2">
        <v>43936</v>
      </c>
      <c r="B54" s="3">
        <f>Dati!J54</f>
        <v>1665</v>
      </c>
      <c r="C54">
        <f t="shared" ref="C54" si="54">B54-B53</f>
        <v>116</v>
      </c>
      <c r="D54">
        <f t="shared" ref="D54" si="55">C54-C53</f>
        <v>38</v>
      </c>
      <c r="E54">
        <f t="shared" ref="E54" si="56">D54-D53</f>
        <v>19</v>
      </c>
    </row>
    <row r="55" spans="1:5">
      <c r="A55" s="2">
        <v>43937</v>
      </c>
      <c r="B55" s="3">
        <f>Dati!J55</f>
        <v>1774</v>
      </c>
      <c r="C55">
        <f t="shared" ref="C55" si="57">B55-B54</f>
        <v>109</v>
      </c>
      <c r="D55">
        <f t="shared" ref="D55" si="58">C55-C54</f>
        <v>-7</v>
      </c>
      <c r="E55">
        <f t="shared" ref="E55" si="59">D55-D54</f>
        <v>-45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5"/>
  <sheetViews>
    <sheetView topLeftCell="A40" workbookViewId="0">
      <selection activeCell="A55" sqref="A55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" si="3">B37-B36</f>
        <v>19</v>
      </c>
      <c r="D37">
        <f t="shared" ref="D37" si="4">C37-C36</f>
        <v>-8</v>
      </c>
      <c r="E37">
        <f t="shared" ref="E37" si="5">D37-D36</f>
        <v>16</v>
      </c>
    </row>
    <row r="38" spans="1:5">
      <c r="A38" s="2">
        <v>43920</v>
      </c>
      <c r="B38" s="3">
        <f>Dati!K38</f>
        <v>397</v>
      </c>
      <c r="C38">
        <f t="shared" ref="C38" si="6">B38-B37</f>
        <v>20</v>
      </c>
      <c r="D38">
        <f t="shared" ref="D38" si="7">C38-C37</f>
        <v>1</v>
      </c>
      <c r="E38">
        <f t="shared" ref="E38" si="8">D38-D37</f>
        <v>9</v>
      </c>
    </row>
    <row r="39" spans="1:5">
      <c r="A39" s="2">
        <v>43921</v>
      </c>
      <c r="B39" s="3">
        <f>Dati!K39</f>
        <v>428</v>
      </c>
      <c r="C39">
        <f t="shared" ref="C39" si="9">B39-B38</f>
        <v>31</v>
      </c>
      <c r="D39">
        <f t="shared" ref="D39" si="10">C39-C38</f>
        <v>11</v>
      </c>
      <c r="E39">
        <f t="shared" ref="E39" si="11">D39-D38</f>
        <v>10</v>
      </c>
    </row>
    <row r="40" spans="1:5">
      <c r="A40" s="2">
        <v>43922</v>
      </c>
      <c r="B40" s="3">
        <f>Dati!K40</f>
        <v>460</v>
      </c>
      <c r="C40">
        <f t="shared" ref="C40" si="12">B40-B39</f>
        <v>32</v>
      </c>
      <c r="D40">
        <f t="shared" ref="D40" si="13">C40-C39</f>
        <v>1</v>
      </c>
      <c r="E40">
        <f t="shared" ref="E40" si="14">D40-D39</f>
        <v>-10</v>
      </c>
    </row>
    <row r="41" spans="1:5">
      <c r="A41" s="2">
        <v>43923</v>
      </c>
      <c r="B41" s="3">
        <f>Dati!K41</f>
        <v>488</v>
      </c>
      <c r="C41">
        <f t="shared" ref="C41" si="15">B41-B40</f>
        <v>28</v>
      </c>
      <c r="D41">
        <f t="shared" ref="D41" si="16">C41-C40</f>
        <v>-4</v>
      </c>
      <c r="E41">
        <f t="shared" ref="E41" si="17">D41-D40</f>
        <v>-5</v>
      </c>
    </row>
    <row r="42" spans="1:5">
      <c r="A42" s="2">
        <v>43924</v>
      </c>
      <c r="B42" s="3">
        <f>Dati!K42</f>
        <v>519</v>
      </c>
      <c r="C42">
        <f t="shared" ref="C42" si="18">B42-B41</f>
        <v>31</v>
      </c>
      <c r="D42">
        <f t="shared" ref="D42" si="19">C42-C41</f>
        <v>3</v>
      </c>
      <c r="E42">
        <f t="shared" ref="E42" si="20">D42-D41</f>
        <v>7</v>
      </c>
    </row>
    <row r="43" spans="1:5">
      <c r="A43" s="2">
        <v>43925</v>
      </c>
      <c r="B43" s="3">
        <f>Dati!K43</f>
        <v>542</v>
      </c>
      <c r="C43">
        <f t="shared" ref="C43" si="21">B43-B42</f>
        <v>23</v>
      </c>
      <c r="D43">
        <f t="shared" ref="D43" si="22">C43-C42</f>
        <v>-8</v>
      </c>
      <c r="E43">
        <f t="shared" ref="E43" si="23">D43-D42</f>
        <v>-11</v>
      </c>
    </row>
    <row r="44" spans="1:5">
      <c r="A44" s="2">
        <v>43926</v>
      </c>
      <c r="B44" s="3">
        <f>Dati!K44</f>
        <v>556</v>
      </c>
      <c r="C44">
        <f t="shared" ref="C44" si="24">B44-B43</f>
        <v>14</v>
      </c>
      <c r="D44">
        <f t="shared" ref="D44" si="25">C44-C43</f>
        <v>-9</v>
      </c>
      <c r="E44">
        <f t="shared" ref="E44" si="26">D44-D43</f>
        <v>-1</v>
      </c>
    </row>
    <row r="45" spans="1:5">
      <c r="A45" s="2">
        <v>43927</v>
      </c>
      <c r="B45" s="3">
        <f>Dati!K45</f>
        <v>595</v>
      </c>
      <c r="C45">
        <f t="shared" ref="C45" si="27">B45-B44</f>
        <v>39</v>
      </c>
      <c r="D45">
        <f t="shared" ref="D45" si="28">C45-C44</f>
        <v>25</v>
      </c>
      <c r="E45">
        <f t="shared" ref="E45" si="29">D45-D44</f>
        <v>34</v>
      </c>
    </row>
    <row r="46" spans="1:5">
      <c r="A46" s="2">
        <v>43928</v>
      </c>
      <c r="B46" s="3">
        <f>Dati!K46</f>
        <v>620</v>
      </c>
      <c r="C46">
        <f t="shared" ref="C46" si="30">B46-B45</f>
        <v>25</v>
      </c>
      <c r="D46">
        <f t="shared" ref="D46" si="31">C46-C45</f>
        <v>-14</v>
      </c>
      <c r="E46">
        <f t="shared" ref="E46" si="32">D46-D45</f>
        <v>-39</v>
      </c>
    </row>
    <row r="47" spans="1:5">
      <c r="A47" s="2">
        <v>43929</v>
      </c>
      <c r="B47" s="3">
        <f>Dati!K47</f>
        <v>654</v>
      </c>
      <c r="C47">
        <f t="shared" ref="C47" si="33">B47-B46</f>
        <v>34</v>
      </c>
      <c r="D47">
        <f t="shared" ref="D47" si="34">C47-C46</f>
        <v>9</v>
      </c>
      <c r="E47">
        <f t="shared" ref="E47" si="35">D47-D46</f>
        <v>23</v>
      </c>
    </row>
    <row r="48" spans="1:5">
      <c r="A48" s="2">
        <v>43930</v>
      </c>
      <c r="B48" s="3">
        <f>Dati!K48</f>
        <v>682</v>
      </c>
      <c r="C48">
        <f t="shared" ref="C48" si="36">B48-B47</f>
        <v>28</v>
      </c>
      <c r="D48">
        <f t="shared" ref="D48" si="37">C48-C47</f>
        <v>-6</v>
      </c>
      <c r="E48">
        <f t="shared" ref="E48" si="38">D48-D47</f>
        <v>-15</v>
      </c>
    </row>
    <row r="49" spans="1:5">
      <c r="A49" s="2">
        <v>43931</v>
      </c>
      <c r="B49" s="3">
        <f>Dati!K49</f>
        <v>709</v>
      </c>
      <c r="C49">
        <f t="shared" ref="C49" si="39">B49-B48</f>
        <v>27</v>
      </c>
      <c r="D49">
        <f t="shared" ref="D49" si="40">C49-C48</f>
        <v>-1</v>
      </c>
      <c r="E49">
        <f t="shared" ref="E49" si="41">D49-D48</f>
        <v>5</v>
      </c>
    </row>
    <row r="50" spans="1:5">
      <c r="A50" s="2">
        <v>43932</v>
      </c>
      <c r="B50" s="3">
        <f>Dati!K50</f>
        <v>734</v>
      </c>
      <c r="C50">
        <f t="shared" ref="C50" si="42">B50-B49</f>
        <v>25</v>
      </c>
      <c r="D50">
        <f t="shared" ref="D50" si="43">C50-C49</f>
        <v>-2</v>
      </c>
      <c r="E50">
        <f t="shared" ref="E50" si="44">D50-D49</f>
        <v>-1</v>
      </c>
    </row>
    <row r="51" spans="1:5">
      <c r="A51" s="2">
        <v>43933</v>
      </c>
      <c r="B51" s="3">
        <f>Dati!K51</f>
        <v>749</v>
      </c>
      <c r="C51">
        <f t="shared" ref="C51" si="45">B51-B50</f>
        <v>15</v>
      </c>
      <c r="D51">
        <f t="shared" ref="D51" si="46">C51-C50</f>
        <v>-10</v>
      </c>
      <c r="E51">
        <f t="shared" ref="E51" si="47">D51-D50</f>
        <v>-8</v>
      </c>
    </row>
    <row r="52" spans="1:5">
      <c r="A52" s="2">
        <v>43934</v>
      </c>
      <c r="B52" s="3">
        <f>Dati!K52</f>
        <v>760</v>
      </c>
      <c r="C52">
        <f t="shared" ref="C52" si="48">B52-B51</f>
        <v>11</v>
      </c>
      <c r="D52">
        <f t="shared" ref="D52" si="49">C52-C51</f>
        <v>-4</v>
      </c>
      <c r="E52">
        <f t="shared" ref="E52" si="50">D52-D51</f>
        <v>6</v>
      </c>
    </row>
    <row r="53" spans="1:5">
      <c r="A53" s="2">
        <v>43935</v>
      </c>
      <c r="B53" s="3">
        <f>Dati!K53</f>
        <v>793</v>
      </c>
      <c r="C53">
        <f t="shared" ref="C53" si="51">B53-B52</f>
        <v>33</v>
      </c>
      <c r="D53">
        <f t="shared" ref="D53" si="52">C53-C52</f>
        <v>22</v>
      </c>
      <c r="E53">
        <f t="shared" ref="E53" si="53">D53-D52</f>
        <v>26</v>
      </c>
    </row>
    <row r="54" spans="1:5">
      <c r="A54" s="2">
        <v>43936</v>
      </c>
      <c r="B54" s="3">
        <f>Dati!K54</f>
        <v>807</v>
      </c>
      <c r="C54">
        <f t="shared" ref="C54" si="54">B54-B53</f>
        <v>14</v>
      </c>
      <c r="D54">
        <f t="shared" ref="D54" si="55">C54-C53</f>
        <v>-19</v>
      </c>
      <c r="E54">
        <f t="shared" ref="E54" si="56">D54-D53</f>
        <v>-41</v>
      </c>
    </row>
    <row r="55" spans="1:5">
      <c r="A55" s="2">
        <v>43937</v>
      </c>
      <c r="B55" s="3">
        <f>Dati!K55</f>
        <v>828</v>
      </c>
      <c r="C55">
        <f t="shared" ref="C55" si="57">B55-B54</f>
        <v>21</v>
      </c>
      <c r="D55">
        <f t="shared" ref="D55" si="58">C55-C54</f>
        <v>7</v>
      </c>
      <c r="E55">
        <f t="shared" ref="E55" si="59">D55-D54</f>
        <v>26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5"/>
  <sheetViews>
    <sheetView topLeftCell="A40" workbookViewId="0">
      <selection activeCell="A55" sqref="A55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" si="3">B37-B36</f>
        <v>45</v>
      </c>
      <c r="D37">
        <f t="shared" ref="D37" si="4">C37-C36</f>
        <v>27</v>
      </c>
      <c r="E37">
        <f t="shared" ref="E37" si="5">D37-D36</f>
        <v>37</v>
      </c>
    </row>
    <row r="38" spans="1:5">
      <c r="A38" s="2">
        <v>43920</v>
      </c>
      <c r="B38" s="3">
        <f>Dati!E38</f>
        <v>1317</v>
      </c>
      <c r="C38">
        <f t="shared" ref="C38" si="6">B38-B37</f>
        <v>74</v>
      </c>
      <c r="D38">
        <f t="shared" ref="D38" si="7">C38-C37</f>
        <v>29</v>
      </c>
      <c r="E38">
        <f t="shared" ref="E38" si="8">D38-D37</f>
        <v>2</v>
      </c>
    </row>
    <row r="39" spans="1:5">
      <c r="A39" s="2">
        <v>43921</v>
      </c>
      <c r="B39" s="3">
        <f>Dati!E39</f>
        <v>1332</v>
      </c>
      <c r="C39">
        <f t="shared" ref="C39" si="9">B39-B38</f>
        <v>15</v>
      </c>
      <c r="D39">
        <f t="shared" ref="D39" si="10">C39-C38</f>
        <v>-59</v>
      </c>
      <c r="E39">
        <f t="shared" ref="E39" si="11">D39-D38</f>
        <v>-88</v>
      </c>
    </row>
    <row r="40" spans="1:5">
      <c r="A40" s="2">
        <v>43922</v>
      </c>
      <c r="B40" s="3">
        <f>Dati!E40</f>
        <v>1293</v>
      </c>
      <c r="C40">
        <f t="shared" ref="C40" si="12">B40-B39</f>
        <v>-39</v>
      </c>
      <c r="D40">
        <f t="shared" ref="D40" si="13">C40-C39</f>
        <v>-54</v>
      </c>
      <c r="E40">
        <f t="shared" ref="E40" si="14">D40-D39</f>
        <v>5</v>
      </c>
    </row>
    <row r="41" spans="1:5">
      <c r="A41" s="2">
        <v>43923</v>
      </c>
      <c r="B41" s="3">
        <f>Dati!E41</f>
        <v>1292</v>
      </c>
      <c r="C41">
        <f t="shared" ref="C41" si="15">B41-B40</f>
        <v>-1</v>
      </c>
      <c r="D41">
        <f t="shared" ref="D41" si="16">C41-C40</f>
        <v>38</v>
      </c>
      <c r="E41">
        <f t="shared" ref="E41" si="17">D41-D40</f>
        <v>92</v>
      </c>
    </row>
    <row r="42" spans="1:5">
      <c r="A42" s="2">
        <v>43924</v>
      </c>
      <c r="B42" s="3">
        <f>Dati!E42</f>
        <v>1320</v>
      </c>
      <c r="C42">
        <f t="shared" ref="C42" si="18">B42-B41</f>
        <v>28</v>
      </c>
      <c r="D42">
        <f t="shared" ref="D42" si="19">C42-C41</f>
        <v>29</v>
      </c>
      <c r="E42">
        <f t="shared" ref="E42" si="20">D42-D41</f>
        <v>-9</v>
      </c>
    </row>
    <row r="43" spans="1:5">
      <c r="A43" s="2">
        <v>43925</v>
      </c>
      <c r="B43" s="3">
        <f>Dati!E43</f>
        <v>1290</v>
      </c>
      <c r="C43">
        <f t="shared" ref="C43" si="21">B43-B42</f>
        <v>-30</v>
      </c>
      <c r="D43">
        <f t="shared" ref="D43" si="22">C43-C42</f>
        <v>-58</v>
      </c>
      <c r="E43">
        <f t="shared" ref="E43" si="23">D43-D42</f>
        <v>-87</v>
      </c>
    </row>
    <row r="44" spans="1:5">
      <c r="A44" s="2">
        <v>43926</v>
      </c>
      <c r="B44" s="3">
        <f>Dati!E44</f>
        <v>1291</v>
      </c>
      <c r="C44">
        <f t="shared" ref="C44" si="24">B44-B43</f>
        <v>1</v>
      </c>
      <c r="D44">
        <f t="shared" ref="D44" si="25">C44-C43</f>
        <v>31</v>
      </c>
      <c r="E44">
        <f t="shared" ref="E44" si="26">D44-D43</f>
        <v>89</v>
      </c>
    </row>
    <row r="45" spans="1:5">
      <c r="A45" s="2">
        <v>43927</v>
      </c>
      <c r="B45" s="3">
        <f>Dati!E45</f>
        <v>1303</v>
      </c>
      <c r="C45">
        <f t="shared" ref="C45" si="27">B45-B44</f>
        <v>12</v>
      </c>
      <c r="D45">
        <f t="shared" ref="D45" si="28">C45-C44</f>
        <v>11</v>
      </c>
      <c r="E45">
        <f t="shared" ref="E45" si="29">D45-D44</f>
        <v>-20</v>
      </c>
    </row>
    <row r="46" spans="1:5">
      <c r="A46" s="2">
        <v>43928</v>
      </c>
      <c r="B46" s="3">
        <f>Dati!E46</f>
        <v>1246</v>
      </c>
      <c r="C46">
        <f t="shared" ref="C46" si="30">B46-B45</f>
        <v>-57</v>
      </c>
      <c r="D46">
        <f t="shared" ref="D46" si="31">C46-C45</f>
        <v>-69</v>
      </c>
      <c r="E46">
        <f t="shared" ref="E46" si="32">D46-D45</f>
        <v>-80</v>
      </c>
    </row>
    <row r="47" spans="1:5">
      <c r="A47" s="2">
        <v>43929</v>
      </c>
      <c r="B47" s="3">
        <f>Dati!E47</f>
        <v>1262</v>
      </c>
      <c r="C47">
        <f t="shared" ref="C47" si="33">B47-B46</f>
        <v>16</v>
      </c>
      <c r="D47">
        <f t="shared" ref="D47" si="34">C47-C46</f>
        <v>73</v>
      </c>
      <c r="E47">
        <f t="shared" ref="E47" si="35">D47-D46</f>
        <v>142</v>
      </c>
    </row>
    <row r="48" spans="1:5">
      <c r="A48" s="2">
        <v>43930</v>
      </c>
      <c r="B48" s="3">
        <f>Dati!E48</f>
        <v>1257</v>
      </c>
      <c r="C48">
        <f t="shared" ref="C48" si="36">B48-B47</f>
        <v>-5</v>
      </c>
      <c r="D48">
        <f t="shared" ref="D48" si="37">C48-C47</f>
        <v>-21</v>
      </c>
      <c r="E48">
        <f t="shared" ref="E48" si="38">D48-D47</f>
        <v>-94</v>
      </c>
    </row>
    <row r="49" spans="1:5">
      <c r="A49" s="2">
        <v>43931</v>
      </c>
      <c r="B49" s="3">
        <f>Dati!E49</f>
        <v>1227</v>
      </c>
      <c r="C49">
        <f t="shared" ref="C49" si="39">B49-B48</f>
        <v>-30</v>
      </c>
      <c r="D49">
        <f t="shared" ref="D49" si="40">C49-C48</f>
        <v>-25</v>
      </c>
      <c r="E49">
        <f t="shared" ref="E49" si="41">D49-D48</f>
        <v>-4</v>
      </c>
    </row>
    <row r="50" spans="1:5">
      <c r="A50" s="2">
        <v>43932</v>
      </c>
      <c r="B50" s="3">
        <f>Dati!E50</f>
        <v>1149</v>
      </c>
      <c r="C50">
        <f t="shared" ref="C50" si="42">B50-B49</f>
        <v>-78</v>
      </c>
      <c r="D50">
        <f t="shared" ref="D50" si="43">C50-C49</f>
        <v>-48</v>
      </c>
      <c r="E50">
        <f t="shared" ref="E50" si="44">D50-D49</f>
        <v>-23</v>
      </c>
    </row>
    <row r="51" spans="1:5">
      <c r="A51" s="2">
        <v>43933</v>
      </c>
      <c r="B51" s="3">
        <f>Dati!E51</f>
        <v>1176</v>
      </c>
      <c r="C51">
        <f t="shared" ref="C51" si="45">B51-B50</f>
        <v>27</v>
      </c>
      <c r="D51">
        <f t="shared" ref="D51" si="46">C51-C50</f>
        <v>105</v>
      </c>
      <c r="E51">
        <f t="shared" ref="E51" si="47">D51-D50</f>
        <v>153</v>
      </c>
    </row>
    <row r="52" spans="1:5">
      <c r="A52" s="2">
        <v>43934</v>
      </c>
      <c r="B52" s="3">
        <f>Dati!E52</f>
        <v>1226</v>
      </c>
      <c r="C52">
        <f t="shared" ref="C52" si="48">B52-B51</f>
        <v>50</v>
      </c>
      <c r="D52">
        <f t="shared" ref="D52" si="49">C52-C51</f>
        <v>23</v>
      </c>
      <c r="E52">
        <f t="shared" ref="E52" si="50">D52-D51</f>
        <v>-82</v>
      </c>
    </row>
    <row r="53" spans="1:5">
      <c r="A53" s="2">
        <v>43935</v>
      </c>
      <c r="B53" s="3">
        <f>Dati!E53</f>
        <v>1100</v>
      </c>
      <c r="C53">
        <f t="shared" ref="C53" si="51">B53-B52</f>
        <v>-126</v>
      </c>
      <c r="D53">
        <f t="shared" ref="D53" si="52">C53-C52</f>
        <v>-176</v>
      </c>
      <c r="E53">
        <f t="shared" ref="E53" si="53">D53-D52</f>
        <v>-199</v>
      </c>
    </row>
    <row r="54" spans="1:5">
      <c r="A54" s="2">
        <v>43936</v>
      </c>
      <c r="B54" s="3">
        <f>Dati!E54</f>
        <v>1079</v>
      </c>
      <c r="C54">
        <f t="shared" ref="C54" si="54">B54-B53</f>
        <v>-21</v>
      </c>
      <c r="D54">
        <f t="shared" ref="D54" si="55">C54-C53</f>
        <v>105</v>
      </c>
      <c r="E54">
        <f t="shared" ref="E54" si="56">D54-D53</f>
        <v>281</v>
      </c>
    </row>
    <row r="55" spans="1:5">
      <c r="A55" s="2">
        <v>43937</v>
      </c>
      <c r="B55" s="3">
        <f>Dati!E55</f>
        <v>1060</v>
      </c>
      <c r="C55">
        <f t="shared" ref="C55" si="57">B55-B54</f>
        <v>-19</v>
      </c>
      <c r="D55">
        <f t="shared" ref="D55" si="58">C55-C54</f>
        <v>2</v>
      </c>
      <c r="E55">
        <f t="shared" ref="E55" si="59">D55-D54</f>
        <v>-103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5"/>
  <sheetViews>
    <sheetView topLeftCell="A31" workbookViewId="0">
      <selection activeCell="A55" sqref="A55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" si="3">B37-B36</f>
        <v>193</v>
      </c>
      <c r="D37">
        <f t="shared" ref="D37" si="4">C37-C36</f>
        <v>167</v>
      </c>
      <c r="E37">
        <f t="shared" ref="E37" si="5">D37-D36</f>
        <v>174</v>
      </c>
    </row>
    <row r="38" spans="1:5">
      <c r="A38" s="2">
        <v>43920</v>
      </c>
      <c r="B38" s="3">
        <f>Dati!G38</f>
        <v>2383</v>
      </c>
      <c r="C38">
        <f t="shared" ref="C38" si="6">B38-B37</f>
        <v>104</v>
      </c>
      <c r="D38">
        <f t="shared" ref="D38" si="7">C38-C37</f>
        <v>-89</v>
      </c>
      <c r="E38">
        <f t="shared" ref="E38" si="8">D38-D37</f>
        <v>-256</v>
      </c>
    </row>
    <row r="39" spans="1:5">
      <c r="A39" s="2">
        <v>43921</v>
      </c>
      <c r="B39" s="3">
        <f>Dati!G39</f>
        <v>2508</v>
      </c>
      <c r="C39">
        <f t="shared" ref="C39" si="9">B39-B38</f>
        <v>125</v>
      </c>
      <c r="D39">
        <f t="shared" ref="D39" si="10">C39-C38</f>
        <v>21</v>
      </c>
      <c r="E39">
        <f t="shared" ref="E39" si="11">D39-D38</f>
        <v>110</v>
      </c>
    </row>
    <row r="40" spans="1:5">
      <c r="A40" s="2">
        <v>43922</v>
      </c>
      <c r="B40" s="3">
        <f>Dati!G40</f>
        <v>2645</v>
      </c>
      <c r="C40">
        <f t="shared" ref="C40" si="12">B40-B39</f>
        <v>137</v>
      </c>
      <c r="D40">
        <f t="shared" ref="D40" si="13">C40-C39</f>
        <v>12</v>
      </c>
      <c r="E40">
        <f t="shared" ref="E40" si="14">D40-D39</f>
        <v>-9</v>
      </c>
    </row>
    <row r="41" spans="1:5">
      <c r="A41" s="2">
        <v>43923</v>
      </c>
      <c r="B41" s="3">
        <f>Dati!G41</f>
        <v>2660</v>
      </c>
      <c r="C41">
        <f t="shared" ref="C41" si="15">B41-B40</f>
        <v>15</v>
      </c>
      <c r="D41">
        <f t="shared" ref="D41" si="16">C41-C40</f>
        <v>-122</v>
      </c>
      <c r="E41">
        <f t="shared" ref="E41" si="17">D41-D40</f>
        <v>-134</v>
      </c>
    </row>
    <row r="42" spans="1:5">
      <c r="A42" s="2">
        <v>43924</v>
      </c>
      <c r="B42" s="3">
        <f>Dati!G42</f>
        <v>2746</v>
      </c>
      <c r="C42">
        <f t="shared" ref="C42" si="18">B42-B41</f>
        <v>86</v>
      </c>
      <c r="D42">
        <f t="shared" ref="D42" si="19">C42-C41</f>
        <v>71</v>
      </c>
      <c r="E42">
        <f t="shared" ref="E42" si="20">D42-D41</f>
        <v>193</v>
      </c>
    </row>
    <row r="43" spans="1:5">
      <c r="A43" s="2">
        <v>43925</v>
      </c>
      <c r="B43" s="3">
        <f>Dati!G43</f>
        <v>2894</v>
      </c>
      <c r="C43">
        <f t="shared" ref="C43" si="21">B43-B42</f>
        <v>148</v>
      </c>
      <c r="D43">
        <f t="shared" ref="D43" si="22">C43-C42</f>
        <v>62</v>
      </c>
      <c r="E43">
        <f t="shared" ref="E43" si="23">D43-D42</f>
        <v>-9</v>
      </c>
    </row>
    <row r="44" spans="1:5">
      <c r="A44" s="2">
        <v>43926</v>
      </c>
      <c r="B44" s="3">
        <f>Dati!G44</f>
        <v>3093</v>
      </c>
      <c r="C44">
        <f t="shared" ref="C44" si="24">B44-B43</f>
        <v>199</v>
      </c>
      <c r="D44">
        <f t="shared" ref="D44" si="25">C44-C43</f>
        <v>51</v>
      </c>
      <c r="E44">
        <f t="shared" ref="E44" si="26">D44-D43</f>
        <v>-11</v>
      </c>
    </row>
    <row r="45" spans="1:5">
      <c r="A45" s="2">
        <v>43927</v>
      </c>
      <c r="B45" s="3">
        <f>Dati!G45</f>
        <v>3117</v>
      </c>
      <c r="C45">
        <f t="shared" ref="C45:E47" si="27">B45-B44</f>
        <v>24</v>
      </c>
      <c r="D45">
        <f t="shared" si="27"/>
        <v>-175</v>
      </c>
      <c r="E45">
        <f t="shared" si="27"/>
        <v>-226</v>
      </c>
    </row>
    <row r="46" spans="1:5">
      <c r="A46" s="2">
        <v>43928</v>
      </c>
      <c r="B46" s="3">
        <f>Dati!G46</f>
        <v>3212</v>
      </c>
      <c r="C46">
        <f t="shared" si="27"/>
        <v>95</v>
      </c>
      <c r="D46">
        <f t="shared" si="27"/>
        <v>71</v>
      </c>
      <c r="E46">
        <f t="shared" si="27"/>
        <v>246</v>
      </c>
    </row>
    <row r="47" spans="1:5">
      <c r="A47" s="2">
        <v>43929</v>
      </c>
      <c r="B47" s="3">
        <f>Dati!G47</f>
        <v>3245</v>
      </c>
      <c r="C47">
        <f t="shared" si="27"/>
        <v>33</v>
      </c>
      <c r="D47">
        <f t="shared" si="27"/>
        <v>-62</v>
      </c>
      <c r="E47">
        <f t="shared" si="27"/>
        <v>-133</v>
      </c>
    </row>
    <row r="48" spans="1:5">
      <c r="A48" s="2">
        <v>43930</v>
      </c>
      <c r="B48" s="3">
        <f>Dati!G48</f>
        <v>3253</v>
      </c>
      <c r="C48">
        <f t="shared" ref="C48" si="28">B48-B47</f>
        <v>8</v>
      </c>
      <c r="D48">
        <f t="shared" ref="D48" si="29">C48-C47</f>
        <v>-25</v>
      </c>
      <c r="E48">
        <f t="shared" ref="E48" si="30">D48-D47</f>
        <v>37</v>
      </c>
    </row>
    <row r="49" spans="1:5">
      <c r="A49" s="2">
        <v>43931</v>
      </c>
      <c r="B49" s="3">
        <f>Dati!G49</f>
        <v>3301</v>
      </c>
      <c r="C49">
        <f t="shared" ref="C49" si="31">B49-B48</f>
        <v>48</v>
      </c>
      <c r="D49">
        <f t="shared" ref="D49" si="32">C49-C48</f>
        <v>40</v>
      </c>
      <c r="E49">
        <f t="shared" ref="E49" si="33">D49-D48</f>
        <v>65</v>
      </c>
    </row>
    <row r="50" spans="1:5">
      <c r="A50" s="2">
        <v>43932</v>
      </c>
      <c r="B50" s="3">
        <f>Dati!G50</f>
        <v>3333</v>
      </c>
      <c r="C50">
        <f t="shared" ref="C50" si="34">B50-B49</f>
        <v>32</v>
      </c>
      <c r="D50">
        <f t="shared" ref="D50" si="35">C50-C49</f>
        <v>-16</v>
      </c>
      <c r="E50">
        <f t="shared" ref="E50" si="36">D50-D49</f>
        <v>-56</v>
      </c>
    </row>
    <row r="51" spans="1:5">
      <c r="A51" s="2">
        <v>43933</v>
      </c>
      <c r="B51" s="3">
        <f>Dati!G51</f>
        <v>3333</v>
      </c>
      <c r="C51">
        <f t="shared" ref="C51" si="37">B51-B50</f>
        <v>0</v>
      </c>
      <c r="D51">
        <f t="shared" ref="D51" si="38">C51-C50</f>
        <v>-32</v>
      </c>
      <c r="E51">
        <f t="shared" ref="E51" si="39">D51-D50</f>
        <v>-16</v>
      </c>
    </row>
    <row r="52" spans="1:5">
      <c r="A52" s="2">
        <v>43934</v>
      </c>
      <c r="B52" s="3">
        <f>Dati!G52</f>
        <v>3365</v>
      </c>
      <c r="C52">
        <f t="shared" ref="C52" si="40">B52-B51</f>
        <v>32</v>
      </c>
      <c r="D52">
        <f t="shared" ref="D52" si="41">C52-C51</f>
        <v>32</v>
      </c>
      <c r="E52">
        <f t="shared" ref="E52" si="42">D52-D51</f>
        <v>64</v>
      </c>
    </row>
    <row r="53" spans="1:5">
      <c r="A53" s="2">
        <v>43935</v>
      </c>
      <c r="B53" s="3">
        <f>Dati!G53</f>
        <v>3466</v>
      </c>
      <c r="C53">
        <f t="shared" ref="C53" si="43">B53-B52</f>
        <v>101</v>
      </c>
      <c r="D53">
        <f t="shared" ref="D53" si="44">C53-C52</f>
        <v>69</v>
      </c>
      <c r="E53">
        <f t="shared" ref="E53" si="45">D53-D52</f>
        <v>37</v>
      </c>
    </row>
    <row r="54" spans="1:5">
      <c r="A54" s="2">
        <v>43936</v>
      </c>
      <c r="B54" s="3">
        <f>Dati!G54</f>
        <v>3464</v>
      </c>
      <c r="C54">
        <f t="shared" ref="C54" si="46">B54-B53</f>
        <v>-2</v>
      </c>
      <c r="D54">
        <f t="shared" ref="D54" si="47">C54-C53</f>
        <v>-103</v>
      </c>
      <c r="E54">
        <f t="shared" ref="E54" si="48">D54-D53</f>
        <v>-172</v>
      </c>
    </row>
    <row r="55" spans="1:5">
      <c r="A55" s="2">
        <v>43937</v>
      </c>
      <c r="B55" s="3">
        <f>Dati!G55</f>
        <v>3437</v>
      </c>
      <c r="C55">
        <f t="shared" ref="C55" si="49">B55-B54</f>
        <v>-27</v>
      </c>
      <c r="D55">
        <f t="shared" ref="D55" si="50">C55-C54</f>
        <v>-25</v>
      </c>
      <c r="E55">
        <f t="shared" ref="E55" si="51">D55-D54</f>
        <v>78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E55"/>
  <sheetViews>
    <sheetView topLeftCell="A52" workbookViewId="0">
      <selection activeCell="A55" sqref="A55"/>
    </sheetView>
  </sheetViews>
  <sheetFormatPr defaultRowHeight="13.8"/>
  <cols>
    <col min="1" max="1" width="8.69921875" customWidth="1"/>
    <col min="3" max="3" width="12" customWidth="1"/>
  </cols>
  <sheetData>
    <row r="1" spans="1:5" s="1" customFormat="1" ht="13.2">
      <c r="A1" s="1" t="s">
        <v>0</v>
      </c>
      <c r="C1" s="1" t="s">
        <v>38</v>
      </c>
      <c r="D1" s="1" t="s">
        <v>12</v>
      </c>
      <c r="E1" s="1" t="s">
        <v>13</v>
      </c>
    </row>
    <row r="3" spans="1:5">
      <c r="A3" s="2">
        <v>43885.75</v>
      </c>
      <c r="C3">
        <f>Dati!G3+Dati!J3+Dati!K3</f>
        <v>1</v>
      </c>
    </row>
    <row r="4" spans="1:5">
      <c r="A4" s="2">
        <v>43886</v>
      </c>
      <c r="C4">
        <f>Dati!G4+Dati!J4+Dati!K4</f>
        <v>1</v>
      </c>
      <c r="D4">
        <f>C4-C3</f>
        <v>0</v>
      </c>
    </row>
    <row r="5" spans="1:5">
      <c r="A5" s="2">
        <v>43887</v>
      </c>
      <c r="C5">
        <f>Dati!G5+Dati!J5+Dati!K5</f>
        <v>11</v>
      </c>
      <c r="D5">
        <f t="shared" ref="D5:E51" si="0">C5-C4</f>
        <v>10</v>
      </c>
      <c r="E5">
        <f>D5-D4</f>
        <v>10</v>
      </c>
    </row>
    <row r="6" spans="1:5">
      <c r="A6" s="2">
        <v>43888</v>
      </c>
      <c r="C6">
        <f>Dati!G6+Dati!J6+Dati!K6</f>
        <v>19</v>
      </c>
      <c r="D6">
        <f t="shared" si="0"/>
        <v>8</v>
      </c>
      <c r="E6">
        <f t="shared" si="0"/>
        <v>-2</v>
      </c>
    </row>
    <row r="7" spans="1:5">
      <c r="A7" s="2">
        <v>43889</v>
      </c>
      <c r="C7">
        <f>Dati!G7+Dati!J7+Dati!K7</f>
        <v>19</v>
      </c>
      <c r="D7">
        <f t="shared" si="0"/>
        <v>0</v>
      </c>
      <c r="E7">
        <f t="shared" si="0"/>
        <v>-8</v>
      </c>
    </row>
    <row r="8" spans="1:5">
      <c r="A8" s="2">
        <v>43890</v>
      </c>
      <c r="C8">
        <f>Dati!G8+Dati!J8+Dati!K8</f>
        <v>42</v>
      </c>
      <c r="D8">
        <f t="shared" si="0"/>
        <v>23</v>
      </c>
      <c r="E8">
        <f t="shared" si="0"/>
        <v>23</v>
      </c>
    </row>
    <row r="9" spans="1:5">
      <c r="A9" s="2">
        <v>43891</v>
      </c>
      <c r="C9">
        <f>Dati!G9+Dati!J9+Dati!K9</f>
        <v>25</v>
      </c>
      <c r="D9">
        <f t="shared" si="0"/>
        <v>-17</v>
      </c>
      <c r="E9">
        <f t="shared" si="0"/>
        <v>-40</v>
      </c>
    </row>
    <row r="10" spans="1:5">
      <c r="A10" s="2">
        <v>43892</v>
      </c>
      <c r="C10">
        <f>Dati!G10+Dati!J10+Dati!K10</f>
        <v>22</v>
      </c>
      <c r="D10">
        <f t="shared" si="0"/>
        <v>-3</v>
      </c>
      <c r="E10">
        <f t="shared" si="0"/>
        <v>14</v>
      </c>
    </row>
    <row r="11" spans="1:5">
      <c r="A11" s="2">
        <v>43893</v>
      </c>
      <c r="C11">
        <f>Dati!G11+Dati!J11+Dati!K11</f>
        <v>24</v>
      </c>
      <c r="D11">
        <f t="shared" si="0"/>
        <v>2</v>
      </c>
      <c r="E11">
        <f t="shared" si="0"/>
        <v>5</v>
      </c>
    </row>
    <row r="12" spans="1:5">
      <c r="A12" s="2">
        <v>43894</v>
      </c>
      <c r="C12">
        <f>Dati!G12+Dati!J12+Dati!K12</f>
        <v>26</v>
      </c>
      <c r="D12">
        <f t="shared" si="0"/>
        <v>2</v>
      </c>
      <c r="E12">
        <f t="shared" si="0"/>
        <v>0</v>
      </c>
    </row>
    <row r="13" spans="1:5">
      <c r="A13" s="2">
        <v>43895</v>
      </c>
      <c r="C13">
        <f>Dati!G13+Dati!J13+Dati!K13</f>
        <v>28</v>
      </c>
      <c r="D13">
        <f t="shared" si="0"/>
        <v>2</v>
      </c>
      <c r="E13">
        <f t="shared" si="0"/>
        <v>0</v>
      </c>
    </row>
    <row r="14" spans="1:5">
      <c r="A14" s="2">
        <v>43896</v>
      </c>
      <c r="C14">
        <f>Dati!G14+Dati!J14+Dati!K14</f>
        <v>32</v>
      </c>
      <c r="D14">
        <f t="shared" si="0"/>
        <v>4</v>
      </c>
      <c r="E14">
        <f t="shared" si="0"/>
        <v>2</v>
      </c>
    </row>
    <row r="15" spans="1:5">
      <c r="A15" s="2">
        <v>43897</v>
      </c>
      <c r="C15">
        <f>Dati!G15+Dati!J15+Dati!K15</f>
        <v>51</v>
      </c>
      <c r="D15">
        <f t="shared" si="0"/>
        <v>19</v>
      </c>
      <c r="E15">
        <f t="shared" si="0"/>
        <v>15</v>
      </c>
    </row>
    <row r="16" spans="1:5">
      <c r="A16" s="2">
        <v>43898</v>
      </c>
      <c r="C16">
        <f>Dati!G16+Dati!J16+Dati!K16</f>
        <v>78</v>
      </c>
      <c r="D16">
        <f t="shared" si="0"/>
        <v>27</v>
      </c>
      <c r="E16">
        <f t="shared" si="0"/>
        <v>8</v>
      </c>
    </row>
    <row r="17" spans="1:5">
      <c r="A17" s="2">
        <v>43899</v>
      </c>
      <c r="C17">
        <f>Dati!G17+Dati!J17+Dati!K17</f>
        <v>109</v>
      </c>
      <c r="D17">
        <f t="shared" si="0"/>
        <v>31</v>
      </c>
      <c r="E17">
        <f t="shared" si="0"/>
        <v>4</v>
      </c>
    </row>
    <row r="18" spans="1:5">
      <c r="A18" s="2">
        <v>43900</v>
      </c>
      <c r="C18">
        <f>Dati!G18+Dati!J18+Dati!K18</f>
        <v>141</v>
      </c>
      <c r="D18">
        <f t="shared" si="0"/>
        <v>32</v>
      </c>
      <c r="E18">
        <f t="shared" si="0"/>
        <v>1</v>
      </c>
    </row>
    <row r="19" spans="1:5">
      <c r="A19" s="2">
        <v>43901</v>
      </c>
      <c r="C19">
        <f>Dati!G19+Dati!J19+Dati!K19</f>
        <v>194</v>
      </c>
      <c r="D19">
        <f t="shared" si="0"/>
        <v>53</v>
      </c>
      <c r="E19">
        <f t="shared" si="0"/>
        <v>21</v>
      </c>
    </row>
    <row r="20" spans="1:5">
      <c r="A20" s="2">
        <v>43902</v>
      </c>
      <c r="C20">
        <f>Dati!G20+Dati!J20+Dati!K20</f>
        <v>274</v>
      </c>
      <c r="D20">
        <f t="shared" si="0"/>
        <v>80</v>
      </c>
      <c r="E20">
        <f t="shared" si="0"/>
        <v>27</v>
      </c>
    </row>
    <row r="21" spans="1:5">
      <c r="A21" s="2">
        <v>43903</v>
      </c>
      <c r="C21">
        <f>Dati!G21+Dati!J21+Dati!K21</f>
        <v>345</v>
      </c>
      <c r="D21">
        <f t="shared" si="0"/>
        <v>71</v>
      </c>
      <c r="E21">
        <f t="shared" si="0"/>
        <v>-9</v>
      </c>
    </row>
    <row r="22" spans="1:5">
      <c r="A22" s="2">
        <v>43904</v>
      </c>
      <c r="C22">
        <f>Dati!G22+Dati!J22+Dati!K22</f>
        <v>463</v>
      </c>
      <c r="D22">
        <f t="shared" si="0"/>
        <v>118</v>
      </c>
      <c r="E22">
        <f t="shared" si="0"/>
        <v>47</v>
      </c>
    </row>
    <row r="23" spans="1:5">
      <c r="A23" s="2">
        <v>43905</v>
      </c>
      <c r="C23">
        <f>Dati!G23+Dati!J23+Dati!K23</f>
        <v>559</v>
      </c>
      <c r="D23">
        <f t="shared" si="0"/>
        <v>96</v>
      </c>
      <c r="E23">
        <f t="shared" si="0"/>
        <v>-22</v>
      </c>
    </row>
    <row r="24" spans="1:5">
      <c r="A24" s="2">
        <v>43906</v>
      </c>
      <c r="C24">
        <f>Dati!G24+Dati!J24+Dati!K24</f>
        <v>667</v>
      </c>
      <c r="D24">
        <f t="shared" si="0"/>
        <v>108</v>
      </c>
      <c r="E24">
        <f t="shared" si="0"/>
        <v>12</v>
      </c>
    </row>
    <row r="25" spans="1:5">
      <c r="A25" s="2">
        <v>43907</v>
      </c>
      <c r="C25">
        <f>Dati!G25+Dati!J25+Dati!K25</f>
        <v>778</v>
      </c>
      <c r="D25">
        <f t="shared" si="0"/>
        <v>111</v>
      </c>
      <c r="E25">
        <f t="shared" si="0"/>
        <v>3</v>
      </c>
    </row>
    <row r="26" spans="1:5">
      <c r="A26" s="2">
        <v>43908</v>
      </c>
      <c r="C26">
        <f>Dati!G26+Dati!J26+Dati!K26</f>
        <v>887</v>
      </c>
      <c r="D26">
        <f t="shared" si="0"/>
        <v>109</v>
      </c>
      <c r="E26">
        <f t="shared" si="0"/>
        <v>-2</v>
      </c>
    </row>
    <row r="27" spans="1:5">
      <c r="A27" s="2">
        <v>43909</v>
      </c>
      <c r="C27">
        <f>Dati!G27+Dati!J27+Dati!K27</f>
        <v>1059</v>
      </c>
      <c r="D27">
        <f t="shared" si="0"/>
        <v>172</v>
      </c>
      <c r="E27">
        <f t="shared" si="0"/>
        <v>63</v>
      </c>
    </row>
    <row r="28" spans="1:5">
      <c r="A28" s="2">
        <v>43910</v>
      </c>
      <c r="C28">
        <f>Dati!G28+Dati!J28+Dati!K28</f>
        <v>1221</v>
      </c>
      <c r="D28">
        <f t="shared" si="0"/>
        <v>162</v>
      </c>
      <c r="E28">
        <f t="shared" si="0"/>
        <v>-10</v>
      </c>
    </row>
    <row r="29" spans="1:5">
      <c r="A29" s="2">
        <v>43911</v>
      </c>
      <c r="C29">
        <f>Dati!G29+Dati!J29+Dati!K29</f>
        <v>1436</v>
      </c>
      <c r="D29">
        <f t="shared" si="0"/>
        <v>215</v>
      </c>
      <c r="E29">
        <f t="shared" si="0"/>
        <v>53</v>
      </c>
    </row>
    <row r="30" spans="1:5">
      <c r="A30" s="2">
        <v>43912</v>
      </c>
      <c r="C30">
        <f>Dati!G30+Dati!J30+Dati!K30</f>
        <v>1665</v>
      </c>
      <c r="D30">
        <f t="shared" si="0"/>
        <v>229</v>
      </c>
      <c r="E30">
        <f t="shared" si="0"/>
        <v>14</v>
      </c>
    </row>
    <row r="31" spans="1:5">
      <c r="A31" s="2">
        <v>43913</v>
      </c>
      <c r="C31">
        <f>Dati!G31+Dati!J31+Dati!K31</f>
        <v>1924</v>
      </c>
      <c r="D31">
        <f t="shared" si="0"/>
        <v>259</v>
      </c>
      <c r="E31">
        <f t="shared" si="0"/>
        <v>30</v>
      </c>
    </row>
    <row r="32" spans="1:5">
      <c r="A32" s="2">
        <v>43914</v>
      </c>
      <c r="C32">
        <f>Dati!G32+Dati!J32+Dati!K32</f>
        <v>2116</v>
      </c>
      <c r="D32">
        <f t="shared" si="0"/>
        <v>192</v>
      </c>
      <c r="E32">
        <f t="shared" si="0"/>
        <v>-67</v>
      </c>
    </row>
    <row r="33" spans="1:5">
      <c r="A33" s="2">
        <v>43915</v>
      </c>
      <c r="C33">
        <f>Dati!G33+Dati!J33+Dati!K33</f>
        <v>2305</v>
      </c>
      <c r="D33">
        <f t="shared" si="0"/>
        <v>189</v>
      </c>
      <c r="E33">
        <f t="shared" si="0"/>
        <v>-3</v>
      </c>
    </row>
    <row r="34" spans="1:5">
      <c r="A34" s="2">
        <v>43916</v>
      </c>
      <c r="C34">
        <f>Dati!G34+Dati!J34+Dati!K34</f>
        <v>2567</v>
      </c>
      <c r="D34">
        <f t="shared" si="0"/>
        <v>262</v>
      </c>
      <c r="E34">
        <f t="shared" si="0"/>
        <v>73</v>
      </c>
    </row>
    <row r="35" spans="1:5">
      <c r="A35" s="2">
        <v>43917</v>
      </c>
      <c r="C35">
        <f>Dati!G35+Dati!J35+Dati!K35</f>
        <v>2696</v>
      </c>
      <c r="D35">
        <f t="shared" si="0"/>
        <v>129</v>
      </c>
      <c r="E35">
        <f t="shared" si="0"/>
        <v>-133</v>
      </c>
    </row>
    <row r="36" spans="1:5">
      <c r="A36" s="2">
        <v>43918</v>
      </c>
      <c r="C36">
        <f>Dati!G36+Dati!J36+Dati!K36</f>
        <v>2822</v>
      </c>
      <c r="D36">
        <f t="shared" si="0"/>
        <v>126</v>
      </c>
      <c r="E36">
        <f t="shared" si="0"/>
        <v>-3</v>
      </c>
    </row>
    <row r="37" spans="1:5">
      <c r="A37" s="2">
        <v>43919</v>
      </c>
      <c r="C37">
        <f>Dati!G37+Dati!J37+Dati!K37</f>
        <v>3076</v>
      </c>
      <c r="D37">
        <f t="shared" si="0"/>
        <v>254</v>
      </c>
      <c r="E37">
        <f t="shared" si="0"/>
        <v>128</v>
      </c>
    </row>
    <row r="38" spans="1:5">
      <c r="A38" s="2">
        <v>43920</v>
      </c>
      <c r="C38">
        <f>Dati!G38+Dati!J38+Dati!K38</f>
        <v>3217</v>
      </c>
      <c r="D38">
        <f t="shared" si="0"/>
        <v>141</v>
      </c>
      <c r="E38">
        <f t="shared" si="0"/>
        <v>-113</v>
      </c>
    </row>
    <row r="39" spans="1:5">
      <c r="A39" s="2">
        <v>43921</v>
      </c>
      <c r="C39">
        <f>Dati!G39+Dati!J39+Dati!K39</f>
        <v>3416</v>
      </c>
      <c r="D39">
        <f t="shared" si="0"/>
        <v>199</v>
      </c>
      <c r="E39">
        <f t="shared" si="0"/>
        <v>58</v>
      </c>
    </row>
    <row r="40" spans="1:5">
      <c r="A40" s="2">
        <v>43922</v>
      </c>
      <c r="C40">
        <f>Dati!G40+Dati!J40+Dati!K40</f>
        <v>3660</v>
      </c>
      <c r="D40">
        <f t="shared" si="0"/>
        <v>244</v>
      </c>
      <c r="E40">
        <f t="shared" si="0"/>
        <v>45</v>
      </c>
    </row>
    <row r="41" spans="1:5">
      <c r="A41" s="2">
        <v>43923</v>
      </c>
      <c r="C41">
        <f>Dati!G41+Dati!J41+Dati!K41</f>
        <v>3782</v>
      </c>
      <c r="D41">
        <f t="shared" si="0"/>
        <v>122</v>
      </c>
      <c r="E41">
        <f t="shared" si="0"/>
        <v>-122</v>
      </c>
    </row>
    <row r="42" spans="1:5">
      <c r="A42" s="2">
        <v>43924</v>
      </c>
      <c r="C42">
        <f>Dati!G42+Dati!J42+Dati!K42</f>
        <v>3965</v>
      </c>
      <c r="D42">
        <f t="shared" si="0"/>
        <v>183</v>
      </c>
      <c r="E42">
        <f t="shared" si="0"/>
        <v>61</v>
      </c>
    </row>
    <row r="43" spans="1:5">
      <c r="A43" s="2">
        <v>43925</v>
      </c>
      <c r="C43">
        <f>Dati!G43+Dati!J43+Dati!K43</f>
        <v>4203</v>
      </c>
      <c r="D43">
        <f t="shared" si="0"/>
        <v>238</v>
      </c>
      <c r="E43">
        <f t="shared" si="0"/>
        <v>55</v>
      </c>
    </row>
    <row r="44" spans="1:5">
      <c r="A44" s="2">
        <v>43926</v>
      </c>
      <c r="C44">
        <f>Dati!G44+Dati!J44+Dati!K44</f>
        <v>4449</v>
      </c>
      <c r="D44">
        <f t="shared" si="0"/>
        <v>246</v>
      </c>
      <c r="E44">
        <f t="shared" si="0"/>
        <v>8</v>
      </c>
    </row>
    <row r="45" spans="1:5">
      <c r="A45" s="2">
        <v>43927</v>
      </c>
      <c r="C45">
        <f>Dati!G45+Dati!J45+Dati!K45</f>
        <v>4549</v>
      </c>
      <c r="D45">
        <f t="shared" si="0"/>
        <v>100</v>
      </c>
      <c r="E45">
        <f t="shared" si="0"/>
        <v>-146</v>
      </c>
    </row>
    <row r="46" spans="1:5">
      <c r="A46" s="2">
        <v>43928</v>
      </c>
      <c r="C46">
        <f>Dati!G46+Dati!J46+Dati!K46</f>
        <v>4757</v>
      </c>
      <c r="D46">
        <f t="shared" si="0"/>
        <v>208</v>
      </c>
      <c r="E46">
        <f t="shared" si="0"/>
        <v>108</v>
      </c>
    </row>
    <row r="47" spans="1:5">
      <c r="A47" s="2">
        <v>43929</v>
      </c>
      <c r="C47">
        <f>Dati!G47+Dati!J47+Dati!K47</f>
        <v>4906</v>
      </c>
      <c r="D47">
        <f t="shared" si="0"/>
        <v>149</v>
      </c>
      <c r="E47">
        <f t="shared" si="0"/>
        <v>-59</v>
      </c>
    </row>
    <row r="48" spans="1:5">
      <c r="A48" s="2">
        <v>43930</v>
      </c>
      <c r="C48">
        <f>Dati!G48+Dati!J48+Dati!K48</f>
        <v>5020</v>
      </c>
      <c r="D48">
        <f t="shared" si="0"/>
        <v>114</v>
      </c>
      <c r="E48">
        <f t="shared" si="0"/>
        <v>-35</v>
      </c>
    </row>
    <row r="49" spans="1:5">
      <c r="A49" s="2">
        <v>43931</v>
      </c>
      <c r="C49">
        <f>Dati!G49+Dati!J49+Dati!K49</f>
        <v>5191</v>
      </c>
      <c r="D49">
        <f t="shared" si="0"/>
        <v>171</v>
      </c>
      <c r="E49">
        <f t="shared" si="0"/>
        <v>57</v>
      </c>
    </row>
    <row r="50" spans="1:5">
      <c r="A50" s="2">
        <v>43932</v>
      </c>
      <c r="C50">
        <f>Dati!G50+Dati!J50+Dati!K50</f>
        <v>5376</v>
      </c>
      <c r="D50">
        <f t="shared" si="0"/>
        <v>185</v>
      </c>
      <c r="E50">
        <f t="shared" si="0"/>
        <v>14</v>
      </c>
    </row>
    <row r="51" spans="1:5">
      <c r="A51" s="2">
        <v>43933</v>
      </c>
      <c r="C51">
        <f>Dati!G51+Dati!J51+Dati!K51</f>
        <v>5494</v>
      </c>
      <c r="D51">
        <f t="shared" si="0"/>
        <v>118</v>
      </c>
      <c r="E51">
        <f t="shared" si="0"/>
        <v>-67</v>
      </c>
    </row>
    <row r="52" spans="1:5">
      <c r="A52" s="2">
        <v>43934</v>
      </c>
      <c r="C52">
        <f>Dati!G52+Dati!J52+Dati!K52</f>
        <v>5596</v>
      </c>
      <c r="D52">
        <f t="shared" ref="D52" si="1">C52-C51</f>
        <v>102</v>
      </c>
      <c r="E52">
        <f t="shared" ref="E52" si="2">D52-D51</f>
        <v>-16</v>
      </c>
    </row>
    <row r="53" spans="1:5">
      <c r="A53" s="2">
        <v>43935</v>
      </c>
      <c r="C53">
        <f>Dati!G53+Dati!J53+Dati!K53</f>
        <v>5808</v>
      </c>
      <c r="D53">
        <f t="shared" ref="D53" si="3">C53-C52</f>
        <v>212</v>
      </c>
      <c r="E53">
        <f t="shared" ref="E53" si="4">D53-D52</f>
        <v>110</v>
      </c>
    </row>
    <row r="54" spans="1:5">
      <c r="A54" s="2">
        <v>43936</v>
      </c>
      <c r="C54">
        <f>Dati!G54+Dati!J54+Dati!K54</f>
        <v>5936</v>
      </c>
      <c r="D54">
        <f t="shared" ref="D54" si="5">C54-C53</f>
        <v>128</v>
      </c>
      <c r="E54">
        <f t="shared" ref="E54" si="6">D54-D53</f>
        <v>-84</v>
      </c>
    </row>
    <row r="55" spans="1:5">
      <c r="A55" s="2">
        <v>43937</v>
      </c>
      <c r="C55">
        <f>Dati!G55+Dati!J55+Dati!K55</f>
        <v>6039</v>
      </c>
      <c r="D55">
        <f t="shared" ref="D55" si="7">C55-C54</f>
        <v>103</v>
      </c>
      <c r="E55">
        <f t="shared" ref="E55" si="8">D55-D54</f>
        <v>-25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5"/>
  <sheetViews>
    <sheetView topLeftCell="A34" workbookViewId="0">
      <selection activeCell="A55" sqref="A55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>B37-B36</f>
        <v>148</v>
      </c>
      <c r="D37">
        <f>C37-C36</f>
        <v>140</v>
      </c>
      <c r="E37">
        <f>D37-D36</f>
        <v>137</v>
      </c>
    </row>
    <row r="38" spans="1:5">
      <c r="A38" s="2">
        <v>43920</v>
      </c>
      <c r="B38" s="3">
        <f>Dati!F38</f>
        <v>1066</v>
      </c>
      <c r="C38">
        <f t="shared" ref="C38" si="3">B38-B37</f>
        <v>30</v>
      </c>
      <c r="D38">
        <f t="shared" ref="D38" si="4">C38-C37</f>
        <v>-118</v>
      </c>
      <c r="E38">
        <f t="shared" ref="E38" si="5">D38-D37</f>
        <v>-258</v>
      </c>
    </row>
    <row r="39" spans="1:5">
      <c r="A39" s="2">
        <v>43921</v>
      </c>
      <c r="B39" s="3">
        <f>Dati!F39</f>
        <v>1176</v>
      </c>
      <c r="C39">
        <f t="shared" ref="C39" si="6">B39-B38</f>
        <v>110</v>
      </c>
      <c r="D39">
        <f t="shared" ref="D39" si="7">C39-C38</f>
        <v>80</v>
      </c>
      <c r="E39">
        <f t="shared" ref="E39" si="8">D39-D38</f>
        <v>198</v>
      </c>
    </row>
    <row r="40" spans="1:5">
      <c r="A40" s="2">
        <v>43922</v>
      </c>
      <c r="B40" s="3">
        <f>Dati!F40</f>
        <v>1352</v>
      </c>
      <c r="C40">
        <f t="shared" ref="C40" si="9">B40-B39</f>
        <v>176</v>
      </c>
      <c r="D40">
        <f t="shared" ref="D40" si="10">C40-C39</f>
        <v>66</v>
      </c>
      <c r="E40">
        <f t="shared" ref="E40" si="11">D40-D39</f>
        <v>-14</v>
      </c>
    </row>
    <row r="41" spans="1:5">
      <c r="A41" s="2">
        <v>43923</v>
      </c>
      <c r="B41" s="3">
        <f>Dati!F41</f>
        <v>1368</v>
      </c>
      <c r="C41">
        <f t="shared" ref="C41" si="12">B41-B40</f>
        <v>16</v>
      </c>
      <c r="D41">
        <f t="shared" ref="D41" si="13">C41-C40</f>
        <v>-160</v>
      </c>
      <c r="E41">
        <f t="shared" ref="E41" si="14">D41-D40</f>
        <v>-226</v>
      </c>
    </row>
    <row r="42" spans="1:5">
      <c r="A42" s="2">
        <v>43924</v>
      </c>
      <c r="B42" s="3">
        <f>Dati!F42</f>
        <v>1426</v>
      </c>
      <c r="C42">
        <f t="shared" ref="C42" si="15">B42-B41</f>
        <v>58</v>
      </c>
      <c r="D42">
        <f t="shared" ref="D42" si="16">C42-C41</f>
        <v>42</v>
      </c>
      <c r="E42">
        <f t="shared" ref="E42" si="17">D42-D41</f>
        <v>202</v>
      </c>
    </row>
    <row r="43" spans="1:5">
      <c r="A43" s="2">
        <v>43925</v>
      </c>
      <c r="B43" s="3">
        <f>Dati!F43</f>
        <v>1604</v>
      </c>
      <c r="C43">
        <f t="shared" ref="C43" si="18">B43-B42</f>
        <v>178</v>
      </c>
      <c r="D43">
        <f t="shared" ref="D43" si="19">C43-C42</f>
        <v>120</v>
      </c>
      <c r="E43">
        <f t="shared" ref="E43" si="20">D43-D42</f>
        <v>78</v>
      </c>
    </row>
    <row r="44" spans="1:5">
      <c r="A44" s="2">
        <v>43926</v>
      </c>
      <c r="B44" s="3">
        <f>Dati!F44</f>
        <v>1802</v>
      </c>
      <c r="C44">
        <f t="shared" ref="C44" si="21">B44-B43</f>
        <v>198</v>
      </c>
      <c r="D44">
        <f t="shared" ref="D44" si="22">C44-C43</f>
        <v>20</v>
      </c>
      <c r="E44">
        <f t="shared" ref="E44" si="23">D44-D43</f>
        <v>-100</v>
      </c>
    </row>
    <row r="45" spans="1:5">
      <c r="A45" s="2">
        <v>43927</v>
      </c>
      <c r="B45" s="3">
        <f>Dati!F45</f>
        <v>1814</v>
      </c>
      <c r="C45">
        <f t="shared" ref="C45" si="24">B45-B44</f>
        <v>12</v>
      </c>
      <c r="D45">
        <f t="shared" ref="D45" si="25">C45-C44</f>
        <v>-186</v>
      </c>
      <c r="E45">
        <f t="shared" ref="E45" si="26">D45-D44</f>
        <v>-206</v>
      </c>
    </row>
    <row r="46" spans="1:5">
      <c r="A46" s="2">
        <v>43928</v>
      </c>
      <c r="B46" s="3">
        <f>Dati!F46</f>
        <v>1966</v>
      </c>
      <c r="C46">
        <f t="shared" ref="C46" si="27">B46-B45</f>
        <v>152</v>
      </c>
      <c r="D46">
        <f t="shared" ref="D46" si="28">C46-C45</f>
        <v>140</v>
      </c>
      <c r="E46">
        <f t="shared" ref="E46" si="29">D46-D45</f>
        <v>326</v>
      </c>
    </row>
    <row r="47" spans="1:5">
      <c r="A47" s="2">
        <v>43929</v>
      </c>
      <c r="B47" s="3">
        <f>Dati!F47</f>
        <v>1983</v>
      </c>
      <c r="C47">
        <f t="shared" ref="C47" si="30">B47-B46</f>
        <v>17</v>
      </c>
      <c r="D47">
        <f t="shared" ref="D47" si="31">C47-C46</f>
        <v>-135</v>
      </c>
      <c r="E47">
        <f t="shared" ref="E47" si="32">D47-D46</f>
        <v>-275</v>
      </c>
    </row>
    <row r="48" spans="1:5">
      <c r="A48" s="2">
        <v>43930</v>
      </c>
      <c r="B48" s="3">
        <f>Dati!F48</f>
        <v>1996</v>
      </c>
      <c r="C48">
        <f t="shared" ref="C48" si="33">B48-B47</f>
        <v>13</v>
      </c>
      <c r="D48">
        <f t="shared" ref="D48" si="34">C48-C47</f>
        <v>-4</v>
      </c>
      <c r="E48">
        <f t="shared" ref="E48" si="35">D48-D47</f>
        <v>131</v>
      </c>
    </row>
    <row r="49" spans="1:5">
      <c r="A49" s="2">
        <v>43931</v>
      </c>
      <c r="B49" s="3">
        <f>Dati!F49</f>
        <v>2074</v>
      </c>
      <c r="C49">
        <f t="shared" ref="C49" si="36">B49-B48</f>
        <v>78</v>
      </c>
      <c r="D49">
        <f t="shared" ref="D49" si="37">C49-C48</f>
        <v>65</v>
      </c>
      <c r="E49">
        <f t="shared" ref="E49" si="38">D49-D48</f>
        <v>69</v>
      </c>
    </row>
    <row r="50" spans="1:5">
      <c r="A50" s="2">
        <v>43932</v>
      </c>
      <c r="B50" s="3">
        <f>Dati!F50</f>
        <v>2184</v>
      </c>
      <c r="C50">
        <f t="shared" ref="C50" si="39">B50-B49</f>
        <v>110</v>
      </c>
      <c r="D50">
        <f t="shared" ref="D50" si="40">C50-C49</f>
        <v>32</v>
      </c>
      <c r="E50">
        <f t="shared" ref="E50" si="41">D50-D49</f>
        <v>-33</v>
      </c>
    </row>
    <row r="51" spans="1:5">
      <c r="A51" s="2">
        <v>43933</v>
      </c>
      <c r="B51" s="3">
        <f>Dati!F51</f>
        <v>2157</v>
      </c>
      <c r="C51">
        <f t="shared" ref="C51" si="42">B51-B50</f>
        <v>-27</v>
      </c>
      <c r="D51">
        <f t="shared" ref="D51" si="43">C51-C50</f>
        <v>-137</v>
      </c>
      <c r="E51">
        <f t="shared" ref="E51" si="44">D51-D50</f>
        <v>-169</v>
      </c>
    </row>
    <row r="52" spans="1:5">
      <c r="A52" s="2">
        <v>43934</v>
      </c>
      <c r="B52" s="3">
        <f>Dati!F52</f>
        <v>2139</v>
      </c>
      <c r="C52">
        <f t="shared" ref="C52" si="45">B52-B51</f>
        <v>-18</v>
      </c>
      <c r="D52">
        <f t="shared" ref="D52" si="46">C52-C51</f>
        <v>9</v>
      </c>
      <c r="E52">
        <f t="shared" ref="E52" si="47">D52-D51</f>
        <v>146</v>
      </c>
    </row>
    <row r="53" spans="1:5">
      <c r="A53" s="2">
        <v>43935</v>
      </c>
      <c r="B53" s="3">
        <f>Dati!F53</f>
        <v>2366</v>
      </c>
      <c r="C53">
        <f t="shared" ref="C53" si="48">B53-B52</f>
        <v>227</v>
      </c>
      <c r="D53">
        <f t="shared" ref="D53" si="49">C53-C52</f>
        <v>245</v>
      </c>
      <c r="E53">
        <f t="shared" ref="E53" si="50">D53-D52</f>
        <v>236</v>
      </c>
    </row>
    <row r="54" spans="1:5">
      <c r="A54" s="2">
        <v>43936</v>
      </c>
      <c r="B54" s="3">
        <f>Dati!F54</f>
        <v>2385</v>
      </c>
      <c r="C54">
        <f t="shared" ref="C54" si="51">B54-B53</f>
        <v>19</v>
      </c>
      <c r="D54">
        <f t="shared" ref="D54" si="52">C54-C53</f>
        <v>-208</v>
      </c>
      <c r="E54">
        <f t="shared" ref="E54" si="53">D54-D53</f>
        <v>-453</v>
      </c>
    </row>
    <row r="55" spans="1:5">
      <c r="A55" s="2">
        <v>43937</v>
      </c>
      <c r="B55" s="3">
        <f>Dati!F55</f>
        <v>2377</v>
      </c>
      <c r="C55">
        <f t="shared" ref="C55" si="54">B55-B54</f>
        <v>-8</v>
      </c>
      <c r="D55">
        <f t="shared" ref="D55" si="55">C55-C54</f>
        <v>-27</v>
      </c>
      <c r="E55">
        <f t="shared" ref="E55" si="56">D55-D54</f>
        <v>181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Analisi-pos</vt:lpstr>
      <vt:lpstr>Analisi-nuovi-pos</vt:lpstr>
      <vt:lpstr>Analisi-nuovi-pos (2)</vt:lpstr>
      <vt:lpstr>Analisi-dead</vt:lpstr>
      <vt:lpstr>Analisi-dead (2)</vt:lpstr>
      <vt:lpstr>Bilog</vt:lpstr>
      <vt:lpstr>R(t)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2020-04-16T19:42:23Z</dcterms:modified>
</cp:coreProperties>
</file>