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276426B-D124-494D-8A1F-C8710ECD6C0A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7" l="1"/>
  <c r="C122" i="17" s="1"/>
  <c r="B123" i="17"/>
  <c r="C123" i="17" s="1"/>
  <c r="B124" i="17"/>
  <c r="C124" i="17" s="1"/>
  <c r="A121" i="20"/>
  <c r="C121" i="20"/>
  <c r="F121" i="20" s="1"/>
  <c r="D121" i="20"/>
  <c r="K121" i="20" s="1"/>
  <c r="E121" i="20"/>
  <c r="L121" i="20" s="1"/>
  <c r="I121" i="20"/>
  <c r="G121" i="20" s="1"/>
  <c r="A122" i="20"/>
  <c r="C122" i="20"/>
  <c r="D122" i="20"/>
  <c r="K122" i="20" s="1"/>
  <c r="E122" i="20"/>
  <c r="L122" i="20" s="1"/>
  <c r="F122" i="20"/>
  <c r="I122" i="20"/>
  <c r="A123" i="20"/>
  <c r="C123" i="20"/>
  <c r="D123" i="20" s="1"/>
  <c r="K123" i="20" s="1"/>
  <c r="I123" i="20"/>
  <c r="A121" i="19"/>
  <c r="C121" i="19"/>
  <c r="D121" i="19"/>
  <c r="J121" i="19" s="1"/>
  <c r="E121" i="19"/>
  <c r="H121" i="19"/>
  <c r="F121" i="19" s="1"/>
  <c r="A122" i="19"/>
  <c r="C122" i="19"/>
  <c r="E122" i="19"/>
  <c r="H122" i="19"/>
  <c r="A123" i="19"/>
  <c r="C123" i="19"/>
  <c r="D123" i="19" s="1"/>
  <c r="J123" i="19" s="1"/>
  <c r="H123" i="19"/>
  <c r="A121" i="9"/>
  <c r="C121" i="9"/>
  <c r="D121" i="9"/>
  <c r="K121" i="9" s="1"/>
  <c r="E121" i="9"/>
  <c r="G121" i="9"/>
  <c r="H121" i="9"/>
  <c r="I121" i="9"/>
  <c r="J121" i="9"/>
  <c r="A122" i="9"/>
  <c r="C122" i="9"/>
  <c r="G122" i="9" s="1"/>
  <c r="I122" i="9" s="1"/>
  <c r="D122" i="9"/>
  <c r="E122" i="9" s="1"/>
  <c r="A123" i="9"/>
  <c r="C123" i="9"/>
  <c r="D123" i="9" s="1"/>
  <c r="H123" i="9"/>
  <c r="J123" i="9" s="1"/>
  <c r="R121" i="13"/>
  <c r="T121" i="13" s="1"/>
  <c r="V121" i="13"/>
  <c r="W121" i="13"/>
  <c r="Z121" i="13"/>
  <c r="AA121" i="13"/>
  <c r="R122" i="13"/>
  <c r="V122" i="13" s="1"/>
  <c r="T122" i="13"/>
  <c r="U122" i="13"/>
  <c r="X122" i="13"/>
  <c r="Y122" i="13"/>
  <c r="AB122" i="13"/>
  <c r="R123" i="13"/>
  <c r="T123" i="13" s="1"/>
  <c r="W123" i="13"/>
  <c r="Z123" i="13"/>
  <c r="AA123" i="13"/>
  <c r="A121" i="13"/>
  <c r="B121" i="13"/>
  <c r="C121" i="13" s="1"/>
  <c r="A122" i="13"/>
  <c r="B122" i="13"/>
  <c r="C122" i="13"/>
  <c r="A123" i="13"/>
  <c r="B123" i="13"/>
  <c r="C123" i="13" s="1"/>
  <c r="D123" i="13" s="1"/>
  <c r="A121" i="7"/>
  <c r="B121" i="7"/>
  <c r="C121" i="7"/>
  <c r="D121" i="7"/>
  <c r="A122" i="7"/>
  <c r="B122" i="7"/>
  <c r="C122" i="7"/>
  <c r="D122" i="7"/>
  <c r="A123" i="7"/>
  <c r="B123" i="7"/>
  <c r="C123" i="7"/>
  <c r="D123" i="7"/>
  <c r="A121" i="8"/>
  <c r="B121" i="8"/>
  <c r="C121" i="8" s="1"/>
  <c r="A122" i="8"/>
  <c r="B122" i="8"/>
  <c r="C122" i="8"/>
  <c r="A123" i="8"/>
  <c r="B123" i="8"/>
  <c r="C123" i="8" s="1"/>
  <c r="D123" i="8" s="1"/>
  <c r="A121" i="6"/>
  <c r="B121" i="6"/>
  <c r="C121" i="6" s="1"/>
  <c r="E121" i="6"/>
  <c r="A122" i="6"/>
  <c r="B122" i="6"/>
  <c r="A123" i="6"/>
  <c r="B123" i="6"/>
  <c r="C123" i="6"/>
  <c r="R121" i="5"/>
  <c r="T121" i="5" s="1"/>
  <c r="V121" i="5"/>
  <c r="W121" i="5"/>
  <c r="Z121" i="5"/>
  <c r="AA121" i="5"/>
  <c r="R122" i="5"/>
  <c r="V122" i="5" s="1"/>
  <c r="T122" i="5"/>
  <c r="U122" i="5"/>
  <c r="W122" i="5"/>
  <c r="X122" i="5"/>
  <c r="Y122" i="5"/>
  <c r="AA122" i="5"/>
  <c r="AB122" i="5"/>
  <c r="R123" i="5"/>
  <c r="T123" i="5" s="1"/>
  <c r="V123" i="5"/>
  <c r="W123" i="5"/>
  <c r="Z123" i="5"/>
  <c r="AA123" i="5"/>
  <c r="A121" i="5"/>
  <c r="B121" i="5"/>
  <c r="C121" i="5"/>
  <c r="E122" i="5" s="1"/>
  <c r="D121" i="5"/>
  <c r="E121" i="5"/>
  <c r="A122" i="5"/>
  <c r="B122" i="5"/>
  <c r="C122" i="5"/>
  <c r="D122" i="5" s="1"/>
  <c r="A123" i="5"/>
  <c r="B123" i="5"/>
  <c r="C123" i="5" s="1"/>
  <c r="D123" i="5" s="1"/>
  <c r="R121" i="4"/>
  <c r="T121" i="4" s="1"/>
  <c r="V121" i="4"/>
  <c r="W121" i="4"/>
  <c r="Z121" i="4"/>
  <c r="AA121" i="4"/>
  <c r="R122" i="4"/>
  <c r="V122" i="4" s="1"/>
  <c r="T122" i="4"/>
  <c r="U122" i="4"/>
  <c r="W122" i="4"/>
  <c r="X122" i="4"/>
  <c r="Y122" i="4"/>
  <c r="AA122" i="4"/>
  <c r="AB122" i="4"/>
  <c r="R123" i="4"/>
  <c r="T123" i="4" s="1"/>
  <c r="V123" i="4"/>
  <c r="W123" i="4"/>
  <c r="Z123" i="4"/>
  <c r="AA123" i="4"/>
  <c r="Q128" i="4"/>
  <c r="A121" i="4"/>
  <c r="B121" i="4"/>
  <c r="C121" i="4"/>
  <c r="E122" i="4" s="1"/>
  <c r="D121" i="4"/>
  <c r="E121" i="4"/>
  <c r="A122" i="4"/>
  <c r="B122" i="4"/>
  <c r="C122" i="4"/>
  <c r="D122" i="4" s="1"/>
  <c r="A123" i="4"/>
  <c r="B123" i="4"/>
  <c r="C123" i="4" s="1"/>
  <c r="D123" i="4" s="1"/>
  <c r="A121" i="3"/>
  <c r="B121" i="3"/>
  <c r="C121" i="3" s="1"/>
  <c r="E121" i="3"/>
  <c r="A122" i="3"/>
  <c r="B122" i="3"/>
  <c r="C122" i="3"/>
  <c r="D122" i="3" s="1"/>
  <c r="A123" i="3"/>
  <c r="B123" i="3"/>
  <c r="C123" i="3" s="1"/>
  <c r="D123" i="3" s="1"/>
  <c r="A121" i="2"/>
  <c r="B121" i="2"/>
  <c r="C121" i="2" s="1"/>
  <c r="E121" i="2"/>
  <c r="A122" i="2"/>
  <c r="B122" i="2"/>
  <c r="C122" i="2"/>
  <c r="A123" i="2"/>
  <c r="B123" i="2"/>
  <c r="C123" i="2" s="1"/>
  <c r="D123" i="2" s="1"/>
  <c r="D123" i="17" l="1"/>
  <c r="E123" i="17"/>
  <c r="D122" i="17"/>
  <c r="D124" i="17"/>
  <c r="E122" i="17"/>
  <c r="E124" i="17"/>
  <c r="G122" i="20"/>
  <c r="H121" i="20"/>
  <c r="F123" i="20"/>
  <c r="E123" i="20"/>
  <c r="L123" i="20" s="1"/>
  <c r="J121" i="20"/>
  <c r="G121" i="19"/>
  <c r="F122" i="19"/>
  <c r="I121" i="19"/>
  <c r="D122" i="19"/>
  <c r="J122" i="19" s="1"/>
  <c r="E123" i="19"/>
  <c r="K123" i="9"/>
  <c r="E123" i="9"/>
  <c r="H122" i="9"/>
  <c r="J122" i="9" s="1"/>
  <c r="K122" i="9"/>
  <c r="G123" i="9"/>
  <c r="I123" i="9" s="1"/>
  <c r="V123" i="13"/>
  <c r="Y121" i="13"/>
  <c r="U121" i="13"/>
  <c r="Y123" i="13"/>
  <c r="U123" i="13"/>
  <c r="AA122" i="13"/>
  <c r="W122" i="13"/>
  <c r="AB123" i="13"/>
  <c r="X123" i="13"/>
  <c r="Z122" i="13"/>
  <c r="AB121" i="13"/>
  <c r="X121" i="13"/>
  <c r="E121" i="13"/>
  <c r="E122" i="13"/>
  <c r="E123" i="13"/>
  <c r="D121" i="13"/>
  <c r="D122" i="13"/>
  <c r="E121" i="8"/>
  <c r="E122" i="8"/>
  <c r="E123" i="8"/>
  <c r="D121" i="8"/>
  <c r="D122" i="8"/>
  <c r="D121" i="6"/>
  <c r="E122" i="6"/>
  <c r="C122" i="6"/>
  <c r="Y123" i="5"/>
  <c r="U123" i="5"/>
  <c r="Y121" i="5"/>
  <c r="U121" i="5"/>
  <c r="AB123" i="5"/>
  <c r="X123" i="5"/>
  <c r="Z122" i="5"/>
  <c r="AB121" i="5"/>
  <c r="X121" i="5"/>
  <c r="E123" i="5"/>
  <c r="Y123" i="4"/>
  <c r="U123" i="4"/>
  <c r="Y121" i="4"/>
  <c r="U121" i="4"/>
  <c r="AB123" i="4"/>
  <c r="X123" i="4"/>
  <c r="Z122" i="4"/>
  <c r="Z128" i="4" s="1"/>
  <c r="AB121" i="4"/>
  <c r="AB128" i="4" s="1"/>
  <c r="X121" i="4"/>
  <c r="X128" i="4" s="1"/>
  <c r="AA128" i="4"/>
  <c r="W128" i="4"/>
  <c r="V128" i="4"/>
  <c r="T128" i="4"/>
  <c r="Y128" i="4"/>
  <c r="U128" i="4"/>
  <c r="E123" i="4"/>
  <c r="E122" i="3"/>
  <c r="E123" i="3"/>
  <c r="D121" i="3"/>
  <c r="D122" i="2"/>
  <c r="E122" i="2"/>
  <c r="E123" i="2"/>
  <c r="D121" i="2"/>
  <c r="B120" i="17"/>
  <c r="B121" i="17"/>
  <c r="A119" i="20"/>
  <c r="C119" i="20"/>
  <c r="I119" i="20"/>
  <c r="A120" i="20"/>
  <c r="C120" i="20"/>
  <c r="I120" i="20"/>
  <c r="A119" i="19"/>
  <c r="H119" i="19"/>
  <c r="F119" i="19" s="1"/>
  <c r="A120" i="19"/>
  <c r="H120" i="19"/>
  <c r="A119" i="9"/>
  <c r="C119" i="9"/>
  <c r="A120" i="9"/>
  <c r="C120" i="9"/>
  <c r="D120" i="9"/>
  <c r="Q125" i="13"/>
  <c r="A119" i="13"/>
  <c r="A120" i="13"/>
  <c r="A119" i="7"/>
  <c r="B119" i="7"/>
  <c r="A120" i="7"/>
  <c r="B120" i="7"/>
  <c r="C120" i="7" s="1"/>
  <c r="A119" i="8"/>
  <c r="B119" i="8"/>
  <c r="B119" i="13" s="1"/>
  <c r="A120" i="8"/>
  <c r="B120" i="8"/>
  <c r="A119" i="6"/>
  <c r="B119" i="6"/>
  <c r="C120" i="6" s="1"/>
  <c r="A120" i="6"/>
  <c r="B120" i="6"/>
  <c r="Q126" i="5"/>
  <c r="A119" i="5"/>
  <c r="B119" i="5"/>
  <c r="A120" i="5"/>
  <c r="B120" i="5"/>
  <c r="A119" i="4"/>
  <c r="B119" i="4"/>
  <c r="A120" i="4"/>
  <c r="B120" i="4"/>
  <c r="C120" i="4" s="1"/>
  <c r="R120" i="4" s="1"/>
  <c r="A119" i="3"/>
  <c r="B119" i="3"/>
  <c r="A120" i="3"/>
  <c r="B120" i="3"/>
  <c r="C120" i="3" s="1"/>
  <c r="A119" i="2"/>
  <c r="B119" i="2"/>
  <c r="G119" i="9" s="1"/>
  <c r="I119" i="9" s="1"/>
  <c r="A120" i="2"/>
  <c r="B120" i="2"/>
  <c r="H122" i="20" l="1"/>
  <c r="J122" i="20"/>
  <c r="G123" i="20"/>
  <c r="G122" i="19"/>
  <c r="F123" i="19"/>
  <c r="I122" i="19"/>
  <c r="D122" i="6"/>
  <c r="D123" i="6"/>
  <c r="E123" i="6"/>
  <c r="H119" i="9"/>
  <c r="J119" i="9" s="1"/>
  <c r="C120" i="8"/>
  <c r="G120" i="9"/>
  <c r="I120" i="9" s="1"/>
  <c r="B120" i="13"/>
  <c r="C120" i="13" s="1"/>
  <c r="K120" i="9" s="1"/>
  <c r="D120" i="20"/>
  <c r="K120" i="20" s="1"/>
  <c r="C120" i="2"/>
  <c r="V120" i="4"/>
  <c r="W120" i="4"/>
  <c r="X120" i="4"/>
  <c r="T120" i="4"/>
  <c r="Y120" i="4"/>
  <c r="U120" i="4"/>
  <c r="AA120" i="4"/>
  <c r="AB120" i="4"/>
  <c r="H120" i="9"/>
  <c r="J120" i="9" s="1"/>
  <c r="C120" i="5"/>
  <c r="F120" i="20"/>
  <c r="C121" i="17"/>
  <c r="G119" i="19"/>
  <c r="F120" i="19"/>
  <c r="G120" i="19" s="1"/>
  <c r="Z120" i="4"/>
  <c r="B118" i="17"/>
  <c r="B119" i="17"/>
  <c r="C117" i="20"/>
  <c r="I117" i="20"/>
  <c r="C118" i="20"/>
  <c r="I118" i="20"/>
  <c r="A117" i="19"/>
  <c r="H117" i="19"/>
  <c r="F117" i="19" s="1"/>
  <c r="A118" i="19"/>
  <c r="H118" i="19"/>
  <c r="A117" i="9"/>
  <c r="C117" i="9"/>
  <c r="A118" i="9"/>
  <c r="C118" i="9"/>
  <c r="D119" i="9" s="1"/>
  <c r="E120" i="9" s="1"/>
  <c r="A117" i="13"/>
  <c r="A118" i="13"/>
  <c r="A117" i="7"/>
  <c r="B117" i="7"/>
  <c r="A118" i="7"/>
  <c r="B118" i="7"/>
  <c r="C119" i="7" s="1"/>
  <c r="A117" i="8"/>
  <c r="B117" i="8"/>
  <c r="A118" i="8"/>
  <c r="B118" i="8"/>
  <c r="A117" i="6"/>
  <c r="B117" i="6"/>
  <c r="A118" i="6"/>
  <c r="B118" i="6"/>
  <c r="A117" i="5"/>
  <c r="B117" i="5"/>
  <c r="A118" i="5"/>
  <c r="B118" i="5"/>
  <c r="C119" i="5" s="1"/>
  <c r="A117" i="4"/>
  <c r="B117" i="4"/>
  <c r="A118" i="4"/>
  <c r="B118" i="4"/>
  <c r="A117" i="3"/>
  <c r="B117" i="3"/>
  <c r="A118" i="3"/>
  <c r="B118" i="3"/>
  <c r="A117" i="2"/>
  <c r="B117" i="2"/>
  <c r="A118" i="2"/>
  <c r="B118" i="2"/>
  <c r="C119" i="2" s="1"/>
  <c r="D120" i="2" s="1"/>
  <c r="H123" i="20" l="1"/>
  <c r="J123" i="20"/>
  <c r="G123" i="19"/>
  <c r="I123" i="19"/>
  <c r="D118" i="20"/>
  <c r="K118" i="20" s="1"/>
  <c r="C119" i="17"/>
  <c r="D118" i="9"/>
  <c r="E119" i="9" s="1"/>
  <c r="F118" i="20"/>
  <c r="R119" i="5"/>
  <c r="C118" i="8"/>
  <c r="C119" i="8"/>
  <c r="C118" i="3"/>
  <c r="C119" i="3"/>
  <c r="C118" i="4"/>
  <c r="C118" i="5"/>
  <c r="D119" i="5" s="1"/>
  <c r="G118" i="9"/>
  <c r="I118" i="9" s="1"/>
  <c r="F119" i="20"/>
  <c r="D119" i="20"/>
  <c r="K119" i="20" s="1"/>
  <c r="C118" i="6"/>
  <c r="C119" i="6"/>
  <c r="R120" i="13"/>
  <c r="C120" i="17"/>
  <c r="D120" i="5"/>
  <c r="R120" i="5"/>
  <c r="C119" i="4"/>
  <c r="D120" i="7"/>
  <c r="R118" i="4"/>
  <c r="V118" i="4" s="1"/>
  <c r="H117" i="9"/>
  <c r="J117" i="9" s="1"/>
  <c r="R118" i="5"/>
  <c r="V118" i="5" s="1"/>
  <c r="B117" i="13"/>
  <c r="G117" i="9"/>
  <c r="I117" i="9" s="1"/>
  <c r="C118" i="2"/>
  <c r="D119" i="2" s="1"/>
  <c r="C118" i="7"/>
  <c r="D119" i="7" s="1"/>
  <c r="B118" i="13"/>
  <c r="C119" i="13" s="1"/>
  <c r="D120" i="13" s="1"/>
  <c r="H118" i="9"/>
  <c r="J118" i="9" s="1"/>
  <c r="G117" i="19"/>
  <c r="F118" i="19"/>
  <c r="G118" i="19" s="1"/>
  <c r="Y118" i="5"/>
  <c r="AB118" i="5"/>
  <c r="Y118" i="4"/>
  <c r="AB118" i="4"/>
  <c r="B117" i="17"/>
  <c r="C118" i="17" s="1"/>
  <c r="E121" i="17" s="1"/>
  <c r="C116" i="20"/>
  <c r="I116" i="20"/>
  <c r="A116" i="19"/>
  <c r="H116" i="19"/>
  <c r="F116" i="19" s="1"/>
  <c r="A116" i="9"/>
  <c r="C116" i="9"/>
  <c r="D117" i="9" s="1"/>
  <c r="A116" i="13"/>
  <c r="A116" i="7"/>
  <c r="B116" i="7"/>
  <c r="A116" i="8"/>
  <c r="B116" i="8"/>
  <c r="A116" i="6"/>
  <c r="B116" i="6"/>
  <c r="A116" i="5"/>
  <c r="B116" i="5"/>
  <c r="A116" i="4"/>
  <c r="B116" i="4"/>
  <c r="A116" i="3"/>
  <c r="B116" i="3"/>
  <c r="C117" i="3" s="1"/>
  <c r="A116" i="2"/>
  <c r="B116" i="2"/>
  <c r="C117" i="2" s="1"/>
  <c r="D119" i="6" l="1"/>
  <c r="D120" i="6"/>
  <c r="D120" i="8"/>
  <c r="D119" i="8"/>
  <c r="B116" i="13"/>
  <c r="R119" i="13"/>
  <c r="K119" i="9"/>
  <c r="R119" i="4"/>
  <c r="D120" i="4"/>
  <c r="D119" i="4"/>
  <c r="V120" i="5"/>
  <c r="T120" i="5"/>
  <c r="Y120" i="5"/>
  <c r="W120" i="5"/>
  <c r="AB120" i="5"/>
  <c r="X120" i="5"/>
  <c r="U120" i="5"/>
  <c r="AA120" i="5"/>
  <c r="Z120" i="5"/>
  <c r="D119" i="3"/>
  <c r="D120" i="3"/>
  <c r="V120" i="13"/>
  <c r="T120" i="13"/>
  <c r="Y120" i="13"/>
  <c r="U120" i="13"/>
  <c r="AA120" i="13"/>
  <c r="W120" i="13"/>
  <c r="AB120" i="13"/>
  <c r="X120" i="13"/>
  <c r="Z120" i="13"/>
  <c r="T119" i="5"/>
  <c r="AA119" i="5"/>
  <c r="V119" i="5"/>
  <c r="W119" i="5"/>
  <c r="Z119" i="5"/>
  <c r="Y119" i="5"/>
  <c r="AB119" i="5"/>
  <c r="U119" i="5"/>
  <c r="X119" i="5"/>
  <c r="H116" i="9"/>
  <c r="J116" i="9" s="1"/>
  <c r="C117" i="4"/>
  <c r="C117" i="5"/>
  <c r="C117" i="6"/>
  <c r="G116" i="9"/>
  <c r="I116" i="9" s="1"/>
  <c r="W118" i="4"/>
  <c r="T118" i="4"/>
  <c r="W118" i="5"/>
  <c r="T118" i="5"/>
  <c r="E118" i="9"/>
  <c r="D118" i="3"/>
  <c r="D118" i="2"/>
  <c r="Z118" i="4"/>
  <c r="AA118" i="4"/>
  <c r="X118" i="4"/>
  <c r="U118" i="4"/>
  <c r="Z118" i="5"/>
  <c r="AA118" i="5"/>
  <c r="X118" i="5"/>
  <c r="U118" i="5"/>
  <c r="C118" i="13"/>
  <c r="D119" i="13" s="1"/>
  <c r="C117" i="13"/>
  <c r="F117" i="20"/>
  <c r="C117" i="7"/>
  <c r="D117" i="20"/>
  <c r="K117" i="20" s="1"/>
  <c r="C117" i="8"/>
  <c r="G116" i="19"/>
  <c r="B116" i="17"/>
  <c r="C117" i="17" s="1"/>
  <c r="E120" i="17" s="1"/>
  <c r="A115" i="20"/>
  <c r="C115" i="20"/>
  <c r="D116" i="20" s="1"/>
  <c r="K116" i="20" s="1"/>
  <c r="I115" i="20"/>
  <c r="A115" i="19"/>
  <c r="H115" i="19"/>
  <c r="F115" i="19" s="1"/>
  <c r="A115" i="9"/>
  <c r="C115" i="9"/>
  <c r="A115" i="13"/>
  <c r="A115" i="7"/>
  <c r="B115" i="7"/>
  <c r="C116" i="7" s="1"/>
  <c r="A115" i="8"/>
  <c r="B115" i="8"/>
  <c r="A115" i="6"/>
  <c r="B115" i="6"/>
  <c r="C116" i="6" s="1"/>
  <c r="A115" i="5"/>
  <c r="B115" i="5"/>
  <c r="A115" i="4"/>
  <c r="B115" i="4"/>
  <c r="A115" i="3"/>
  <c r="B115" i="3"/>
  <c r="A115" i="2"/>
  <c r="B115" i="2"/>
  <c r="C116" i="2" s="1"/>
  <c r="B115" i="13" l="1"/>
  <c r="C116" i="13" s="1"/>
  <c r="D117" i="13" s="1"/>
  <c r="T119" i="13"/>
  <c r="W119" i="13"/>
  <c r="Z119" i="13"/>
  <c r="AA119" i="13"/>
  <c r="V119" i="13"/>
  <c r="Y119" i="13"/>
  <c r="AB119" i="13"/>
  <c r="X119" i="13"/>
  <c r="U119" i="13"/>
  <c r="T119" i="4"/>
  <c r="W119" i="4"/>
  <c r="Z119" i="4"/>
  <c r="AA119" i="4"/>
  <c r="V119" i="4"/>
  <c r="Y119" i="4"/>
  <c r="X119" i="4"/>
  <c r="U119" i="4"/>
  <c r="AB119" i="4"/>
  <c r="C116" i="8"/>
  <c r="D117" i="8" s="1"/>
  <c r="D118" i="8"/>
  <c r="R117" i="13"/>
  <c r="K117" i="9"/>
  <c r="F116" i="20"/>
  <c r="C116" i="5"/>
  <c r="D116" i="9"/>
  <c r="D117" i="6"/>
  <c r="D118" i="6"/>
  <c r="R117" i="4"/>
  <c r="D118" i="4"/>
  <c r="C116" i="3"/>
  <c r="H115" i="9"/>
  <c r="J115" i="9" s="1"/>
  <c r="D117" i="7"/>
  <c r="C116" i="4"/>
  <c r="G115" i="9"/>
  <c r="I115" i="9" s="1"/>
  <c r="D118" i="13"/>
  <c r="R118" i="13"/>
  <c r="K118" i="9"/>
  <c r="R117" i="5"/>
  <c r="D117" i="5"/>
  <c r="D118" i="5"/>
  <c r="D117" i="2"/>
  <c r="D118" i="7"/>
  <c r="G115" i="19"/>
  <c r="B115" i="17"/>
  <c r="C116" i="17" s="1"/>
  <c r="E119" i="17" s="1"/>
  <c r="A114" i="20"/>
  <c r="C114" i="20"/>
  <c r="I114" i="20"/>
  <c r="A114" i="19"/>
  <c r="F114" i="19"/>
  <c r="G114" i="19"/>
  <c r="H114" i="19"/>
  <c r="A114" i="9"/>
  <c r="C114" i="9"/>
  <c r="D115" i="9" s="1"/>
  <c r="A114" i="13"/>
  <c r="A114" i="7"/>
  <c r="B114" i="7"/>
  <c r="C115" i="7" s="1"/>
  <c r="A114" i="8"/>
  <c r="B114" i="8"/>
  <c r="C115" i="8" s="1"/>
  <c r="A114" i="6"/>
  <c r="B114" i="6"/>
  <c r="A114" i="5"/>
  <c r="B114" i="5"/>
  <c r="C115" i="5" s="1"/>
  <c r="A114" i="4"/>
  <c r="B114" i="4"/>
  <c r="C115" i="4" s="1"/>
  <c r="A114" i="3"/>
  <c r="B114" i="3"/>
  <c r="A114" i="2"/>
  <c r="B114" i="2"/>
  <c r="C115" i="2" s="1"/>
  <c r="D116" i="2" s="1"/>
  <c r="A113" i="18"/>
  <c r="C113" i="18"/>
  <c r="D113" i="18"/>
  <c r="E113" i="18"/>
  <c r="F113" i="18"/>
  <c r="H113" i="18"/>
  <c r="K113" i="18"/>
  <c r="A106" i="18"/>
  <c r="C106" i="18"/>
  <c r="D106" i="18"/>
  <c r="E106" i="18"/>
  <c r="F106" i="18"/>
  <c r="H106" i="18"/>
  <c r="K106" i="18"/>
  <c r="A107" i="18"/>
  <c r="C107" i="18"/>
  <c r="D107" i="18"/>
  <c r="E107" i="18"/>
  <c r="F107" i="18"/>
  <c r="H107" i="18"/>
  <c r="K107" i="18"/>
  <c r="A108" i="18"/>
  <c r="C108" i="18"/>
  <c r="D108" i="18"/>
  <c r="E108" i="18"/>
  <c r="G108" i="18" s="1"/>
  <c r="I108" i="18" s="1"/>
  <c r="F108" i="18"/>
  <c r="H108" i="18"/>
  <c r="K108" i="18"/>
  <c r="A109" i="18"/>
  <c r="C109" i="18"/>
  <c r="D109" i="18"/>
  <c r="E109" i="18"/>
  <c r="G109" i="18" s="1"/>
  <c r="I109" i="18" s="1"/>
  <c r="F109" i="18"/>
  <c r="H109" i="18"/>
  <c r="K109" i="18"/>
  <c r="A110" i="18"/>
  <c r="C110" i="18"/>
  <c r="D110" i="18"/>
  <c r="E110" i="18"/>
  <c r="F110" i="18"/>
  <c r="H110" i="18"/>
  <c r="K110" i="18"/>
  <c r="A111" i="18"/>
  <c r="C111" i="18"/>
  <c r="J111" i="18" s="1"/>
  <c r="L111" i="18" s="1"/>
  <c r="D111" i="18"/>
  <c r="E111" i="18"/>
  <c r="F111" i="18"/>
  <c r="H111" i="18"/>
  <c r="K111" i="18"/>
  <c r="A112" i="18"/>
  <c r="C112" i="18"/>
  <c r="D112" i="18"/>
  <c r="E112" i="18"/>
  <c r="F112" i="18"/>
  <c r="H112" i="18"/>
  <c r="K112" i="18"/>
  <c r="B113" i="17"/>
  <c r="B114" i="17"/>
  <c r="A116" i="20"/>
  <c r="A117" i="20"/>
  <c r="A118" i="20"/>
  <c r="A112" i="20"/>
  <c r="C112" i="20"/>
  <c r="I112" i="20"/>
  <c r="A113" i="20"/>
  <c r="C113" i="20"/>
  <c r="I113" i="20"/>
  <c r="A112" i="19"/>
  <c r="H112" i="19"/>
  <c r="F112" i="19" s="1"/>
  <c r="A113" i="19"/>
  <c r="H113" i="19"/>
  <c r="C112" i="9"/>
  <c r="C113" i="9"/>
  <c r="A111" i="9"/>
  <c r="A112" i="9"/>
  <c r="A113" i="9"/>
  <c r="A112" i="13"/>
  <c r="A113" i="13"/>
  <c r="A112" i="7"/>
  <c r="B112" i="7"/>
  <c r="A113" i="7"/>
  <c r="B113" i="7"/>
  <c r="A112" i="8"/>
  <c r="B112" i="8"/>
  <c r="H112" i="9" s="1"/>
  <c r="J112" i="9" s="1"/>
  <c r="A113" i="8"/>
  <c r="B113" i="8"/>
  <c r="C113" i="8" s="1"/>
  <c r="A112" i="6"/>
  <c r="B112" i="6"/>
  <c r="A113" i="6"/>
  <c r="B113" i="6"/>
  <c r="A112" i="5"/>
  <c r="B112" i="5"/>
  <c r="A113" i="5"/>
  <c r="B113" i="5"/>
  <c r="A112" i="4"/>
  <c r="B112" i="4"/>
  <c r="A113" i="4"/>
  <c r="B113" i="4"/>
  <c r="A112" i="3"/>
  <c r="B112" i="3"/>
  <c r="A113" i="3"/>
  <c r="B113" i="3"/>
  <c r="A112" i="2"/>
  <c r="B112" i="2"/>
  <c r="G112" i="9" s="1"/>
  <c r="I112" i="9" s="1"/>
  <c r="A113" i="2"/>
  <c r="B113" i="2"/>
  <c r="D113" i="20" l="1"/>
  <c r="C114" i="17"/>
  <c r="C113" i="7"/>
  <c r="K116" i="9"/>
  <c r="C113" i="3"/>
  <c r="C113" i="4"/>
  <c r="G112" i="18"/>
  <c r="I112" i="18" s="1"/>
  <c r="J107" i="18"/>
  <c r="L107" i="18" s="1"/>
  <c r="R116" i="13"/>
  <c r="H113" i="9"/>
  <c r="J113" i="9" s="1"/>
  <c r="J110" i="18"/>
  <c r="L110" i="18" s="1"/>
  <c r="J109" i="18"/>
  <c r="L109" i="18" s="1"/>
  <c r="J108" i="18"/>
  <c r="L108" i="18" s="1"/>
  <c r="G114" i="9"/>
  <c r="I114" i="9" s="1"/>
  <c r="K113" i="20"/>
  <c r="J112" i="18"/>
  <c r="L112" i="18" s="1"/>
  <c r="C114" i="3"/>
  <c r="D114" i="3" s="1"/>
  <c r="R113" i="4"/>
  <c r="V113" i="4" s="1"/>
  <c r="R115" i="5"/>
  <c r="C113" i="5"/>
  <c r="C114" i="5"/>
  <c r="D115" i="5" s="1"/>
  <c r="C114" i="2"/>
  <c r="G113" i="9"/>
  <c r="I113" i="9" s="1"/>
  <c r="R115" i="4"/>
  <c r="J113" i="18"/>
  <c r="L113" i="18" s="1"/>
  <c r="C114" i="4"/>
  <c r="H114" i="9"/>
  <c r="J114" i="9" s="1"/>
  <c r="C115" i="3"/>
  <c r="D115" i="3" s="1"/>
  <c r="G106" i="18"/>
  <c r="I106" i="18" s="1"/>
  <c r="C114" i="8"/>
  <c r="E119" i="8" s="1"/>
  <c r="B114" i="13"/>
  <c r="C115" i="17"/>
  <c r="D121" i="17" s="1"/>
  <c r="V118" i="13"/>
  <c r="T118" i="13"/>
  <c r="AB118" i="13"/>
  <c r="U118" i="13"/>
  <c r="X118" i="13"/>
  <c r="Y118" i="13"/>
  <c r="Z118" i="13"/>
  <c r="AA118" i="13"/>
  <c r="W118" i="13"/>
  <c r="D115" i="2"/>
  <c r="B113" i="13"/>
  <c r="C114" i="13" s="1"/>
  <c r="C113" i="6"/>
  <c r="G110" i="18"/>
  <c r="I110" i="18" s="1"/>
  <c r="G107" i="18"/>
  <c r="I107" i="18" s="1"/>
  <c r="D114" i="9"/>
  <c r="E115" i="9" s="1"/>
  <c r="D114" i="20"/>
  <c r="K114" i="20" s="1"/>
  <c r="T117" i="5"/>
  <c r="AA117" i="5"/>
  <c r="AB117" i="5"/>
  <c r="W117" i="5"/>
  <c r="Z117" i="5"/>
  <c r="U117" i="5"/>
  <c r="X117" i="5"/>
  <c r="V117" i="5"/>
  <c r="Y117" i="5"/>
  <c r="D116" i="4"/>
  <c r="R116" i="4"/>
  <c r="T117" i="4"/>
  <c r="Z117" i="4"/>
  <c r="AA117" i="4"/>
  <c r="AB117" i="4"/>
  <c r="W117" i="4"/>
  <c r="Y117" i="4"/>
  <c r="X117" i="4"/>
  <c r="V117" i="4"/>
  <c r="U117" i="4"/>
  <c r="D116" i="5"/>
  <c r="R116" i="5"/>
  <c r="T117" i="13"/>
  <c r="W117" i="13"/>
  <c r="AA117" i="13"/>
  <c r="Z117" i="13"/>
  <c r="U117" i="13"/>
  <c r="V117" i="13"/>
  <c r="AB117" i="13"/>
  <c r="Y117" i="13"/>
  <c r="X117" i="13"/>
  <c r="D116" i="8"/>
  <c r="T116" i="13"/>
  <c r="W116" i="13"/>
  <c r="AA116" i="13"/>
  <c r="V116" i="13"/>
  <c r="AB116" i="13"/>
  <c r="Y116" i="13"/>
  <c r="U116" i="13"/>
  <c r="Z116" i="13"/>
  <c r="X116" i="13"/>
  <c r="B112" i="13"/>
  <c r="D113" i="9"/>
  <c r="E114" i="9" s="1"/>
  <c r="G111" i="18"/>
  <c r="I111" i="18" s="1"/>
  <c r="C114" i="6"/>
  <c r="D114" i="6" s="1"/>
  <c r="C115" i="6"/>
  <c r="C114" i="7"/>
  <c r="D114" i="7" s="1"/>
  <c r="F114" i="20"/>
  <c r="F115" i="20"/>
  <c r="D115" i="20"/>
  <c r="K115" i="20" s="1"/>
  <c r="D117" i="3"/>
  <c r="D117" i="4"/>
  <c r="E117" i="9"/>
  <c r="E116" i="9"/>
  <c r="D116" i="7"/>
  <c r="C115" i="13"/>
  <c r="D116" i="13" s="1"/>
  <c r="D114" i="8"/>
  <c r="G113" i="18"/>
  <c r="I113" i="18" s="1"/>
  <c r="F113" i="20"/>
  <c r="G112" i="19"/>
  <c r="F113" i="19"/>
  <c r="G113" i="19" s="1"/>
  <c r="C113" i="2"/>
  <c r="E120" i="2" s="1"/>
  <c r="B112" i="17"/>
  <c r="C113" i="17" s="1"/>
  <c r="A111" i="20"/>
  <c r="C111" i="20"/>
  <c r="F112" i="20" s="1"/>
  <c r="I111" i="20"/>
  <c r="A111" i="19"/>
  <c r="H111" i="19"/>
  <c r="F111" i="19" s="1"/>
  <c r="C111" i="9"/>
  <c r="D112" i="9" s="1"/>
  <c r="A111" i="13"/>
  <c r="A111" i="7"/>
  <c r="B111" i="7"/>
  <c r="C112" i="7" s="1"/>
  <c r="A111" i="8"/>
  <c r="B111" i="8"/>
  <c r="A111" i="6"/>
  <c r="B111" i="6"/>
  <c r="C112" i="6" s="1"/>
  <c r="E119" i="6" s="1"/>
  <c r="A111" i="5"/>
  <c r="B111" i="5"/>
  <c r="C112" i="5" s="1"/>
  <c r="A111" i="4"/>
  <c r="B111" i="4"/>
  <c r="C112" i="4" s="1"/>
  <c r="E119" i="4" s="1"/>
  <c r="A111" i="3"/>
  <c r="B111" i="3"/>
  <c r="C112" i="3" s="1"/>
  <c r="A111" i="2"/>
  <c r="B111" i="2"/>
  <c r="G111" i="9" s="1"/>
  <c r="I111" i="9" s="1"/>
  <c r="E119" i="3" l="1"/>
  <c r="E119" i="5"/>
  <c r="D116" i="3"/>
  <c r="E120" i="3"/>
  <c r="E120" i="5"/>
  <c r="E120" i="4"/>
  <c r="R114" i="13"/>
  <c r="X114" i="13" s="1"/>
  <c r="E120" i="13"/>
  <c r="C112" i="2"/>
  <c r="E119" i="2" s="1"/>
  <c r="D115" i="8"/>
  <c r="E120" i="8"/>
  <c r="D120" i="17"/>
  <c r="B111" i="13"/>
  <c r="C112" i="13" s="1"/>
  <c r="D113" i="6"/>
  <c r="E120" i="6"/>
  <c r="E120" i="20"/>
  <c r="L120" i="20" s="1"/>
  <c r="D119" i="17"/>
  <c r="E116" i="17"/>
  <c r="R112" i="5"/>
  <c r="D113" i="3"/>
  <c r="R112" i="4"/>
  <c r="D113" i="4"/>
  <c r="T116" i="5"/>
  <c r="V116" i="5"/>
  <c r="Z116" i="5"/>
  <c r="AA116" i="5"/>
  <c r="W116" i="5"/>
  <c r="AB116" i="5"/>
  <c r="X116" i="5"/>
  <c r="Y116" i="5"/>
  <c r="U116" i="5"/>
  <c r="D113" i="7"/>
  <c r="Z113" i="4"/>
  <c r="AA113" i="4"/>
  <c r="X113" i="4"/>
  <c r="U113" i="4"/>
  <c r="E113" i="9"/>
  <c r="C112" i="8"/>
  <c r="D115" i="7"/>
  <c r="D112" i="20"/>
  <c r="T115" i="4"/>
  <c r="V115" i="4"/>
  <c r="X115" i="4"/>
  <c r="Z115" i="4"/>
  <c r="Y115" i="4"/>
  <c r="AA115" i="4"/>
  <c r="U115" i="4"/>
  <c r="W115" i="4"/>
  <c r="AB115" i="4"/>
  <c r="D113" i="5"/>
  <c r="R113" i="5"/>
  <c r="AB113" i="4"/>
  <c r="Y113" i="4"/>
  <c r="D115" i="6"/>
  <c r="D116" i="6"/>
  <c r="T116" i="4"/>
  <c r="Y116" i="4"/>
  <c r="AB116" i="4"/>
  <c r="U116" i="4"/>
  <c r="W116" i="4"/>
  <c r="AA116" i="4"/>
  <c r="V116" i="4"/>
  <c r="Z116" i="4"/>
  <c r="X116" i="4"/>
  <c r="R114" i="4"/>
  <c r="D114" i="4"/>
  <c r="D115" i="4"/>
  <c r="D114" i="2"/>
  <c r="H111" i="9"/>
  <c r="J111" i="9" s="1"/>
  <c r="D113" i="2"/>
  <c r="W113" i="4"/>
  <c r="T113" i="4"/>
  <c r="C113" i="13"/>
  <c r="E119" i="13" s="1"/>
  <c r="E118" i="17"/>
  <c r="E117" i="17"/>
  <c r="R114" i="5"/>
  <c r="D114" i="5"/>
  <c r="T115" i="5"/>
  <c r="Z115" i="5"/>
  <c r="X115" i="5"/>
  <c r="Y115" i="5"/>
  <c r="V115" i="5"/>
  <c r="AA115" i="5"/>
  <c r="U115" i="5"/>
  <c r="W115" i="5"/>
  <c r="AB115" i="5"/>
  <c r="R115" i="13"/>
  <c r="K115" i="9"/>
  <c r="D115" i="13"/>
  <c r="T114" i="13"/>
  <c r="V114" i="13"/>
  <c r="AA114" i="13"/>
  <c r="W114" i="13"/>
  <c r="Y114" i="13"/>
  <c r="U114" i="13"/>
  <c r="Z114" i="13"/>
  <c r="AB114" i="13"/>
  <c r="R112" i="13"/>
  <c r="K112" i="9"/>
  <c r="D114" i="13"/>
  <c r="K114" i="9"/>
  <c r="D113" i="13"/>
  <c r="G111" i="19"/>
  <c r="L128" i="20"/>
  <c r="L131" i="20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24" i="20"/>
  <c r="I125" i="20"/>
  <c r="I126" i="20"/>
  <c r="I127" i="20"/>
  <c r="I128" i="20"/>
  <c r="I129" i="20"/>
  <c r="I130" i="20"/>
  <c r="I131" i="20"/>
  <c r="I132" i="20"/>
  <c r="I3" i="20"/>
  <c r="E124" i="20"/>
  <c r="L124" i="20" s="1"/>
  <c r="E125" i="20"/>
  <c r="L125" i="20" s="1"/>
  <c r="E126" i="20"/>
  <c r="L126" i="20" s="1"/>
  <c r="E127" i="20"/>
  <c r="L127" i="20" s="1"/>
  <c r="E128" i="20"/>
  <c r="E129" i="20"/>
  <c r="L129" i="20" s="1"/>
  <c r="E130" i="20"/>
  <c r="L130" i="20" s="1"/>
  <c r="E131" i="20"/>
  <c r="E132" i="20"/>
  <c r="C110" i="20"/>
  <c r="D111" i="20" s="1"/>
  <c r="E118" i="20" s="1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F109" i="20" l="1"/>
  <c r="E118" i="13"/>
  <c r="D74" i="20"/>
  <c r="D77" i="20"/>
  <c r="D78" i="20"/>
  <c r="D93" i="20"/>
  <c r="D94" i="20"/>
  <c r="D102" i="20"/>
  <c r="F105" i="20"/>
  <c r="K112" i="20"/>
  <c r="E119" i="20"/>
  <c r="L119" i="20" s="1"/>
  <c r="T112" i="5"/>
  <c r="W112" i="5"/>
  <c r="AA112" i="5"/>
  <c r="X112" i="5"/>
  <c r="U112" i="5"/>
  <c r="Z112" i="5"/>
  <c r="V112" i="5"/>
  <c r="AB112" i="5"/>
  <c r="Y112" i="5"/>
  <c r="V113" i="5"/>
  <c r="U113" i="5"/>
  <c r="Y113" i="5"/>
  <c r="X113" i="5"/>
  <c r="AA113" i="5"/>
  <c r="Z113" i="5"/>
  <c r="AB113" i="5"/>
  <c r="T113" i="5"/>
  <c r="W113" i="5"/>
  <c r="E118" i="8"/>
  <c r="D113" i="8"/>
  <c r="T114" i="5"/>
  <c r="W114" i="5"/>
  <c r="Z114" i="5"/>
  <c r="AA114" i="5"/>
  <c r="V114" i="5"/>
  <c r="X114" i="5"/>
  <c r="U114" i="5"/>
  <c r="Y114" i="5"/>
  <c r="AB114" i="5"/>
  <c r="K113" i="9"/>
  <c r="R113" i="13"/>
  <c r="T114" i="4"/>
  <c r="Y114" i="4"/>
  <c r="X114" i="4"/>
  <c r="Z114" i="4"/>
  <c r="V114" i="4"/>
  <c r="AA114" i="4"/>
  <c r="W114" i="4"/>
  <c r="AB114" i="4"/>
  <c r="U114" i="4"/>
  <c r="T112" i="4"/>
  <c r="AA112" i="4"/>
  <c r="AB112" i="4"/>
  <c r="Y112" i="4"/>
  <c r="V112" i="4"/>
  <c r="U112" i="4"/>
  <c r="W112" i="4"/>
  <c r="Z112" i="4"/>
  <c r="X112" i="4"/>
  <c r="T112" i="13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K20" i="20" s="1"/>
  <c r="D23" i="20"/>
  <c r="F26" i="20"/>
  <c r="F80" i="20"/>
  <c r="D82" i="20"/>
  <c r="K82" i="20" s="1"/>
  <c r="F85" i="20"/>
  <c r="D89" i="20"/>
  <c r="K89" i="20" s="1"/>
  <c r="F93" i="20"/>
  <c r="F96" i="20"/>
  <c r="D110" i="20"/>
  <c r="K110" i="20" s="1"/>
  <c r="F111" i="20"/>
  <c r="F5" i="20"/>
  <c r="D6" i="20"/>
  <c r="F8" i="20"/>
  <c r="F92" i="20"/>
  <c r="D106" i="20"/>
  <c r="D109" i="20"/>
  <c r="D25" i="20"/>
  <c r="F27" i="20"/>
  <c r="D59" i="20"/>
  <c r="K59" i="20" s="1"/>
  <c r="F62" i="20"/>
  <c r="F65" i="20"/>
  <c r="D69" i="20"/>
  <c r="K69" i="20" s="1"/>
  <c r="F76" i="20"/>
  <c r="D86" i="20"/>
  <c r="K86" i="20" s="1"/>
  <c r="F89" i="20"/>
  <c r="F77" i="20"/>
  <c r="D90" i="20"/>
  <c r="D98" i="20"/>
  <c r="D101" i="20"/>
  <c r="O22" i="20"/>
  <c r="K90" i="20"/>
  <c r="K98" i="20"/>
  <c r="K78" i="20"/>
  <c r="K26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D43" i="20"/>
  <c r="D47" i="20"/>
  <c r="D51" i="20"/>
  <c r="D55" i="20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E115" i="20" s="1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F71" i="20"/>
  <c r="D71" i="20"/>
  <c r="D76" i="20"/>
  <c r="F75" i="20"/>
  <c r="D75" i="20"/>
  <c r="D80" i="20"/>
  <c r="F79" i="20"/>
  <c r="D79" i="20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98" i="19"/>
  <c r="H70" i="19"/>
  <c r="H32" i="19"/>
  <c r="H176" i="19"/>
  <c r="K176" i="19" s="1"/>
  <c r="H160" i="19"/>
  <c r="K160" i="19" s="1"/>
  <c r="H144" i="19"/>
  <c r="K144" i="19" s="1"/>
  <c r="H128" i="19"/>
  <c r="H94" i="19"/>
  <c r="H62" i="19"/>
  <c r="H16" i="19"/>
  <c r="H172" i="19"/>
  <c r="K172" i="19" s="1"/>
  <c r="H156" i="19"/>
  <c r="K156" i="19" s="1"/>
  <c r="H140" i="19"/>
  <c r="K140" i="19" s="1"/>
  <c r="H124" i="19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H125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B110" i="17"/>
  <c r="B111" i="17"/>
  <c r="C112" i="17" s="1"/>
  <c r="A107" i="15"/>
  <c r="C107" i="15"/>
  <c r="H107" i="15"/>
  <c r="A108" i="15"/>
  <c r="C108" i="15"/>
  <c r="H108" i="15"/>
  <c r="A109" i="15"/>
  <c r="C109" i="15"/>
  <c r="H109" i="15"/>
  <c r="A110" i="15"/>
  <c r="C110" i="15"/>
  <c r="H110" i="15"/>
  <c r="A110" i="16"/>
  <c r="A110" i="9"/>
  <c r="C110" i="9"/>
  <c r="A110" i="13"/>
  <c r="A110" i="7"/>
  <c r="B110" i="7"/>
  <c r="A110" i="8"/>
  <c r="B110" i="8"/>
  <c r="C111" i="8" s="1"/>
  <c r="E117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K129" i="19" l="1"/>
  <c r="K130" i="19"/>
  <c r="D110" i="15"/>
  <c r="J110" i="15" s="1"/>
  <c r="E116" i="20"/>
  <c r="D109" i="15"/>
  <c r="C110" i="17"/>
  <c r="E114" i="20"/>
  <c r="E109" i="15"/>
  <c r="C109" i="17"/>
  <c r="E61" i="20"/>
  <c r="L61" i="20" s="1"/>
  <c r="E118" i="2"/>
  <c r="D112" i="2"/>
  <c r="E118" i="4"/>
  <c r="D112" i="4"/>
  <c r="E118" i="6"/>
  <c r="D112" i="6"/>
  <c r="C111" i="17"/>
  <c r="E85" i="20"/>
  <c r="L85" i="20" s="1"/>
  <c r="E77" i="20"/>
  <c r="L77" i="20" s="1"/>
  <c r="E112" i="20"/>
  <c r="L112" i="20" s="1"/>
  <c r="E117" i="20"/>
  <c r="L117" i="20" s="1"/>
  <c r="Y113" i="13"/>
  <c r="Z113" i="13"/>
  <c r="V113" i="13"/>
  <c r="AA113" i="13"/>
  <c r="T113" i="13"/>
  <c r="U113" i="13"/>
  <c r="AB113" i="13"/>
  <c r="X113" i="13"/>
  <c r="W113" i="13"/>
  <c r="D118" i="17"/>
  <c r="E115" i="17"/>
  <c r="E45" i="20"/>
  <c r="L45" i="20" s="1"/>
  <c r="E113" i="20"/>
  <c r="L113" i="20" s="1"/>
  <c r="D112" i="8"/>
  <c r="E112" i="17"/>
  <c r="G110" i="9"/>
  <c r="I110" i="9" s="1"/>
  <c r="D111" i="9"/>
  <c r="E112" i="9" s="1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D112" i="7" s="1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28" i="19"/>
  <c r="K128" i="19" s="1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A107" i="13"/>
  <c r="A108" i="13"/>
  <c r="A109" i="13"/>
  <c r="A107" i="7"/>
  <c r="B107" i="7"/>
  <c r="A108" i="7"/>
  <c r="B108" i="7"/>
  <c r="A109" i="7"/>
  <c r="B109" i="7"/>
  <c r="A107" i="8"/>
  <c r="B107" i="8"/>
  <c r="A108" i="8"/>
  <c r="B108" i="8"/>
  <c r="A109" i="8"/>
  <c r="B109" i="8"/>
  <c r="A107" i="6"/>
  <c r="B107" i="6"/>
  <c r="A108" i="6"/>
  <c r="B108" i="6"/>
  <c r="A109" i="6"/>
  <c r="B109" i="6"/>
  <c r="C110" i="6" s="1"/>
  <c r="E117" i="6" s="1"/>
  <c r="A107" i="5"/>
  <c r="B107" i="5"/>
  <c r="A108" i="5"/>
  <c r="B108" i="5"/>
  <c r="A109" i="5"/>
  <c r="B109" i="5"/>
  <c r="C110" i="5" s="1"/>
  <c r="E117" i="5" s="1"/>
  <c r="A107" i="4"/>
  <c r="B107" i="4"/>
  <c r="A108" i="4"/>
  <c r="B108" i="4"/>
  <c r="A109" i="4"/>
  <c r="B109" i="4"/>
  <c r="C110" i="4" s="1"/>
  <c r="E117" i="4" s="1"/>
  <c r="A107" i="3"/>
  <c r="B107" i="3"/>
  <c r="A108" i="3"/>
  <c r="B108" i="3"/>
  <c r="A109" i="3"/>
  <c r="B109" i="3"/>
  <c r="C110" i="3" s="1"/>
  <c r="E117" i="3" s="1"/>
  <c r="A107" i="2"/>
  <c r="B107" i="2"/>
  <c r="A108" i="2"/>
  <c r="B108" i="2"/>
  <c r="A109" i="2"/>
  <c r="B109" i="2"/>
  <c r="H109" i="9" l="1"/>
  <c r="J109" i="9" s="1"/>
  <c r="H107" i="9"/>
  <c r="J107" i="9" s="1"/>
  <c r="E113" i="17"/>
  <c r="E118" i="3"/>
  <c r="D112" i="3"/>
  <c r="C108" i="6"/>
  <c r="C108" i="7"/>
  <c r="D117" i="17"/>
  <c r="E114" i="17"/>
  <c r="D116" i="17"/>
  <c r="C108" i="3"/>
  <c r="C109" i="5"/>
  <c r="D110" i="5" s="1"/>
  <c r="E118" i="5"/>
  <c r="D112" i="5"/>
  <c r="D115" i="17"/>
  <c r="C110" i="2"/>
  <c r="E117" i="2" s="1"/>
  <c r="C109" i="2"/>
  <c r="C109" i="3"/>
  <c r="R110" i="4"/>
  <c r="D111" i="4"/>
  <c r="C108" i="2"/>
  <c r="C109" i="4"/>
  <c r="C109" i="6"/>
  <c r="D110" i="6" s="1"/>
  <c r="D110" i="3"/>
  <c r="C108" i="8"/>
  <c r="H108" i="9"/>
  <c r="J108" i="9" s="1"/>
  <c r="R110" i="5"/>
  <c r="D111" i="6"/>
  <c r="C109" i="8"/>
  <c r="C110" i="8"/>
  <c r="E116" i="8" s="1"/>
  <c r="B109" i="13"/>
  <c r="C110" i="13" s="1"/>
  <c r="B107" i="13"/>
  <c r="C109" i="7"/>
  <c r="D109" i="7" s="1"/>
  <c r="C110" i="7"/>
  <c r="B108" i="13"/>
  <c r="D110" i="9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C108" i="5"/>
  <c r="C108" i="4"/>
  <c r="E115" i="4" s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A106" i="5"/>
  <c r="B106" i="5"/>
  <c r="C107" i="5" s="1"/>
  <c r="A106" i="4"/>
  <c r="B106" i="4"/>
  <c r="C107" i="4" s="1"/>
  <c r="E114" i="4" s="1"/>
  <c r="A106" i="3"/>
  <c r="B106" i="3"/>
  <c r="C107" i="3" s="1"/>
  <c r="E114" i="3" s="1"/>
  <c r="A106" i="2"/>
  <c r="B106" i="2"/>
  <c r="C107" i="2" s="1"/>
  <c r="E115" i="5" l="1"/>
  <c r="E114" i="2"/>
  <c r="C104" i="17"/>
  <c r="E115" i="2"/>
  <c r="E116" i="2"/>
  <c r="E116" i="13"/>
  <c r="E110" i="9"/>
  <c r="R109" i="4"/>
  <c r="Y109" i="4" s="1"/>
  <c r="E116" i="4"/>
  <c r="D109" i="3"/>
  <c r="E116" i="3"/>
  <c r="E115" i="3"/>
  <c r="D108" i="6"/>
  <c r="E114" i="6"/>
  <c r="E114" i="8"/>
  <c r="E115" i="6"/>
  <c r="J106" i="18"/>
  <c r="L106" i="18" s="1"/>
  <c r="R107" i="5"/>
  <c r="Z107" i="5" s="1"/>
  <c r="E114" i="5"/>
  <c r="D112" i="13"/>
  <c r="E117" i="13"/>
  <c r="D109" i="8"/>
  <c r="E115" i="8"/>
  <c r="D109" i="6"/>
  <c r="E116" i="6"/>
  <c r="E116" i="5"/>
  <c r="R109" i="5"/>
  <c r="R107" i="4"/>
  <c r="D108" i="7"/>
  <c r="B106" i="13"/>
  <c r="C106" i="16" s="1"/>
  <c r="C107" i="17"/>
  <c r="C108" i="17"/>
  <c r="D114" i="17" s="1"/>
  <c r="C103" i="17"/>
  <c r="AA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AB109" i="4"/>
  <c r="C108" i="16"/>
  <c r="C108" i="13"/>
  <c r="K108" i="9" s="1"/>
  <c r="C107" i="16"/>
  <c r="D110" i="4"/>
  <c r="D108" i="4"/>
  <c r="R108" i="4"/>
  <c r="R111" i="13"/>
  <c r="D111" i="13"/>
  <c r="K111" i="9"/>
  <c r="C107" i="8"/>
  <c r="E113" i="8" s="1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E109" i="9"/>
  <c r="D109" i="5"/>
  <c r="D109" i="4"/>
  <c r="E106" i="15"/>
  <c r="C102" i="17"/>
  <c r="H106" i="9"/>
  <c r="J106" i="9" s="1"/>
  <c r="C106" i="17"/>
  <c r="G106" i="9"/>
  <c r="I106" i="9" s="1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E112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V109" i="4" l="1"/>
  <c r="X109" i="4"/>
  <c r="D110" i="17"/>
  <c r="E114" i="13"/>
  <c r="E106" i="17"/>
  <c r="Y107" i="5"/>
  <c r="X107" i="5"/>
  <c r="AB107" i="5"/>
  <c r="V107" i="5"/>
  <c r="D107" i="2"/>
  <c r="E113" i="2"/>
  <c r="D107" i="3"/>
  <c r="E113" i="3"/>
  <c r="D107" i="4"/>
  <c r="E113" i="4"/>
  <c r="D107" i="5"/>
  <c r="E113" i="5"/>
  <c r="D107" i="6"/>
  <c r="E113" i="6"/>
  <c r="W107" i="5"/>
  <c r="AA107" i="5"/>
  <c r="T109" i="4"/>
  <c r="W109" i="4"/>
  <c r="U109" i="4"/>
  <c r="Z109" i="4"/>
  <c r="T107" i="5"/>
  <c r="U107" i="5"/>
  <c r="D113" i="17"/>
  <c r="U109" i="5"/>
  <c r="Y109" i="5"/>
  <c r="AB109" i="5"/>
  <c r="Z109" i="5"/>
  <c r="X109" i="5"/>
  <c r="V109" i="5"/>
  <c r="W109" i="5"/>
  <c r="AA109" i="5"/>
  <c r="T109" i="5"/>
  <c r="D107" i="16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D106" i="6" l="1"/>
  <c r="E112" i="6"/>
  <c r="V109" i="13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C103" i="3"/>
  <c r="C103" i="8"/>
  <c r="C101" i="8"/>
  <c r="G104" i="9"/>
  <c r="I104" i="9" s="1"/>
  <c r="C105" i="2"/>
  <c r="C101" i="4"/>
  <c r="C101" i="5"/>
  <c r="C101" i="6"/>
  <c r="D6" i="15"/>
  <c r="D7" i="15"/>
  <c r="C101" i="3"/>
  <c r="C104" i="6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C102" i="5"/>
  <c r="C105" i="5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E112" i="4" s="1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E108" i="6" l="1"/>
  <c r="D106" i="3"/>
  <c r="E112" i="3"/>
  <c r="D106" i="5"/>
  <c r="E112" i="5"/>
  <c r="E109" i="6"/>
  <c r="D105" i="6"/>
  <c r="E111" i="6"/>
  <c r="E110" i="6"/>
  <c r="E111" i="5"/>
  <c r="D106" i="2"/>
  <c r="E112" i="2"/>
  <c r="D102" i="3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W101" i="5" s="1"/>
  <c r="E108" i="5"/>
  <c r="E107" i="8"/>
  <c r="E109" i="2"/>
  <c r="R103" i="5"/>
  <c r="V103" i="5" s="1"/>
  <c r="E110" i="5"/>
  <c r="D103" i="5"/>
  <c r="E109" i="5"/>
  <c r="D102" i="2"/>
  <c r="E108" i="2"/>
  <c r="R101" i="4"/>
  <c r="W101" i="4" s="1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U103" i="5"/>
  <c r="C103" i="13"/>
  <c r="R103" i="13" s="1"/>
  <c r="W103" i="4"/>
  <c r="D103" i="4"/>
  <c r="Z103" i="4"/>
  <c r="T103" i="4"/>
  <c r="X103" i="4"/>
  <c r="V103" i="4"/>
  <c r="Y103" i="4"/>
  <c r="D103" i="3"/>
  <c r="X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C104" i="13"/>
  <c r="C104" i="16"/>
  <c r="U102" i="4"/>
  <c r="T102" i="4"/>
  <c r="AB102" i="4"/>
  <c r="AA102" i="4"/>
  <c r="W102" i="4"/>
  <c r="X102" i="4"/>
  <c r="Z101" i="5"/>
  <c r="AA101" i="5"/>
  <c r="D104" i="4"/>
  <c r="R104" i="4"/>
  <c r="Y101" i="5"/>
  <c r="C105" i="13"/>
  <c r="E111" i="13" s="1"/>
  <c r="U105" i="4"/>
  <c r="Z105" i="4"/>
  <c r="AA105" i="4"/>
  <c r="W105" i="4"/>
  <c r="D102" i="4"/>
  <c r="Y102" i="4"/>
  <c r="V102" i="4"/>
  <c r="T101" i="4"/>
  <c r="U101" i="4"/>
  <c r="Z101" i="4"/>
  <c r="D105" i="5"/>
  <c r="R105" i="5"/>
  <c r="C101" i="16"/>
  <c r="D105" i="4"/>
  <c r="B100" i="13"/>
  <c r="H100" i="9"/>
  <c r="J100" i="9" s="1"/>
  <c r="V101" i="4" l="1"/>
  <c r="Y101" i="4"/>
  <c r="Y105" i="4"/>
  <c r="AB101" i="4"/>
  <c r="AA101" i="4"/>
  <c r="V105" i="4"/>
  <c r="T105" i="4"/>
  <c r="X105" i="4"/>
  <c r="D104" i="16"/>
  <c r="V101" i="5"/>
  <c r="T101" i="5"/>
  <c r="Z103" i="5"/>
  <c r="AB101" i="5"/>
  <c r="U101" i="5"/>
  <c r="X101" i="5"/>
  <c r="D103" i="16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D102" i="13" l="1"/>
  <c r="R98" i="5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E107" i="4" s="1"/>
  <c r="C99" i="5"/>
  <c r="C100" i="5"/>
  <c r="E107" i="5" s="1"/>
  <c r="C99" i="17"/>
  <c r="C100" i="17"/>
  <c r="C98" i="2"/>
  <c r="C98" i="4"/>
  <c r="C97" i="6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C100" i="6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E106" i="5" l="1"/>
  <c r="E104" i="2"/>
  <c r="D101" i="6"/>
  <c r="E107" i="6"/>
  <c r="D98" i="6"/>
  <c r="E104" i="6"/>
  <c r="E106" i="4"/>
  <c r="D99" i="6"/>
  <c r="E106" i="6"/>
  <c r="E105" i="6"/>
  <c r="C99" i="16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U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Z97" i="4" l="1"/>
  <c r="AA97" i="4"/>
  <c r="Y97" i="4"/>
  <c r="AB97" i="4"/>
  <c r="T97" i="4"/>
  <c r="W97" i="4"/>
  <c r="E103" i="13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D96" i="16" s="1"/>
  <c r="C96" i="13"/>
  <c r="C96" i="3"/>
  <c r="E103" i="3" s="1"/>
  <c r="C96" i="7"/>
  <c r="E100" i="15"/>
  <c r="D100" i="15"/>
  <c r="J100" i="15" s="1"/>
  <c r="C95" i="17"/>
  <c r="C96" i="17"/>
  <c r="C96" i="4"/>
  <c r="E103" i="4" s="1"/>
  <c r="R96" i="5"/>
  <c r="D97" i="5"/>
  <c r="C96" i="6"/>
  <c r="E103" i="6" s="1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D101" i="17" l="1"/>
  <c r="E101" i="2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E102" i="6" s="1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E101" i="6" l="1"/>
  <c r="C93" i="16"/>
  <c r="D96" i="8"/>
  <c r="E101" i="8"/>
  <c r="D95" i="3"/>
  <c r="E101" i="3"/>
  <c r="R94" i="4"/>
  <c r="T94" i="4" s="1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U94" i="4"/>
  <c r="AA94" i="4"/>
  <c r="W94" i="4"/>
  <c r="X94" i="4"/>
  <c r="C94" i="13"/>
  <c r="V94" i="4" l="1"/>
  <c r="Y94" i="4"/>
  <c r="AB94" i="4"/>
  <c r="Z94" i="4"/>
  <c r="R94" i="13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E93" i="9" s="1"/>
  <c r="D94" i="8"/>
  <c r="B91" i="13"/>
  <c r="H91" i="9"/>
  <c r="J91" i="9" s="1"/>
  <c r="E96" i="15"/>
  <c r="E97" i="15"/>
  <c r="D97" i="15"/>
  <c r="J97" i="15" s="1"/>
  <c r="C92" i="3"/>
  <c r="C93" i="3"/>
  <c r="E100" i="3" s="1"/>
  <c r="C92" i="5"/>
  <c r="C92" i="7"/>
  <c r="C93" i="7"/>
  <c r="H92" i="9"/>
  <c r="J92" i="9" s="1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E100" i="6" s="1"/>
  <c r="C92" i="8"/>
  <c r="B92" i="13"/>
  <c r="D96" i="15"/>
  <c r="J96" i="15" s="1"/>
  <c r="E99" i="6" l="1"/>
  <c r="E99" i="3"/>
  <c r="C91" i="16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E98" i="6" s="1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E97" i="6" s="1"/>
  <c r="J89" i="18"/>
  <c r="L89" i="18" s="1"/>
  <c r="E96" i="6" l="1"/>
  <c r="R91" i="13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E95" i="6" s="1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E94" i="6" l="1"/>
  <c r="D88" i="8"/>
  <c r="E93" i="8"/>
  <c r="C86" i="16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D87" i="16" l="1"/>
  <c r="R88" i="13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E93" i="6" s="1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E92" i="13"/>
  <c r="K86" i="9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E90" i="6" s="1"/>
  <c r="C83" i="4"/>
  <c r="C83" i="3"/>
  <c r="E90" i="3" s="1"/>
  <c r="E90" i="4" l="1"/>
  <c r="D86" i="6"/>
  <c r="E92" i="6"/>
  <c r="E91" i="6"/>
  <c r="E91" i="3"/>
  <c r="D86" i="4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E89" i="6" s="1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E88" i="6" s="1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E87" i="6" s="1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E86" i="6" s="1"/>
  <c r="D80" i="16"/>
  <c r="D81" i="13"/>
  <c r="E85" i="6" l="1"/>
  <c r="E85" i="2"/>
  <c r="E85" i="3"/>
  <c r="R80" i="13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V80" i="13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 l="1"/>
  <c r="X80" i="13"/>
  <c r="K78" i="9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E84" i="6" s="1"/>
  <c r="C77" i="5"/>
  <c r="C77" i="4"/>
  <c r="E84" i="4" s="1"/>
  <c r="R77" i="5" l="1"/>
  <c r="E84" i="5"/>
  <c r="C76" i="5"/>
  <c r="D80" i="15"/>
  <c r="G75" i="9"/>
  <c r="I75" i="9" s="1"/>
  <c r="C76" i="2"/>
  <c r="C77" i="2"/>
  <c r="E84" i="2" s="1"/>
  <c r="D78" i="5"/>
  <c r="C76" i="6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E82" i="8" l="1"/>
  <c r="E83" i="2"/>
  <c r="D77" i="6"/>
  <c r="E83" i="6"/>
  <c r="D77" i="4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E82" i="6" s="1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C75" i="7"/>
  <c r="E82" i="4" l="1"/>
  <c r="R75" i="4"/>
  <c r="C74" i="16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E81" i="6" s="1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K74" i="9" s="1"/>
  <c r="D75" i="8"/>
  <c r="D75" i="5"/>
  <c r="D80" i="17"/>
  <c r="E77" i="17"/>
  <c r="D75" i="6"/>
  <c r="E75" i="9"/>
  <c r="D75" i="3"/>
  <c r="D75" i="2"/>
  <c r="R74" i="4"/>
  <c r="D75" i="4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C73" i="2"/>
  <c r="E80" i="2" s="1"/>
  <c r="C73" i="5"/>
  <c r="C73" i="6"/>
  <c r="E80" i="6" s="1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E80" i="4" l="1"/>
  <c r="R73" i="4"/>
  <c r="V74" i="13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6" l="1"/>
  <c r="E79" i="6"/>
  <c r="R73" i="13"/>
  <c r="T73" i="13" s="1"/>
  <c r="E79" i="13"/>
  <c r="D73" i="4"/>
  <c r="E79" i="4"/>
  <c r="D73" i="3"/>
  <c r="E79" i="3"/>
  <c r="D73" i="8"/>
  <c r="E78" i="8"/>
  <c r="C71" i="16"/>
  <c r="D72" i="16" s="1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E78" i="6" s="1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E77" i="6" s="1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E76" i="6" s="1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l="1"/>
  <c r="R68" i="4"/>
  <c r="K69" i="9"/>
  <c r="J68" i="18"/>
  <c r="L68" i="18" s="1"/>
  <c r="C68" i="5"/>
  <c r="D68" i="9"/>
  <c r="C68" i="6"/>
  <c r="E75" i="6" s="1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K68" i="9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R68" i="13" l="1"/>
  <c r="U68" i="13" s="1"/>
  <c r="D69" i="13"/>
  <c r="T68" i="5"/>
  <c r="Z68" i="5"/>
  <c r="V68" i="5"/>
  <c r="X68" i="5"/>
  <c r="AA68" i="5"/>
  <c r="Y68" i="5"/>
  <c r="W68" i="5"/>
  <c r="U68" i="5"/>
  <c r="AB68" i="5"/>
  <c r="T68" i="13"/>
  <c r="W68" i="13"/>
  <c r="AB68" i="13"/>
  <c r="V68" i="13"/>
  <c r="X68" i="13"/>
  <c r="AA68" i="13"/>
  <c r="Y68" i="13"/>
  <c r="H66" i="18"/>
  <c r="K66" i="18"/>
  <c r="G66" i="16"/>
  <c r="H66" i="9"/>
  <c r="J66" i="9" s="1"/>
  <c r="Z68" i="13" l="1"/>
  <c r="C67" i="7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C67" i="2"/>
  <c r="E74" i="2" s="1"/>
  <c r="C67" i="6"/>
  <c r="E74" i="6" s="1"/>
  <c r="E71" i="15"/>
  <c r="D71" i="15"/>
  <c r="J67" i="18"/>
  <c r="L67" i="18" s="1"/>
  <c r="E74" i="4" l="1"/>
  <c r="R67" i="4"/>
  <c r="R67" i="5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3" i="6" s="1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AB65" i="5" s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W65" i="5"/>
  <c r="AA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E72" i="6" s="1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V65" i="5" l="1"/>
  <c r="Y65" i="5"/>
  <c r="U65" i="5"/>
  <c r="C64" i="16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E71" i="6" s="1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D65" i="7"/>
  <c r="D65" i="6"/>
  <c r="D65" i="8"/>
  <c r="D70" i="17"/>
  <c r="E67" i="17"/>
  <c r="R64" i="4"/>
  <c r="D65" i="4"/>
  <c r="D65" i="2"/>
  <c r="D65" i="3"/>
  <c r="D65" i="5"/>
  <c r="C64" i="13"/>
  <c r="X64" i="5" l="1"/>
  <c r="T64" i="5"/>
  <c r="Z64" i="5"/>
  <c r="U64" i="5"/>
  <c r="AA64" i="5"/>
  <c r="R64" i="13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E70" i="6" s="1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D64" i="7"/>
  <c r="D64" i="8"/>
  <c r="D64" i="6"/>
  <c r="D64" i="3"/>
  <c r="R63" i="4"/>
  <c r="D64" i="4"/>
  <c r="D69" i="17"/>
  <c r="E66" i="17"/>
  <c r="C63" i="13"/>
  <c r="D64" i="5"/>
  <c r="H61" i="18"/>
  <c r="G61" i="16"/>
  <c r="AB63" i="5" l="1"/>
  <c r="AA63" i="5"/>
  <c r="X63" i="5"/>
  <c r="Y63" i="5"/>
  <c r="U63" i="5"/>
  <c r="Z63" i="5"/>
  <c r="V63" i="5"/>
  <c r="R63" i="13"/>
  <c r="AA63" i="13" s="1"/>
  <c r="E69" i="13"/>
  <c r="T63" i="5"/>
  <c r="G61" i="9"/>
  <c r="I61" i="9" s="1"/>
  <c r="J62" i="18"/>
  <c r="L62" i="18" s="1"/>
  <c r="C62" i="2"/>
  <c r="E69" i="2" s="1"/>
  <c r="C62" i="6"/>
  <c r="E69" i="6" s="1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X63" i="13"/>
  <c r="W63" i="13"/>
  <c r="C62" i="5"/>
  <c r="D63" i="16"/>
  <c r="K63" i="9"/>
  <c r="D64" i="13"/>
  <c r="B61" i="13"/>
  <c r="G61" i="18"/>
  <c r="I61" i="18" s="1"/>
  <c r="H60" i="18"/>
  <c r="D61" i="9"/>
  <c r="C61" i="8"/>
  <c r="C61" i="6"/>
  <c r="E68" i="6" s="1"/>
  <c r="C61" i="3"/>
  <c r="G60" i="9"/>
  <c r="I60" i="9" s="1"/>
  <c r="V63" i="13" l="1"/>
  <c r="Z63" i="13"/>
  <c r="T63" i="13"/>
  <c r="Y63" i="13"/>
  <c r="U63" i="13"/>
  <c r="AB63" i="13"/>
  <c r="E67" i="8"/>
  <c r="E68" i="3"/>
  <c r="C61" i="16"/>
  <c r="R62" i="5"/>
  <c r="W62" i="5" s="1"/>
  <c r="E69" i="5"/>
  <c r="H60" i="9"/>
  <c r="J60" i="9" s="1"/>
  <c r="E65" i="15"/>
  <c r="C61" i="7"/>
  <c r="D62" i="7" s="1"/>
  <c r="D62" i="6"/>
  <c r="D63" i="6"/>
  <c r="Z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E67" i="6" s="1"/>
  <c r="C60" i="5"/>
  <c r="C60" i="4"/>
  <c r="C60" i="2"/>
  <c r="E67" i="2" s="1"/>
  <c r="E68" i="4" l="1"/>
  <c r="R61" i="4"/>
  <c r="T62" i="5"/>
  <c r="E67" i="4"/>
  <c r="R60" i="4"/>
  <c r="Y62" i="5"/>
  <c r="C60" i="16"/>
  <c r="R60" i="5"/>
  <c r="W60" i="5" s="1"/>
  <c r="E67" i="5"/>
  <c r="AB62" i="5"/>
  <c r="X62" i="5"/>
  <c r="R62" i="13"/>
  <c r="Y62" i="13" s="1"/>
  <c r="E68" i="13"/>
  <c r="AA62" i="5"/>
  <c r="R61" i="5"/>
  <c r="E68" i="5"/>
  <c r="U62" i="5"/>
  <c r="V62" i="5"/>
  <c r="C59" i="3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K62" i="9"/>
  <c r="D63" i="13"/>
  <c r="D62" i="16"/>
  <c r="D61" i="5"/>
  <c r="C61" i="13"/>
  <c r="E67" i="13" s="1"/>
  <c r="G59" i="18"/>
  <c r="I59" i="18" s="1"/>
  <c r="J60" i="18"/>
  <c r="L60" i="18" s="1"/>
  <c r="AB62" i="13" l="1"/>
  <c r="T62" i="13"/>
  <c r="AB60" i="5"/>
  <c r="Y60" i="5"/>
  <c r="Z60" i="5"/>
  <c r="E66" i="3"/>
  <c r="T60" i="5"/>
  <c r="AA62" i="13"/>
  <c r="V62" i="13"/>
  <c r="X62" i="13"/>
  <c r="Z62" i="13"/>
  <c r="X60" i="5"/>
  <c r="AA60" i="5"/>
  <c r="U62" i="13"/>
  <c r="W62" i="13"/>
  <c r="V60" i="5"/>
  <c r="C60" i="13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C59" i="5"/>
  <c r="C59" i="6"/>
  <c r="E66" i="6" s="1"/>
  <c r="C59" i="8"/>
  <c r="E65" i="8" s="1"/>
  <c r="D59" i="9"/>
  <c r="E60" i="9" s="1"/>
  <c r="C59" i="17"/>
  <c r="E66" i="4" l="1"/>
  <c r="R59" i="4"/>
  <c r="R60" i="13"/>
  <c r="X60" i="13" s="1"/>
  <c r="E66" i="13"/>
  <c r="R59" i="5"/>
  <c r="Z59" i="5" s="1"/>
  <c r="E66" i="5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AB59" i="13"/>
  <c r="D60" i="13"/>
  <c r="W59" i="13"/>
  <c r="Y59" i="13"/>
  <c r="T59" i="13" l="1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X58" i="5" s="1"/>
  <c r="E65" i="5"/>
  <c r="F6" i="15"/>
  <c r="G6" i="15" s="1"/>
  <c r="I5" i="15"/>
  <c r="T58" i="5"/>
  <c r="U58" i="5"/>
  <c r="V58" i="5"/>
  <c r="AA58" i="5"/>
  <c r="D59" i="3"/>
  <c r="D59" i="5"/>
  <c r="C58" i="7"/>
  <c r="D59" i="7" s="1"/>
  <c r="C58" i="4"/>
  <c r="B57" i="13"/>
  <c r="D58" i="9"/>
  <c r="E59" i="9" s="1"/>
  <c r="C58" i="6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W58" i="5" l="1"/>
  <c r="Y58" i="5"/>
  <c r="Z58" i="5"/>
  <c r="AB58" i="5"/>
  <c r="D59" i="6"/>
  <c r="E65" i="6"/>
  <c r="E65" i="4"/>
  <c r="R58" i="4"/>
  <c r="C57" i="16"/>
  <c r="D58" i="16" s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E64" i="6" s="1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AB57" i="4" s="1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A57" i="4"/>
  <c r="Z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D58" i="5"/>
  <c r="D58" i="4"/>
  <c r="D58" i="6"/>
  <c r="X57" i="4" l="1"/>
  <c r="W57" i="4"/>
  <c r="T57" i="4"/>
  <c r="K57" i="9"/>
  <c r="U57" i="4"/>
  <c r="R57" i="13"/>
  <c r="T57" i="13" s="1"/>
  <c r="D58" i="13"/>
  <c r="V57" i="13" l="1"/>
  <c r="U57" i="13"/>
  <c r="W57" i="13"/>
  <c r="Y57" i="13"/>
  <c r="X57" i="13"/>
  <c r="Z57" i="13"/>
  <c r="AA57" i="13"/>
  <c r="AB57" i="13"/>
  <c r="C56" i="6"/>
  <c r="E63" i="6" s="1"/>
  <c r="C56" i="5"/>
  <c r="B55" i="13"/>
  <c r="C56" i="17"/>
  <c r="C56" i="3"/>
  <c r="E63" i="3" s="1"/>
  <c r="C56" i="8"/>
  <c r="E62" i="8" s="1"/>
  <c r="C56" i="2"/>
  <c r="E63" i="2" s="1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T56" i="5" s="1"/>
  <c r="E63" i="5"/>
  <c r="W56" i="4"/>
  <c r="E63" i="4"/>
  <c r="C55" i="16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W56" i="5" l="1"/>
  <c r="R56" i="13"/>
  <c r="AA56" i="13" s="1"/>
  <c r="E62" i="13"/>
  <c r="V56" i="4"/>
  <c r="X56" i="4"/>
  <c r="G3" i="18"/>
  <c r="V56" i="13"/>
  <c r="U56" i="13"/>
  <c r="W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Y56" i="13" l="1"/>
  <c r="Z56" i="13"/>
  <c r="T56" i="13"/>
  <c r="C6" i="17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C10" i="17"/>
  <c r="C18" i="17"/>
  <c r="C26" i="17"/>
  <c r="C34" i="17"/>
  <c r="C42" i="17"/>
  <c r="C46" i="17"/>
  <c r="C54" i="17"/>
  <c r="C55" i="6"/>
  <c r="E62" i="6" s="1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R54" i="4" s="1"/>
  <c r="C54" i="3"/>
  <c r="E61" i="3" s="1"/>
  <c r="E61" i="6" l="1"/>
  <c r="E62" i="4"/>
  <c r="AB54" i="4"/>
  <c r="E61" i="4"/>
  <c r="R55" i="5"/>
  <c r="U55" i="5" s="1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Z55" i="5"/>
  <c r="AA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X55" i="5" l="1"/>
  <c r="W55" i="5"/>
  <c r="AB55" i="5"/>
  <c r="T55" i="5"/>
  <c r="Y55" i="5"/>
  <c r="V55" i="5"/>
  <c r="D55" i="2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U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AA54" i="5" l="1"/>
  <c r="AB54" i="5"/>
  <c r="W54" i="5"/>
  <c r="Z54" i="5"/>
  <c r="Y54" i="5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R53" i="4" s="1"/>
  <c r="C53" i="5"/>
  <c r="C53" i="6"/>
  <c r="E60" i="6" s="1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Z53" i="5" s="1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W53" i="5"/>
  <c r="AA53" i="5"/>
  <c r="T53" i="5"/>
  <c r="AB53" i="5"/>
  <c r="D54" i="3"/>
  <c r="D54" i="7"/>
  <c r="D54" i="5"/>
  <c r="D54" i="4"/>
  <c r="D54" i="8"/>
  <c r="D54" i="2"/>
  <c r="D54" i="6"/>
  <c r="E54" i="9"/>
  <c r="X53" i="5" l="1"/>
  <c r="R53" i="13"/>
  <c r="W53" i="13" s="1"/>
  <c r="E59" i="13"/>
  <c r="F15" i="15"/>
  <c r="G14" i="15"/>
  <c r="I14" i="15"/>
  <c r="Z53" i="13"/>
  <c r="AB53" i="13"/>
  <c r="K53" i="9"/>
  <c r="AA53" i="13"/>
  <c r="H51" i="9"/>
  <c r="J51" i="9" s="1"/>
  <c r="C52" i="5"/>
  <c r="C52" i="6"/>
  <c r="E59" i="6" s="1"/>
  <c r="C52" i="2"/>
  <c r="E59" i="2" s="1"/>
  <c r="C52" i="3"/>
  <c r="E59" i="3" s="1"/>
  <c r="C52" i="8"/>
  <c r="E58" i="8" s="1"/>
  <c r="B51" i="13"/>
  <c r="C52" i="4"/>
  <c r="R52" i="4" s="1"/>
  <c r="C52" i="7"/>
  <c r="D52" i="9"/>
  <c r="G51" i="9"/>
  <c r="I51" i="9" s="1"/>
  <c r="C51" i="16" l="1"/>
  <c r="E59" i="4"/>
  <c r="R52" i="5"/>
  <c r="Z52" i="5" s="1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W52" i="5"/>
  <c r="AA52" i="5"/>
  <c r="V52" i="5"/>
  <c r="D53" i="4"/>
  <c r="D53" i="3"/>
  <c r="D52" i="16"/>
  <c r="C52" i="13"/>
  <c r="D53" i="5"/>
  <c r="D53" i="7"/>
  <c r="D53" i="8"/>
  <c r="D53" i="2"/>
  <c r="D53" i="6"/>
  <c r="E53" i="9"/>
  <c r="C51" i="5"/>
  <c r="X52" i="5" l="1"/>
  <c r="U52" i="5"/>
  <c r="AB52" i="5"/>
  <c r="T52" i="5"/>
  <c r="Y52" i="5"/>
  <c r="R52" i="13"/>
  <c r="Z52" i="13" s="1"/>
  <c r="E58" i="13"/>
  <c r="R51" i="5"/>
  <c r="U51" i="5" s="1"/>
  <c r="E58" i="5"/>
  <c r="F17" i="15"/>
  <c r="G16" i="15"/>
  <c r="I16" i="15"/>
  <c r="C51" i="7"/>
  <c r="D52" i="7" s="1"/>
  <c r="V51" i="5"/>
  <c r="Y51" i="5"/>
  <c r="Z51" i="5"/>
  <c r="V52" i="13"/>
  <c r="X52" i="13"/>
  <c r="T52" i="13"/>
  <c r="D52" i="5"/>
  <c r="C51" i="2"/>
  <c r="E58" i="2" s="1"/>
  <c r="C51" i="3"/>
  <c r="E58" i="3" s="1"/>
  <c r="B50" i="13"/>
  <c r="C51" i="8"/>
  <c r="E57" i="8" s="1"/>
  <c r="C51" i="4"/>
  <c r="R51" i="4" s="1"/>
  <c r="G50" i="9"/>
  <c r="I50" i="9" s="1"/>
  <c r="K52" i="9"/>
  <c r="D53" i="13"/>
  <c r="C51" i="6"/>
  <c r="E58" i="6" s="1"/>
  <c r="H50" i="9"/>
  <c r="J50" i="9" s="1"/>
  <c r="D51" i="9"/>
  <c r="D50" i="9"/>
  <c r="C50" i="4"/>
  <c r="R50" i="4" s="1"/>
  <c r="C50" i="3"/>
  <c r="E57" i="3" s="1"/>
  <c r="C50" i="2"/>
  <c r="Y52" i="13" l="1"/>
  <c r="W52" i="13"/>
  <c r="T51" i="5"/>
  <c r="AB52" i="13"/>
  <c r="AA52" i="13"/>
  <c r="AA51" i="5"/>
  <c r="U52" i="13"/>
  <c r="X51" i="5"/>
  <c r="E57" i="2"/>
  <c r="W51" i="5"/>
  <c r="AB51" i="5"/>
  <c r="C50" i="16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E56" i="6" s="1"/>
  <c r="C49" i="5"/>
  <c r="C49" i="2"/>
  <c r="E56" i="2" s="1"/>
  <c r="D51" i="6" l="1"/>
  <c r="E57" i="6"/>
  <c r="R51" i="13"/>
  <c r="Y51" i="13" s="1"/>
  <c r="E57" i="13"/>
  <c r="C49" i="16"/>
  <c r="D50" i="16" s="1"/>
  <c r="R49" i="5"/>
  <c r="AA49" i="5" s="1"/>
  <c r="E56" i="5"/>
  <c r="R50" i="5"/>
  <c r="Y50" i="5" s="1"/>
  <c r="E57" i="5"/>
  <c r="F19" i="15"/>
  <c r="G18" i="15"/>
  <c r="I18" i="15"/>
  <c r="C49" i="7"/>
  <c r="D50" i="7" s="1"/>
  <c r="V49" i="5"/>
  <c r="Z49" i="5"/>
  <c r="W49" i="5"/>
  <c r="U49" i="5"/>
  <c r="Y49" i="5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R49" i="4" s="1"/>
  <c r="C49" i="3"/>
  <c r="E56" i="3" s="1"/>
  <c r="C50" i="13"/>
  <c r="D51" i="8"/>
  <c r="D49" i="9"/>
  <c r="H48" i="9"/>
  <c r="J48" i="9" s="1"/>
  <c r="D48" i="9"/>
  <c r="C48" i="5"/>
  <c r="C48" i="4"/>
  <c r="R48" i="4" s="1"/>
  <c r="C48" i="3"/>
  <c r="E55" i="3" s="1"/>
  <c r="C48" i="2"/>
  <c r="E55" i="2" s="1"/>
  <c r="X49" i="5" l="1"/>
  <c r="U51" i="13"/>
  <c r="T49" i="5"/>
  <c r="AB49" i="5"/>
  <c r="Z50" i="5"/>
  <c r="V51" i="13"/>
  <c r="W51" i="13"/>
  <c r="AB51" i="13"/>
  <c r="AA51" i="13"/>
  <c r="Z51" i="13"/>
  <c r="X51" i="13"/>
  <c r="T51" i="13"/>
  <c r="X50" i="5"/>
  <c r="T50" i="5"/>
  <c r="E55" i="4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E55" i="6" s="1"/>
  <c r="D49" i="4"/>
  <c r="D50" i="4"/>
  <c r="H47" i="9"/>
  <c r="J47" i="9" s="1"/>
  <c r="C48" i="8"/>
  <c r="E54" i="8" s="1"/>
  <c r="C48" i="7"/>
  <c r="G47" i="9"/>
  <c r="I47" i="9" s="1"/>
  <c r="E49" i="9"/>
  <c r="E50" i="9"/>
  <c r="Y48" i="5" l="1"/>
  <c r="X50" i="13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C47" i="3"/>
  <c r="E54" i="3" s="1"/>
  <c r="D48" i="6" l="1"/>
  <c r="E54" i="6"/>
  <c r="AA49" i="13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C47" i="4"/>
  <c r="R47" i="4" s="1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Z48" i="13" l="1"/>
  <c r="V48" i="13"/>
  <c r="X48" i="13"/>
  <c r="T48" i="13"/>
  <c r="W48" i="13"/>
  <c r="AB48" i="13"/>
  <c r="C46" i="16"/>
  <c r="T47" i="4"/>
  <c r="E54" i="4"/>
  <c r="R46" i="5"/>
  <c r="V46" i="5" s="1"/>
  <c r="E53" i="5"/>
  <c r="R47" i="5"/>
  <c r="Y47" i="5" s="1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Z46" i="5"/>
  <c r="W46" i="5"/>
  <c r="AA46" i="5"/>
  <c r="X46" i="5"/>
  <c r="AB46" i="5"/>
  <c r="V47" i="5"/>
  <c r="Z47" i="5"/>
  <c r="AB47" i="5"/>
  <c r="W47" i="5"/>
  <c r="U47" i="5"/>
  <c r="AA47" i="5"/>
  <c r="T47" i="5"/>
  <c r="C46" i="6"/>
  <c r="E53" i="6" s="1"/>
  <c r="C46" i="3"/>
  <c r="E53" i="3" s="1"/>
  <c r="B45" i="13"/>
  <c r="D48" i="2"/>
  <c r="D48" i="7"/>
  <c r="D48" i="4"/>
  <c r="C46" i="2"/>
  <c r="C46" i="7"/>
  <c r="D47" i="8"/>
  <c r="D48" i="8"/>
  <c r="C46" i="4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T46" i="5" l="1"/>
  <c r="E53" i="4"/>
  <c r="R46" i="4"/>
  <c r="X47" i="5"/>
  <c r="D47" i="2"/>
  <c r="E53" i="2"/>
  <c r="R47" i="13"/>
  <c r="T47" i="13" s="1"/>
  <c r="E53" i="13"/>
  <c r="R45" i="5"/>
  <c r="V45" i="5" s="1"/>
  <c r="E52" i="5"/>
  <c r="F24" i="15"/>
  <c r="G23" i="15"/>
  <c r="I23" i="15"/>
  <c r="C46" i="13"/>
  <c r="C45" i="16"/>
  <c r="D46" i="16" s="1"/>
  <c r="D47" i="4"/>
  <c r="C45" i="7"/>
  <c r="D46" i="7" s="1"/>
  <c r="W45" i="5"/>
  <c r="AA45" i="5"/>
  <c r="X45" i="5"/>
  <c r="U45" i="5"/>
  <c r="D46" i="8"/>
  <c r="D46" i="5"/>
  <c r="K47" i="9"/>
  <c r="D48" i="13"/>
  <c r="C45" i="6"/>
  <c r="B44" i="13"/>
  <c r="D47" i="3"/>
  <c r="C45" i="2"/>
  <c r="E52" i="2" s="1"/>
  <c r="C45" i="4"/>
  <c r="R45" i="4" s="1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AB47" i="13" l="1"/>
  <c r="AB45" i="5"/>
  <c r="Z45" i="5"/>
  <c r="D46" i="6"/>
  <c r="E52" i="6"/>
  <c r="Y45" i="5"/>
  <c r="T45" i="5"/>
  <c r="Z47" i="13"/>
  <c r="Y47" i="13"/>
  <c r="U47" i="13"/>
  <c r="E52" i="4"/>
  <c r="R46" i="13"/>
  <c r="AB46" i="13" s="1"/>
  <c r="E52" i="13"/>
  <c r="R44" i="4"/>
  <c r="E51" i="4"/>
  <c r="W47" i="13"/>
  <c r="X47" i="13"/>
  <c r="AA47" i="13"/>
  <c r="K46" i="9"/>
  <c r="D47" i="13"/>
  <c r="V47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R43" i="4" s="1"/>
  <c r="C43" i="2"/>
  <c r="E50" i="2" l="1"/>
  <c r="E50" i="6"/>
  <c r="D45" i="6"/>
  <c r="E51" i="6"/>
  <c r="R43" i="5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E49" i="6" s="1"/>
  <c r="C42" i="5"/>
  <c r="C42" i="4"/>
  <c r="R42" i="4" s="1"/>
  <c r="X45" i="13" l="1"/>
  <c r="Y45" i="13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R41" i="4" s="1"/>
  <c r="C41" i="2"/>
  <c r="E48" i="2" s="1"/>
  <c r="X42" i="5" l="1"/>
  <c r="Z44" i="13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AA41" i="4"/>
  <c r="T41" i="4"/>
  <c r="V41" i="4"/>
  <c r="D42" i="5"/>
  <c r="D42" i="4"/>
  <c r="D42" i="2"/>
  <c r="D43" i="2"/>
  <c r="C41" i="3"/>
  <c r="B40" i="13"/>
  <c r="C41" i="8"/>
  <c r="E47" i="8" s="1"/>
  <c r="C42" i="13"/>
  <c r="C41" i="6"/>
  <c r="E48" i="6" s="1"/>
  <c r="D43" i="3"/>
  <c r="C41" i="7"/>
  <c r="D41" i="9"/>
  <c r="E43" i="9"/>
  <c r="H40" i="9"/>
  <c r="J40" i="9" s="1"/>
  <c r="G40" i="9"/>
  <c r="I40" i="9" s="1"/>
  <c r="U43" i="13" l="1"/>
  <c r="U41" i="5"/>
  <c r="X43" i="13"/>
  <c r="V43" i="13"/>
  <c r="AA43" i="13"/>
  <c r="W43" i="13"/>
  <c r="Y43" i="13"/>
  <c r="Z43" i="13"/>
  <c r="T43" i="13"/>
  <c r="D42" i="3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T40" i="5" s="1"/>
  <c r="E47" i="5"/>
  <c r="X42" i="13"/>
  <c r="U42" i="13"/>
  <c r="R41" i="13"/>
  <c r="X41" i="13" s="1"/>
  <c r="E47" i="13"/>
  <c r="D42" i="13"/>
  <c r="F30" i="15"/>
  <c r="G29" i="15"/>
  <c r="I29" i="15"/>
  <c r="V40" i="5"/>
  <c r="C40" i="7"/>
  <c r="D41" i="5"/>
  <c r="C40" i="3"/>
  <c r="E47" i="3" s="1"/>
  <c r="C40" i="6"/>
  <c r="E47" i="6" s="1"/>
  <c r="C40" i="4"/>
  <c r="R40" i="4" s="1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E46" i="6" s="1"/>
  <c r="C39" i="5"/>
  <c r="C39" i="4"/>
  <c r="R39" i="4" s="1"/>
  <c r="C39" i="3"/>
  <c r="C39" i="2"/>
  <c r="E46" i="2" s="1"/>
  <c r="AB40" i="5" l="1"/>
  <c r="Y40" i="5"/>
  <c r="W40" i="5"/>
  <c r="Z40" i="5"/>
  <c r="AA40" i="5"/>
  <c r="E46" i="3"/>
  <c r="X40" i="5"/>
  <c r="U40" i="5"/>
  <c r="AB41" i="13"/>
  <c r="U41" i="13"/>
  <c r="W41" i="13"/>
  <c r="V41" i="13"/>
  <c r="AA41" i="13"/>
  <c r="T41" i="13"/>
  <c r="Z41" i="13"/>
  <c r="Y41" i="13"/>
  <c r="E46" i="4"/>
  <c r="C39" i="16"/>
  <c r="R39" i="5"/>
  <c r="AA39" i="5" s="1"/>
  <c r="E46" i="5"/>
  <c r="Z40" i="4"/>
  <c r="E47" i="4"/>
  <c r="F31" i="15"/>
  <c r="G30" i="15"/>
  <c r="I30" i="15"/>
  <c r="U40" i="4"/>
  <c r="W40" i="4"/>
  <c r="V40" i="4"/>
  <c r="T40" i="4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C38" i="3"/>
  <c r="V39" i="5" l="1"/>
  <c r="AB39" i="5"/>
  <c r="U39" i="5"/>
  <c r="X39" i="5"/>
  <c r="T39" i="5"/>
  <c r="Z39" i="5"/>
  <c r="Y39" i="5"/>
  <c r="W39" i="5"/>
  <c r="E45" i="4"/>
  <c r="R38" i="4"/>
  <c r="R38" i="5"/>
  <c r="X38" i="5" s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Y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H37" i="9"/>
  <c r="J37" i="9" s="1"/>
  <c r="C38" i="7"/>
  <c r="D39" i="7" s="1"/>
  <c r="C38" i="8"/>
  <c r="C38" i="2"/>
  <c r="U38" i="5" l="1"/>
  <c r="AB38" i="5"/>
  <c r="D39" i="6"/>
  <c r="E45" i="6"/>
  <c r="V38" i="5"/>
  <c r="T40" i="13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E44" i="6" s="1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R33" i="4" s="1"/>
  <c r="C29" i="4"/>
  <c r="C25" i="4"/>
  <c r="C17" i="4"/>
  <c r="C13" i="4"/>
  <c r="C9" i="4"/>
  <c r="R9" i="4" s="1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R5" i="4" s="1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C8" i="4"/>
  <c r="R8" i="4" s="1"/>
  <c r="C12" i="4"/>
  <c r="C16" i="4"/>
  <c r="R16" i="4" s="1"/>
  <c r="C20" i="4"/>
  <c r="C24" i="4"/>
  <c r="C28" i="4"/>
  <c r="C32" i="4"/>
  <c r="C36" i="4"/>
  <c r="R36" i="4" s="1"/>
  <c r="C6" i="5"/>
  <c r="C10" i="5"/>
  <c r="C14" i="5"/>
  <c r="C22" i="5"/>
  <c r="C26" i="5"/>
  <c r="C30" i="5"/>
  <c r="C34" i="5"/>
  <c r="C4" i="6"/>
  <c r="C8" i="6"/>
  <c r="C12" i="6"/>
  <c r="C16" i="6"/>
  <c r="C20" i="6"/>
  <c r="C32" i="6"/>
  <c r="C36" i="6"/>
  <c r="C18" i="2"/>
  <c r="C22" i="2"/>
  <c r="C26" i="2"/>
  <c r="C30" i="2"/>
  <c r="C34" i="2"/>
  <c r="C4" i="3"/>
  <c r="C8" i="3"/>
  <c r="C12" i="3"/>
  <c r="C16" i="3"/>
  <c r="C20" i="3"/>
  <c r="C24" i="3"/>
  <c r="C28" i="3"/>
  <c r="C32" i="3"/>
  <c r="C6" i="4"/>
  <c r="R6" i="4" s="1"/>
  <c r="C10" i="4"/>
  <c r="C14" i="4"/>
  <c r="C18" i="4"/>
  <c r="C22" i="4"/>
  <c r="C11" i="5"/>
  <c r="C26" i="4"/>
  <c r="R26" i="4" s="1"/>
  <c r="C30" i="4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C14" i="6"/>
  <c r="C18" i="6"/>
  <c r="C22" i="6"/>
  <c r="C26" i="6"/>
  <c r="C30" i="6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E42" i="6" s="1"/>
  <c r="C10" i="8"/>
  <c r="D16" i="8"/>
  <c r="G17" i="9"/>
  <c r="I17" i="9" s="1"/>
  <c r="G21" i="9"/>
  <c r="I21" i="9" s="1"/>
  <c r="C27" i="6"/>
  <c r="C31" i="6"/>
  <c r="C5" i="7"/>
  <c r="C29" i="7"/>
  <c r="C33" i="7"/>
  <c r="D20" i="8"/>
  <c r="C34" i="8"/>
  <c r="C10" i="2"/>
  <c r="D29" i="4"/>
  <c r="C18" i="5"/>
  <c r="C15" i="6"/>
  <c r="C28" i="6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C24" i="6"/>
  <c r="C13" i="7"/>
  <c r="C9" i="8"/>
  <c r="C13" i="8"/>
  <c r="E18" i="8" s="1"/>
  <c r="C17" i="8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C19" i="2"/>
  <c r="C23" i="2"/>
  <c r="C27" i="2"/>
  <c r="C31" i="2"/>
  <c r="C35" i="2"/>
  <c r="E42" i="2" s="1"/>
  <c r="C9" i="3"/>
  <c r="C13" i="3"/>
  <c r="C17" i="3"/>
  <c r="C21" i="3"/>
  <c r="C25" i="3"/>
  <c r="C29" i="3"/>
  <c r="C33" i="3"/>
  <c r="C7" i="4"/>
  <c r="R7" i="4" s="1"/>
  <c r="C11" i="4"/>
  <c r="C15" i="4"/>
  <c r="R15" i="4" s="1"/>
  <c r="C19" i="4"/>
  <c r="C23" i="4"/>
  <c r="C27" i="4"/>
  <c r="C31" i="4"/>
  <c r="C35" i="4"/>
  <c r="E42" i="4" s="1"/>
  <c r="D31" i="5"/>
  <c r="C19" i="6"/>
  <c r="D33" i="6"/>
  <c r="C21" i="7"/>
  <c r="C25" i="7"/>
  <c r="D35" i="7"/>
  <c r="C26" i="8"/>
  <c r="C30" i="8"/>
  <c r="E36" i="8" s="1"/>
  <c r="C8" i="2"/>
  <c r="C12" i="2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31" i="6" l="1"/>
  <c r="E36" i="6"/>
  <c r="E20" i="6"/>
  <c r="E19" i="2"/>
  <c r="E34" i="4"/>
  <c r="E30" i="2"/>
  <c r="D15" i="6"/>
  <c r="E22" i="6"/>
  <c r="D26" i="6"/>
  <c r="E33" i="6"/>
  <c r="D10" i="6"/>
  <c r="E17" i="6"/>
  <c r="E20" i="4"/>
  <c r="E18" i="3"/>
  <c r="E36" i="2"/>
  <c r="D37" i="6"/>
  <c r="E43" i="6"/>
  <c r="D13" i="6"/>
  <c r="E19" i="6"/>
  <c r="E32" i="6"/>
  <c r="D20" i="6"/>
  <c r="E26" i="6"/>
  <c r="E18" i="4"/>
  <c r="R11" i="4"/>
  <c r="E28" i="8"/>
  <c r="E30" i="6"/>
  <c r="D32" i="6"/>
  <c r="E38" i="6"/>
  <c r="D22" i="6"/>
  <c r="E29" i="6"/>
  <c r="E13" i="6"/>
  <c r="E16" i="4"/>
  <c r="R10" i="4"/>
  <c r="E30" i="3"/>
  <c r="E14" i="3"/>
  <c r="E32" i="2"/>
  <c r="E39" i="6"/>
  <c r="E15" i="6"/>
  <c r="E28" i="6"/>
  <c r="E12" i="6"/>
  <c r="E34" i="6"/>
  <c r="E41" i="6"/>
  <c r="E25" i="6"/>
  <c r="E27" i="6"/>
  <c r="R4" i="4"/>
  <c r="E24" i="6"/>
  <c r="E26" i="4"/>
  <c r="R19" i="4"/>
  <c r="E22" i="2"/>
  <c r="D12" i="6"/>
  <c r="E18" i="6"/>
  <c r="D29" i="6"/>
  <c r="E35" i="6"/>
  <c r="E14" i="6"/>
  <c r="D30" i="6"/>
  <c r="E37" i="6"/>
  <c r="D14" i="6"/>
  <c r="E21" i="6"/>
  <c r="E36" i="4"/>
  <c r="E22" i="3"/>
  <c r="D17" i="6"/>
  <c r="E23" i="6"/>
  <c r="E40" i="6"/>
  <c r="E16" i="6"/>
  <c r="D17" i="2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D29" i="8"/>
  <c r="E35" i="8"/>
  <c r="C23" i="16"/>
  <c r="C11" i="16"/>
  <c r="N7" i="19"/>
  <c r="C33" i="19" s="1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24" i="16"/>
  <c r="C12" i="16"/>
  <c r="C4" i="16"/>
  <c r="C33" i="16"/>
  <c r="C25" i="16"/>
  <c r="C17" i="16"/>
  <c r="C17" i="19"/>
  <c r="C9" i="16"/>
  <c r="C35" i="16"/>
  <c r="C35" i="19"/>
  <c r="C19" i="16"/>
  <c r="C30" i="16"/>
  <c r="C22" i="16"/>
  <c r="C14" i="16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D25" i="8"/>
  <c r="E31" i="8"/>
  <c r="C31" i="16"/>
  <c r="C15" i="16"/>
  <c r="C15" i="19"/>
  <c r="C7" i="16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30" i="19" l="1"/>
  <c r="C7" i="19"/>
  <c r="C31" i="19"/>
  <c r="C20" i="19"/>
  <c r="C14" i="19"/>
  <c r="C12" i="19"/>
  <c r="C120" i="19"/>
  <c r="C119" i="19"/>
  <c r="C36" i="19"/>
  <c r="C23" i="19"/>
  <c r="C117" i="19"/>
  <c r="C116" i="19"/>
  <c r="C118" i="19"/>
  <c r="Y4" i="4"/>
  <c r="X4" i="4"/>
  <c r="Z4" i="4"/>
  <c r="C28" i="19"/>
  <c r="X22" i="5"/>
  <c r="C3" i="19"/>
  <c r="C115" i="19"/>
  <c r="C112" i="19"/>
  <c r="C114" i="19"/>
  <c r="C113" i="19"/>
  <c r="D15" i="19"/>
  <c r="J15" i="19" s="1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C19" i="19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X126" i="5" s="1"/>
  <c r="U22" i="5"/>
  <c r="Y22" i="5"/>
  <c r="V6" i="5"/>
  <c r="W11" i="5"/>
  <c r="E6" i="16"/>
  <c r="H6" i="16" s="1"/>
  <c r="F5" i="16"/>
  <c r="Z22" i="5"/>
  <c r="T6" i="5"/>
  <c r="T126" i="5" s="1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U6" i="13"/>
  <c r="Y6" i="13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AA30" i="13"/>
  <c r="Y30" i="13"/>
  <c r="X30" i="13"/>
  <c r="T30" i="13"/>
  <c r="AB30" i="13"/>
  <c r="U30" i="13"/>
  <c r="Z30" i="13"/>
  <c r="V30" i="13"/>
  <c r="W30" i="13"/>
  <c r="W7" i="13"/>
  <c r="AA7" i="13"/>
  <c r="AB7" i="13"/>
  <c r="U31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B35" i="13"/>
  <c r="W35" i="13"/>
  <c r="Z35" i="13"/>
  <c r="X35" i="13"/>
  <c r="Z17" i="13"/>
  <c r="W17" i="13"/>
  <c r="V17" i="13"/>
  <c r="AB17" i="13"/>
  <c r="U17" i="13"/>
  <c r="T17" i="13"/>
  <c r="Y17" i="13"/>
  <c r="AA17" i="13"/>
  <c r="X17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Y24" i="13"/>
  <c r="T24" i="13"/>
  <c r="V24" i="13"/>
  <c r="V9" i="13"/>
  <c r="Y9" i="13"/>
  <c r="AB9" i="13"/>
  <c r="AB23" i="13"/>
  <c r="V23" i="13"/>
  <c r="AA23" i="13"/>
  <c r="Y23" i="13"/>
  <c r="X23" i="13"/>
  <c r="Z23" i="13"/>
  <c r="Z29" i="13"/>
  <c r="AB29" i="13"/>
  <c r="Y29" i="13"/>
  <c r="AA29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Z36" i="13" l="1"/>
  <c r="X29" i="13"/>
  <c r="Z13" i="13"/>
  <c r="U9" i="13"/>
  <c r="X9" i="13"/>
  <c r="Z24" i="13"/>
  <c r="X24" i="13"/>
  <c r="AA33" i="13"/>
  <c r="V35" i="13"/>
  <c r="U35" i="13"/>
  <c r="Y7" i="13"/>
  <c r="V6" i="13"/>
  <c r="AA6" i="13"/>
  <c r="U29" i="13"/>
  <c r="T29" i="13"/>
  <c r="X16" i="13"/>
  <c r="T9" i="13"/>
  <c r="Z9" i="13"/>
  <c r="AB24" i="13"/>
  <c r="AA24" i="13"/>
  <c r="Y35" i="13"/>
  <c r="U7" i="13"/>
  <c r="X14" i="13"/>
  <c r="X6" i="13"/>
  <c r="D20" i="19"/>
  <c r="D21" i="19"/>
  <c r="Z126" i="5"/>
  <c r="U126" i="5"/>
  <c r="AA126" i="5"/>
  <c r="W126" i="5"/>
  <c r="V126" i="5"/>
  <c r="AB126" i="5"/>
  <c r="AC126" i="5" s="1"/>
  <c r="Y126" i="5"/>
  <c r="D120" i="19"/>
  <c r="I120" i="19"/>
  <c r="D119" i="19"/>
  <c r="I119" i="19"/>
  <c r="X28" i="13"/>
  <c r="D22" i="19"/>
  <c r="D118" i="19"/>
  <c r="I118" i="19"/>
  <c r="D116" i="19"/>
  <c r="I116" i="19"/>
  <c r="D117" i="19"/>
  <c r="I117" i="19"/>
  <c r="Z21" i="13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U25" i="13"/>
  <c r="Y18" i="13"/>
  <c r="V15" i="13"/>
  <c r="Y27" i="13"/>
  <c r="Z32" i="13"/>
  <c r="U32" i="13"/>
  <c r="V28" i="13"/>
  <c r="AB28" i="13"/>
  <c r="D25" i="19"/>
  <c r="J25" i="19" s="1"/>
  <c r="D5" i="19"/>
  <c r="J5" i="19" s="1"/>
  <c r="D38" i="19"/>
  <c r="J38" i="19" s="1"/>
  <c r="D42" i="19"/>
  <c r="D46" i="19"/>
  <c r="D50" i="19"/>
  <c r="J50" i="19" s="1"/>
  <c r="D54" i="19"/>
  <c r="J54" i="19" s="1"/>
  <c r="D58" i="19"/>
  <c r="D62" i="19"/>
  <c r="J62" i="19" s="1"/>
  <c r="D66" i="19"/>
  <c r="J66" i="19" s="1"/>
  <c r="D70" i="19"/>
  <c r="J70" i="19" s="1"/>
  <c r="D74" i="19"/>
  <c r="D78" i="19"/>
  <c r="D82" i="19"/>
  <c r="J82" i="19" s="1"/>
  <c r="D86" i="19"/>
  <c r="J86" i="19" s="1"/>
  <c r="D90" i="19"/>
  <c r="D94" i="19"/>
  <c r="J94" i="19" s="1"/>
  <c r="D99" i="19"/>
  <c r="J99" i="19" s="1"/>
  <c r="D112" i="19"/>
  <c r="I112" i="19"/>
  <c r="T33" i="13"/>
  <c r="X12" i="13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J30" i="19" s="1"/>
  <c r="D102" i="19"/>
  <c r="J102" i="19" s="1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J48" i="19" s="1"/>
  <c r="D52" i="19"/>
  <c r="J52" i="19" s="1"/>
  <c r="D56" i="19"/>
  <c r="J56" i="19" s="1"/>
  <c r="D60" i="19"/>
  <c r="D64" i="19"/>
  <c r="J64" i="19" s="1"/>
  <c r="D68" i="19"/>
  <c r="J68" i="19" s="1"/>
  <c r="D72" i="19"/>
  <c r="J72" i="19" s="1"/>
  <c r="D80" i="19"/>
  <c r="D88" i="19"/>
  <c r="J88" i="19" s="1"/>
  <c r="D98" i="19"/>
  <c r="J98" i="19" s="1"/>
  <c r="D104" i="19"/>
  <c r="J104" i="19" s="1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J77" i="19" s="1"/>
  <c r="D85" i="19"/>
  <c r="J85" i="19" s="1"/>
  <c r="D93" i="19"/>
  <c r="J93" i="19" s="1"/>
  <c r="D96" i="19"/>
  <c r="J96" i="19" s="1"/>
  <c r="D108" i="19"/>
  <c r="J108" i="19" s="1"/>
  <c r="D33" i="19"/>
  <c r="J33" i="19" s="1"/>
  <c r="J7" i="19"/>
  <c r="J18" i="19"/>
  <c r="J9" i="19"/>
  <c r="J31" i="19"/>
  <c r="J42" i="19"/>
  <c r="J46" i="19"/>
  <c r="J58" i="19"/>
  <c r="J74" i="19"/>
  <c r="J78" i="19"/>
  <c r="J90" i="19"/>
  <c r="D111" i="19"/>
  <c r="I111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J13" i="19"/>
  <c r="J22" i="19"/>
  <c r="J11" i="19"/>
  <c r="J8" i="19"/>
  <c r="D10" i="19"/>
  <c r="J44" i="19"/>
  <c r="J60" i="19"/>
  <c r="D75" i="19"/>
  <c r="J80" i="19"/>
  <c r="D83" i="19"/>
  <c r="D91" i="19"/>
  <c r="D100" i="19"/>
  <c r="D110" i="19"/>
  <c r="D109" i="19"/>
  <c r="J36" i="19"/>
  <c r="D35" i="19"/>
  <c r="D6" i="19"/>
  <c r="J20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D81" i="19"/>
  <c r="D89" i="19"/>
  <c r="D101" i="19"/>
  <c r="D105" i="19"/>
  <c r="D12" i="19"/>
  <c r="F37" i="15"/>
  <c r="G36" i="15"/>
  <c r="I36" i="15"/>
  <c r="F6" i="16"/>
  <c r="E7" i="16"/>
  <c r="I5" i="16"/>
  <c r="I6" i="16"/>
  <c r="E27" i="19" l="1"/>
  <c r="K27" i="19" s="1"/>
  <c r="U125" i="13"/>
  <c r="E117" i="19"/>
  <c r="K117" i="19" s="1"/>
  <c r="V125" i="13"/>
  <c r="AA125" i="13"/>
  <c r="AB125" i="13"/>
  <c r="T125" i="13"/>
  <c r="X125" i="13"/>
  <c r="Z125" i="13"/>
  <c r="W125" i="13"/>
  <c r="Y125" i="13"/>
  <c r="E119" i="19"/>
  <c r="K119" i="19" s="1"/>
  <c r="J120" i="19"/>
  <c r="E127" i="19"/>
  <c r="K127" i="19" s="1"/>
  <c r="E120" i="19"/>
  <c r="K120" i="19" s="1"/>
  <c r="J119" i="19"/>
  <c r="E126" i="19"/>
  <c r="K126" i="19" s="1"/>
  <c r="E118" i="19"/>
  <c r="K118" i="19" s="1"/>
  <c r="E12" i="19"/>
  <c r="K12" i="19" s="1"/>
  <c r="E116" i="19"/>
  <c r="K116" i="19" s="1"/>
  <c r="J117" i="19"/>
  <c r="E124" i="19"/>
  <c r="K124" i="19" s="1"/>
  <c r="E44" i="19"/>
  <c r="K44" i="19" s="1"/>
  <c r="J118" i="19"/>
  <c r="E125" i="19"/>
  <c r="K125" i="19" s="1"/>
  <c r="J116" i="19"/>
  <c r="K123" i="19"/>
  <c r="J115" i="19"/>
  <c r="K122" i="19"/>
  <c r="J114" i="19"/>
  <c r="K121" i="19"/>
  <c r="E115" i="19"/>
  <c r="K115" i="19" s="1"/>
  <c r="J113" i="19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28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AC125" i="13" l="1"/>
  <c r="N15" i="19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G116" i="20" s="1"/>
  <c r="J114" i="20"/>
  <c r="F115" i="16"/>
  <c r="E116" i="16"/>
  <c r="G117" i="20" l="1"/>
  <c r="J116" i="20"/>
  <c r="H116" i="20"/>
  <c r="H115" i="20"/>
  <c r="J115" i="20"/>
  <c r="F116" i="16"/>
  <c r="E117" i="16"/>
  <c r="H117" i="20" l="1"/>
  <c r="J117" i="20"/>
  <c r="G118" i="20"/>
  <c r="G119" i="20" s="1"/>
  <c r="E118" i="16"/>
  <c r="F117" i="16"/>
  <c r="J119" i="20" l="1"/>
  <c r="H119" i="20"/>
  <c r="G120" i="20"/>
  <c r="H118" i="20"/>
  <c r="J118" i="20"/>
  <c r="F118" i="16"/>
  <c r="E119" i="16"/>
  <c r="J120" i="20" l="1"/>
  <c r="H120" i="20"/>
  <c r="F119" i="16"/>
  <c r="E120" i="16"/>
  <c r="F120" i="16" l="1"/>
  <c r="E121" i="16"/>
  <c r="O27" i="20" l="1"/>
  <c r="F121" i="16"/>
  <c r="E122" i="16"/>
  <c r="F122" i="16" l="1"/>
  <c r="E123" i="16"/>
  <c r="F123" i="16" l="1"/>
  <c r="E124" i="16"/>
  <c r="F124" i="16" l="1"/>
  <c r="E125" i="16"/>
  <c r="G124" i="20" l="1"/>
  <c r="F125" i="16"/>
  <c r="E126" i="16"/>
  <c r="G125" i="20" l="1"/>
  <c r="H124" i="20"/>
  <c r="F126" i="16"/>
  <c r="E127" i="16"/>
  <c r="G126" i="20" l="1"/>
  <c r="H125" i="20"/>
  <c r="E128" i="16"/>
  <c r="F127" i="16"/>
  <c r="G127" i="20" l="1"/>
  <c r="H126" i="20"/>
  <c r="F128" i="16"/>
  <c r="E129" i="16"/>
  <c r="G128" i="20" l="1"/>
  <c r="H127" i="20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<sst xmlns="http://schemas.openxmlformats.org/spreadsheetml/2006/main" count="304" uniqueCount="68">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</sst>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4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Casi_totali!$A$3:$A$124</c:f>
              <c:numCache>
                <c:formatCode>d/m;@</c:formatCode>
                <c:ptCount val="12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Casi_totali!$B$3:$B$124</c:f>
              <c:numCache>
                <c:formatCode>General</c:formatCode>
                <c:ptCount val="12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Deceduti!$B$3:$B$127</c:f>
              <c:numCache>
                <c:formatCode>General</c:formatCode>
                <c:ptCount val="125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  <c:pt idx="116">
                  <c:v>52028</c:v>
                </c:pt>
                <c:pt idx="117">
                  <c:v>52850</c:v>
                </c:pt>
                <c:pt idx="118">
                  <c:v>53677</c:v>
                </c:pt>
                <c:pt idx="119">
                  <c:v>54363</c:v>
                </c:pt>
                <c:pt idx="120">
                  <c:v>54904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Deceduti!$T$126:$AB$126</c:f>
              <c:numCache>
                <c:formatCode>0</c:formatCode>
                <c:ptCount val="9"/>
                <c:pt idx="0">
                  <c:v>28.333333333333332</c:v>
                </c:pt>
                <c:pt idx="1">
                  <c:v>16.666666666666668</c:v>
                </c:pt>
                <c:pt idx="2">
                  <c:v>7.5</c:v>
                </c:pt>
                <c:pt idx="3">
                  <c:v>10</c:v>
                </c:pt>
                <c:pt idx="4">
                  <c:v>9.1666666666666661</c:v>
                </c:pt>
                <c:pt idx="5">
                  <c:v>12.5</c:v>
                </c:pt>
                <c:pt idx="6">
                  <c:v>5.833333333333333</c:v>
                </c:pt>
                <c:pt idx="7">
                  <c:v>6.666666666666667</c:v>
                </c:pt>
                <c:pt idx="8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Ospedalizzati!$A$3:$A$133</c:f>
              <c:numCache>
                <c:formatCode>d/m;@</c:formatCode>
                <c:ptCount val="1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Ospedalizzati!$B$3:$B$133</c:f>
              <c:numCache>
                <c:formatCode>General</c:formatCode>
                <c:ptCount val="131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  <c:pt idx="116">
                  <c:v>38161</c:v>
                </c:pt>
                <c:pt idx="117">
                  <c:v>37884</c:v>
                </c:pt>
                <c:pt idx="118">
                  <c:v>37466</c:v>
                </c:pt>
                <c:pt idx="119">
                  <c:v>37061</c:v>
                </c:pt>
                <c:pt idx="120">
                  <c:v>36632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Ospedalizzati!$A$3:$A$129</c:f>
              <c:numCache>
                <c:formatCode>d/m;@</c:formatCode>
                <c:ptCount val="12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Ospedalizzati!$C$3:$C$129</c:f>
              <c:numCache>
                <c:formatCode>General</c:formatCode>
                <c:ptCount val="127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  <c:pt idx="116">
                  <c:v>-232</c:v>
                </c:pt>
                <c:pt idx="117">
                  <c:v>-277</c:v>
                </c:pt>
                <c:pt idx="118">
                  <c:v>-418</c:v>
                </c:pt>
                <c:pt idx="119">
                  <c:v>-405</c:v>
                </c:pt>
                <c:pt idx="120">
                  <c:v>-429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Ospedalizzati!$A$12:$A$130</c:f>
              <c:numCache>
                <c:formatCode>d/m;@</c:formatCode>
                <c:ptCount val="11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  <c:pt idx="110">
                  <c:v>44163</c:v>
                </c:pt>
                <c:pt idx="111">
                  <c:v>44164</c:v>
                </c:pt>
              </c:numCache>
            </c:numRef>
          </c:xVal>
          <c:yVal>
            <c:numRef>
              <c:f>Ospedalizzati!$E$12:$E$130</c:f>
              <c:numCache>
                <c:formatCode>0</c:formatCode>
                <c:ptCount val="119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  <c:pt idx="107">
                  <c:v>243.85714285714286</c:v>
                </c:pt>
                <c:pt idx="108">
                  <c:v>141</c:v>
                </c:pt>
                <c:pt idx="109">
                  <c:v>80.285714285714292</c:v>
                </c:pt>
                <c:pt idx="110">
                  <c:v>-34.142857142857146</c:v>
                </c:pt>
                <c:pt idx="111">
                  <c:v>-108.57142857142857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</c:numCache>
            </c:numRef>
          </c:xVal>
          <c:yVal>
            <c:numRef>
              <c:f>Positivi!$B$3:$B$122</c:f>
              <c:numCache>
                <c:formatCode>General</c:formatCode>
                <c:ptCount val="120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Positivi!$A$3:$A$128</c:f>
              <c:numCache>
                <c:formatCode>d/m;@</c:formatCode>
                <c:ptCount val="12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Positivi!$C$3:$C$128</c:f>
              <c:numCache>
                <c:formatCode>General</c:formatCode>
                <c:ptCount val="126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  <c:pt idx="116">
                  <c:v>-6689</c:v>
                </c:pt>
                <c:pt idx="117">
                  <c:v>4148</c:v>
                </c:pt>
                <c:pt idx="118">
                  <c:v>-7952</c:v>
                </c:pt>
                <c:pt idx="119">
                  <c:v>1415</c:v>
                </c:pt>
                <c:pt idx="120">
                  <c:v>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Positivi!$A$3:$A$130</c:f>
              <c:numCache>
                <c:formatCode>d/m;@</c:formatCode>
                <c:ptCount val="12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Positivi!$E$3:$E$130</c:f>
              <c:numCache>
                <c:formatCode>General</c:formatCode>
                <c:ptCount val="128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  <c:pt idx="116" formatCode="0">
                  <c:v>6932.7142857142853</c:v>
                </c:pt>
                <c:pt idx="117" formatCode="0">
                  <c:v>4882</c:v>
                </c:pt>
                <c:pt idx="118" formatCode="0">
                  <c:v>1531</c:v>
                </c:pt>
                <c:pt idx="119" formatCode="0">
                  <c:v>-348.28571428571428</c:v>
                </c:pt>
                <c:pt idx="120" formatCode="0">
                  <c:v>-1453.7142857142858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Positivi!$A$3:$A$125</c:f>
              <c:numCache>
                <c:formatCode>d/m;@</c:formatCode>
                <c:ptCount val="12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Positivi!$B$3:$B$125</c:f>
              <c:numCache>
                <c:formatCode>General</c:formatCode>
                <c:ptCount val="123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  <c:pt idx="118">
                  <c:v>787893</c:v>
                </c:pt>
                <c:pt idx="119">
                  <c:v>789308</c:v>
                </c:pt>
                <c:pt idx="120">
                  <c:v>795771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Quarantena!$B$3:$B$127</c:f>
              <c:numCache>
                <c:formatCode>General</c:formatCode>
                <c:ptCount val="125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  <c:pt idx="116">
                  <c:v>753536</c:v>
                </c:pt>
                <c:pt idx="117">
                  <c:v>757961</c:v>
                </c:pt>
                <c:pt idx="118">
                  <c:v>750427</c:v>
                </c:pt>
                <c:pt idx="119">
                  <c:v>752247</c:v>
                </c:pt>
                <c:pt idx="120">
                  <c:v>759139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Quarantena!$C$3:$C$127</c:f>
              <c:numCache>
                <c:formatCode>General</c:formatCode>
                <c:ptCount val="12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  <c:pt idx="115">
                  <c:v>1651</c:v>
                </c:pt>
                <c:pt idx="116">
                  <c:v>-6457</c:v>
                </c:pt>
                <c:pt idx="117">
                  <c:v>4425</c:v>
                </c:pt>
                <c:pt idx="118">
                  <c:v>-7534</c:v>
                </c:pt>
                <c:pt idx="119">
                  <c:v>1820</c:v>
                </c:pt>
                <c:pt idx="120">
                  <c:v>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</c:numCache>
            </c:numRef>
          </c:xVal>
          <c:yVal>
            <c:numRef>
              <c:f>'Nuovi positivi'!$B$3:$B$117</c:f>
              <c:numCache>
                <c:formatCode>General</c:formatCode>
                <c:ptCount val="11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Casi_totali!$B$3:$B$123</c:f>
              <c:numCache>
                <c:formatCode>General</c:formatCode>
                <c:ptCount val="121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  <c:pt idx="118">
                  <c:v>1538217</c:v>
                </c:pt>
                <c:pt idx="119">
                  <c:v>1564532</c:v>
                </c:pt>
                <c:pt idx="120">
                  <c:v>1585178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positivi'!$A$4:$A$125</c:f>
              <c:numCache>
                <c:formatCode>d/m;@</c:formatCode>
                <c:ptCount val="122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</c:numCache>
            </c:numRef>
          </c:xVal>
          <c:yVal>
            <c:numRef>
              <c:f>'Nuovi positivi'!$C$4:$C$125</c:f>
              <c:numCache>
                <c:formatCode>General</c:formatCode>
                <c:ptCount val="122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  <c:pt idx="115">
                  <c:v>25852</c:v>
                </c:pt>
                <c:pt idx="116">
                  <c:v>29001</c:v>
                </c:pt>
                <c:pt idx="117">
                  <c:v>28342</c:v>
                </c:pt>
                <c:pt idx="118">
                  <c:v>26315</c:v>
                </c:pt>
                <c:pt idx="119">
                  <c:v>20646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positivi'!$A$3:$A$128</c:f>
              <c:numCache>
                <c:formatCode>d/m;@</c:formatCode>
                <c:ptCount val="12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'Nuovi positivi'!$E$3:$E$128</c:f>
              <c:numCache>
                <c:formatCode>General</c:formatCode>
                <c:ptCount val="126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  <c:pt idx="116" formatCode="0">
                  <c:v>29788.857142857141</c:v>
                </c:pt>
                <c:pt idx="117" formatCode="0">
                  <c:v>28763.857142857141</c:v>
                </c:pt>
                <c:pt idx="118" formatCode="0">
                  <c:v>27492.857142857141</c:v>
                </c:pt>
                <c:pt idx="119" formatCode="0">
                  <c:v>26285.857142857141</c:v>
                </c:pt>
                <c:pt idx="120" formatCode="0">
                  <c:v>25187.142857142859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positivi'!$T$125:$AB$125</c:f>
              <c:numCache>
                <c:formatCode>0</c:formatCode>
                <c:ptCount val="9"/>
                <c:pt idx="0">
                  <c:v>39.166666666666664</c:v>
                </c:pt>
                <c:pt idx="1">
                  <c:v>20.833333333333332</c:v>
                </c:pt>
                <c:pt idx="2">
                  <c:v>17.5</c:v>
                </c:pt>
                <c:pt idx="3">
                  <c:v>7.5</c:v>
                </c:pt>
                <c:pt idx="4">
                  <c:v>5.833333333333333</c:v>
                </c:pt>
                <c:pt idx="5">
                  <c:v>1.6666666666666667</c:v>
                </c:pt>
                <c:pt idx="6">
                  <c:v>0.83333333333333337</c:v>
                </c:pt>
                <c:pt idx="7">
                  <c:v>2.5</c:v>
                </c:pt>
                <c:pt idx="8">
                  <c:v>4.166666666666667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  <c:pt idx="116">
                  <c:v>20956187</c:v>
                </c:pt>
                <c:pt idx="117">
                  <c:v>21188898</c:v>
                </c:pt>
                <c:pt idx="118">
                  <c:v>21411701</c:v>
                </c:pt>
                <c:pt idx="119">
                  <c:v>21637641</c:v>
                </c:pt>
                <c:pt idx="120">
                  <c:v>21814575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  <c:pt idx="116">
                  <c:v>230007</c:v>
                </c:pt>
                <c:pt idx="117">
                  <c:v>232711</c:v>
                </c:pt>
                <c:pt idx="118">
                  <c:v>222803</c:v>
                </c:pt>
                <c:pt idx="119">
                  <c:v>225940</c:v>
                </c:pt>
                <c:pt idx="120">
                  <c:v>176934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xVal>
          <c:yVal>
            <c:numRef>
              <c:f>Tamponi!$I$3:$I$123</c:f>
              <c:numCache>
                <c:formatCode>0.0</c:formatCode>
                <c:ptCount val="121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  <c:pt idx="106">
                  <c:v>6.2427423615556972</c:v>
                </c:pt>
                <c:pt idx="107">
                  <c:v>6.3363874476914015</c:v>
                </c:pt>
                <c:pt idx="108">
                  <c:v>6.4350505446943105</c:v>
                </c:pt>
                <c:pt idx="109">
                  <c:v>6.5334791046331171</c:v>
                </c:pt>
                <c:pt idx="110">
                  <c:v>6.6340145951281873</c:v>
                </c:pt>
                <c:pt idx="111">
                  <c:v>6.7414401447827146</c:v>
                </c:pt>
                <c:pt idx="112">
                  <c:v>6.8343697364962841</c:v>
                </c:pt>
                <c:pt idx="113">
                  <c:v>6.9100853340615842</c:v>
                </c:pt>
                <c:pt idx="114">
                  <c:v>6.9716057746209978</c:v>
                </c:pt>
                <c:pt idx="115">
                  <c:v>7.0202130831634193</c:v>
                </c:pt>
                <c:pt idx="116">
                  <c:v>7.0665240771138373</c:v>
                </c:pt>
                <c:pt idx="117">
                  <c:v>7.125783511723923</c:v>
                </c:pt>
                <c:pt idx="118">
                  <c:v>7.1840018688846818</c:v>
                </c:pt>
                <c:pt idx="119">
                  <c:v>7.2306033730756507</c:v>
                </c:pt>
                <c:pt idx="120">
                  <c:v>7.2666004265496804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Tamponi!$A$2:$A$122</c:f>
              <c:numCache>
                <c:formatCode>d/m;@</c:formatCode>
                <c:ptCount val="12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</c:numCache>
            </c:numRef>
          </c:xVal>
          <c:yVal>
            <c:numRef>
              <c:f>Tamponi!$J$2:$J$122</c:f>
              <c:numCache>
                <c:formatCode>0.0</c:formatCode>
                <c:ptCount val="121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  <c:pt idx="110">
                  <c:v>3.8161394010713896</c:v>
                </c:pt>
                <c:pt idx="111">
                  <c:v>3.8615425353419122</c:v>
                </c:pt>
                <c:pt idx="112">
                  <c:v>3.8931594295012815</c:v>
                </c:pt>
                <c:pt idx="113">
                  <c:v>3.9195678339653268</c:v>
                </c:pt>
                <c:pt idx="114">
                  <c:v>3.952934231404881</c:v>
                </c:pt>
                <c:pt idx="115">
                  <c:v>3.8799668178062974</c:v>
                </c:pt>
                <c:pt idx="116">
                  <c:v>3.8520653588842708</c:v>
                </c:pt>
                <c:pt idx="117">
                  <c:v>3.7778676053997802</c:v>
                </c:pt>
                <c:pt idx="118">
                  <c:v>3.7559527635651464</c:v>
                </c:pt>
                <c:pt idx="119">
                  <c:v>3.6797310031557044</c:v>
                </c:pt>
                <c:pt idx="120">
                  <c:v>3.6478468239675479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Tamponi!$A$4:$A$126</c:f>
              <c:numCache>
                <c:formatCode>d/m;@</c:formatCode>
                <c:ptCount val="123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</c:numCache>
            </c:numRef>
          </c:xVal>
          <c:yVal>
            <c:numRef>
              <c:f>Tamponi!$K$4:$K$126</c:f>
              <c:numCache>
                <c:formatCode>0.00</c:formatCode>
                <c:ptCount val="123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  <c:pt idx="115">
                  <c:v>230007</c:v>
                </c:pt>
                <c:pt idx="116">
                  <c:v>232711</c:v>
                </c:pt>
                <c:pt idx="117">
                  <c:v>222803</c:v>
                </c:pt>
                <c:pt idx="118">
                  <c:v>225940</c:v>
                </c:pt>
                <c:pt idx="119">
                  <c:v>176934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  <c:pt idx="117">
                  <c:v>12.72065456928318</c:v>
                </c:pt>
                <c:pt idx="118">
                  <c:v>11.646897406391076</c:v>
                </c:pt>
                <c:pt idx="119">
                  <c:v>11.668757841907151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'Analisi-nuovi-pos'!$A$11:$B$125</c:f>
              <c:multiLvlStrCache>
                <c:ptCount val="115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  <c:pt idx="104">
                    <c:v>113</c:v>
                  </c:pt>
                  <c:pt idx="105">
                    <c:v>114</c:v>
                  </c:pt>
                  <c:pt idx="106">
                    <c:v>115</c:v>
                  </c:pt>
                  <c:pt idx="107">
                    <c:v>116</c:v>
                  </c:pt>
                  <c:pt idx="108">
                    <c:v>117</c:v>
                  </c:pt>
                  <c:pt idx="109">
                    <c:v>118</c:v>
                  </c:pt>
                  <c:pt idx="110">
                    <c:v>119</c:v>
                  </c:pt>
                  <c:pt idx="111">
                    <c:v>120</c:v>
                  </c:pt>
                  <c:pt idx="112">
                    <c:v>121</c:v>
                  </c:pt>
                  <c:pt idx="113">
                    <c:v>122</c:v>
                  </c:pt>
                  <c:pt idx="114">
                    <c:v>123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  <c:pt idx="104">
                    <c:v>21/11</c:v>
                  </c:pt>
                  <c:pt idx="105">
                    <c:v>22/11</c:v>
                  </c:pt>
                  <c:pt idx="106">
                    <c:v>23/11</c:v>
                  </c:pt>
                  <c:pt idx="107">
                    <c:v>24/11</c:v>
                  </c:pt>
                  <c:pt idx="108">
                    <c:v>25/11</c:v>
                  </c:pt>
                  <c:pt idx="109">
                    <c:v>26/11</c:v>
                  </c:pt>
                  <c:pt idx="110">
                    <c:v>27/11</c:v>
                  </c:pt>
                  <c:pt idx="111">
                    <c:v>28/11</c:v>
                  </c:pt>
                  <c:pt idx="112">
                    <c:v>29/11</c:v>
                  </c:pt>
                </c:lvl>
              </c:multiLvlStrCache>
            </c:multiLvlStrRef>
          </c:xVal>
          <c:yVal>
            <c:numRef>
              <c:f>'Analisi-nuovi-pos'!$E$11:$E$125</c:f>
              <c:numCache>
                <c:formatCode>0</c:formatCode>
                <c:ptCount val="115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  <c:pt idx="109">
                  <c:v>29788.857142857141</c:v>
                </c:pt>
                <c:pt idx="110">
                  <c:v>28763.857142857141</c:v>
                </c:pt>
                <c:pt idx="111">
                  <c:v>27492.857142857141</c:v>
                </c:pt>
                <c:pt idx="112">
                  <c:v>26285.857142857141</c:v>
                </c:pt>
                <c:pt idx="113">
                  <c:v>25187.142857142859</c:v>
                </c:pt>
                <c:pt idx="114">
                  <c:v>21911.857142857141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  <c:pt idx="112">
                  <c:v>3755.5610427242136</c:v>
                </c:pt>
                <c:pt idx="113">
                  <c:v>-2144.1793629762833</c:v>
                </c:pt>
                <c:pt idx="114">
                  <c:v>-6998.617891073427</c:v>
                </c:pt>
                <c:pt idx="115">
                  <c:v>-6117.5946036799396</c:v>
                </c:pt>
                <c:pt idx="116">
                  <c:v>-2888.8967356061657</c:v>
                </c:pt>
                <c:pt idx="117">
                  <c:v>883.75325724727008</c:v>
                </c:pt>
                <c:pt idx="118">
                  <c:v>865.70822704999591</c:v>
                </c:pt>
                <c:pt idx="119">
                  <c:v>-505.59451248448022</c:v>
                </c:pt>
                <c:pt idx="120">
                  <c:v>-5506.6253534948919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'Analisi-nuovi-pos'!$B$11:$B$123</c:f>
              <c:numCache>
                <c:formatCode>0</c:formatCode>
                <c:ptCount val="1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</c:numCache>
            </c:numRef>
          </c:xVal>
          <c:yVal>
            <c:numRef>
              <c:f>'Analisi-nuovi-pos'!$K$11:$K$123</c:f>
              <c:numCache>
                <c:formatCode>0</c:formatCode>
                <c:ptCount val="113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  <c:pt idx="104">
                  <c:v>3057.846757009931</c:v>
                </c:pt>
                <c:pt idx="105">
                  <c:v>3230.1063513094341</c:v>
                </c:pt>
                <c:pt idx="106">
                  <c:v>2979.9535374980005</c:v>
                </c:pt>
                <c:pt idx="107">
                  <c:v>2928.8339677486329</c:v>
                </c:pt>
                <c:pt idx="108">
                  <c:v>2251.9604072509755</c:v>
                </c:pt>
                <c:pt idx="109">
                  <c:v>1671.6104001044114</c:v>
                </c:pt>
                <c:pt idx="110">
                  <c:v>1287.5653699071372</c:v>
                </c:pt>
                <c:pt idx="111">
                  <c:v>672.26263037266108</c:v>
                </c:pt>
                <c:pt idx="112">
                  <c:v>133.2317893622494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  <c:pt idx="118">
                  <c:v>28342</c:v>
                </c:pt>
                <c:pt idx="119">
                  <c:v>26315</c:v>
                </c:pt>
                <c:pt idx="120">
                  <c:v>20646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  <c:pt idx="116" formatCode="0">
                  <c:v>30992.857142857141</c:v>
                </c:pt>
                <c:pt idx="117" formatCode="0">
                  <c:v>29788.857142857141</c:v>
                </c:pt>
                <c:pt idx="118" formatCode="0">
                  <c:v>28763.857142857141</c:v>
                </c:pt>
                <c:pt idx="119" formatCode="0">
                  <c:v>27492.857142857141</c:v>
                </c:pt>
                <c:pt idx="120" formatCode="0">
                  <c:v>26285.857142857141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  <c:max val="44165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'Analisi-dead'!$B$8:$B$127</c:f>
              <c:numCache>
                <c:formatCode>0</c:formatCode>
                <c:ptCount val="1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</c:numCache>
            </c:numRef>
          </c:xVal>
          <c:yVal>
            <c:numRef>
              <c:f>'Analisi-dead'!$D$8:$D$127</c:f>
              <c:numCache>
                <c:formatCode>General</c:formatCode>
                <c:ptCount val="120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  <c:pt idx="111">
                  <c:v>722</c:v>
                </c:pt>
                <c:pt idx="112">
                  <c:v>822</c:v>
                </c:pt>
                <c:pt idx="113">
                  <c:v>827</c:v>
                </c:pt>
                <c:pt idx="114">
                  <c:v>686</c:v>
                </c:pt>
                <c:pt idx="115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'Analisi-dead'!$B$11:$B$125</c:f>
              <c:numCache>
                <c:formatCode>0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</c:numCache>
            </c:numRef>
          </c:xVal>
          <c:yVal>
            <c:numRef>
              <c:f>'Analisi-dead'!$E$11:$E$125</c:f>
              <c:numCache>
                <c:formatCode>0</c:formatCode>
                <c:ptCount val="115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687.28571428571433</c:v>
                </c:pt>
                <c:pt idx="110">
                  <c:v>711.42857142857144</c:v>
                </c:pt>
                <c:pt idx="111">
                  <c:v>729.71428571428567</c:v>
                </c:pt>
                <c:pt idx="112">
                  <c:v>728.85714285714289</c:v>
                </c:pt>
                <c:pt idx="113">
                  <c:v>725.85714285714289</c:v>
                </c:pt>
                <c:pt idx="114">
                  <c:v>635.85714285714289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'Analisi-dead'!$B$8:$B$120</c:f>
              <c:numCache>
                <c:formatCode>0</c:formatCode>
                <c:ptCount val="1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</c:numCache>
            </c:numRef>
          </c:xVal>
          <c:yVal>
            <c:numRef>
              <c:f>'Analisi-dead'!$K$8:$K$120</c:f>
              <c:numCache>
                <c:formatCode>0</c:formatCode>
                <c:ptCount val="113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  <c:pt idx="111">
                  <c:v>56.010439979174862</c:v>
                </c:pt>
                <c:pt idx="112">
                  <c:v>151.64145443829011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'Analisi-dead'!$B$11:$B$121</c:f>
              <c:numCache>
                <c:formatCode>0</c:formatCode>
                <c:ptCount val="1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</c:numCache>
            </c:numRef>
          </c:xVal>
          <c:yVal>
            <c:numRef>
              <c:f>'Analisi-dead'!$L$11:$L$121</c:f>
              <c:numCache>
                <c:formatCode>0</c:formatCode>
                <c:ptCount val="111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  <c:pt idx="109">
                  <c:v>16.927168724004446</c:v>
                </c:pt>
                <c:pt idx="110">
                  <c:v>37.983312244502144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Bilog!$B$10:$B$130</c:f>
              <c:numCache>
                <c:formatCode>General</c:formatCode>
                <c:ptCount val="121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  <c:pt idx="109">
                  <c:v>1455022</c:v>
                </c:pt>
                <c:pt idx="110">
                  <c:v>1480874</c:v>
                </c:pt>
                <c:pt idx="111">
                  <c:v>1509875</c:v>
                </c:pt>
                <c:pt idx="112">
                  <c:v>1538217</c:v>
                </c:pt>
                <c:pt idx="113">
                  <c:v>1564532</c:v>
                </c:pt>
                <c:pt idx="114">
                  <c:v>1585178</c:v>
                </c:pt>
              </c:numCache>
            </c:numRef>
          </c:xVal>
          <c:yVal>
            <c:numRef>
              <c:f>Bilog!$D$10:$D$130</c:f>
              <c:numCache>
                <c:formatCode>0</c:formatCode>
                <c:ptCount val="121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  <c:pt idx="109">
                  <c:v>30992.857142857141</c:v>
                </c:pt>
                <c:pt idx="110">
                  <c:v>29788.857142857141</c:v>
                </c:pt>
                <c:pt idx="111">
                  <c:v>28763.857142857141</c:v>
                </c:pt>
                <c:pt idx="112">
                  <c:v>27492.857142857141</c:v>
                </c:pt>
                <c:pt idx="113">
                  <c:v>26285.857142857141</c:v>
                </c:pt>
                <c:pt idx="114">
                  <c:v>25187.142857142859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Bilog!$B$7:$B$132</c:f>
              <c:numCache>
                <c:formatCode>General</c:formatCode>
                <c:ptCount val="126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  <c:pt idx="111">
                  <c:v>1431795</c:v>
                </c:pt>
                <c:pt idx="112">
                  <c:v>1455022</c:v>
                </c:pt>
                <c:pt idx="113">
                  <c:v>1480874</c:v>
                </c:pt>
                <c:pt idx="114">
                  <c:v>1509875</c:v>
                </c:pt>
                <c:pt idx="115">
                  <c:v>1538217</c:v>
                </c:pt>
                <c:pt idx="116">
                  <c:v>1564532</c:v>
                </c:pt>
                <c:pt idx="117">
                  <c:v>1585178</c:v>
                </c:pt>
              </c:numCache>
            </c:numRef>
          </c:xVal>
          <c:yVal>
            <c:numRef>
              <c:f>Bilog!$E$7:$E$132</c:f>
              <c:numCache>
                <c:formatCode>0</c:formatCode>
                <c:ptCount val="126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  <c:pt idx="111">
                  <c:v>30816.75</c:v>
                </c:pt>
                <c:pt idx="112">
                  <c:v>27313.75</c:v>
                </c:pt>
                <c:pt idx="113">
                  <c:v>25085.75</c:v>
                </c:pt>
                <c:pt idx="114">
                  <c:v>25251.75</c:v>
                </c:pt>
                <c:pt idx="115">
                  <c:v>26605.5</c:v>
                </c:pt>
                <c:pt idx="116">
                  <c:v>27377.5</c:v>
                </c:pt>
                <c:pt idx="117">
                  <c:v>26076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</c:numCache>
            </c:numRef>
          </c:xVal>
          <c:yVal>
            <c:numRef>
              <c:f>Terapia_inten!$B$3:$B$121</c:f>
              <c:numCache>
                <c:formatCode>General</c:formatCode>
                <c:ptCount val="119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  <c:pt idx="116">
                  <c:v>3848</c:v>
                </c:pt>
                <c:pt idx="117">
                  <c:v>3846</c:v>
                </c:pt>
                <c:pt idx="118">
                  <c:v>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Terapia_inten!$A$12:$A$121</c:f>
              <c:numCache>
                <c:formatCode>d/m;@</c:formatCode>
                <c:ptCount val="11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</c:numCache>
            </c:numRef>
          </c:cat>
          <c:val>
            <c:numRef>
              <c:f>Terapia_inten!$C$12:$C$121</c:f>
              <c:numCache>
                <c:formatCode>General</c:formatCode>
                <c:ptCount val="1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  <c:pt idx="107">
                  <c:v>32</c:v>
                </c:pt>
                <c:pt idx="108">
                  <c:v>-2</c:v>
                </c:pt>
                <c:pt idx="109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Terapia_inten!$A$12:$A$121</c:f>
              <c:numCache>
                <c:formatCode>d/m;@</c:formatCode>
                <c:ptCount val="11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  <c:pt idx="109">
                  <c:v>44162</c:v>
                </c:pt>
              </c:numCache>
            </c:numRef>
          </c:cat>
          <c:val>
            <c:numRef>
              <c:f>Terapia_inten!$E$12:$E$121</c:f>
              <c:numCache>
                <c:formatCode>0</c:formatCode>
                <c:ptCount val="110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  <c:pt idx="107">
                  <c:v>29.142857142857142</c:v>
                </c:pt>
                <c:pt idx="108">
                  <c:v>25.428571428571427</c:v>
                </c:pt>
                <c:pt idx="109">
                  <c:v>19.142857142857142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  <c:max val="44165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Guariti!$T$128:$AB$128</c:f>
              <c:numCache>
                <c:formatCode>0</c:formatCode>
                <c:ptCount val="9"/>
                <c:pt idx="0">
                  <c:v>30.833333333333332</c:v>
                </c:pt>
                <c:pt idx="1">
                  <c:v>24.166666666666668</c:v>
                </c:pt>
                <c:pt idx="2">
                  <c:v>15.833333333333334</c:v>
                </c:pt>
                <c:pt idx="3">
                  <c:v>5</c:v>
                </c:pt>
                <c:pt idx="4">
                  <c:v>5.833333333333333</c:v>
                </c:pt>
                <c:pt idx="5">
                  <c:v>6.666666666666667</c:v>
                </c:pt>
                <c:pt idx="6">
                  <c:v>3.3333333333333335</c:v>
                </c:pt>
                <c:pt idx="7">
                  <c:v>1.6666666666666667</c:v>
                </c:pt>
                <c:pt idx="8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</c:numCache>
            </c:numRef>
          </c:cat>
          <c:val>
            <c:numRef>
              <c:f>Guariti!$C$2:$C$129</c:f>
              <c:numCache>
                <c:formatCode>General</c:formatCode>
                <c:ptCount val="128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  <c:pt idx="116">
                  <c:v>20837</c:v>
                </c:pt>
                <c:pt idx="117">
                  <c:v>31819</c:v>
                </c:pt>
                <c:pt idx="118">
                  <c:v>24031</c:v>
                </c:pt>
                <c:pt idx="119">
                  <c:v>35467</c:v>
                </c:pt>
                <c:pt idx="120">
                  <c:v>24214</c:v>
                </c:pt>
                <c:pt idx="121">
                  <c:v>13642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Guariti!$A$2:$A$129</c:f>
              <c:numCache>
                <c:formatCode>d/m;@</c:formatCode>
                <c:ptCount val="128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  <c:pt idx="119">
                  <c:v>44162</c:v>
                </c:pt>
                <c:pt idx="120">
                  <c:v>44163</c:v>
                </c:pt>
                <c:pt idx="121">
                  <c:v>44164</c:v>
                </c:pt>
              </c:numCache>
            </c:numRef>
          </c:cat>
          <c:val>
            <c:numRef>
              <c:f>Guariti!$E$2:$E$129</c:f>
              <c:numCache>
                <c:formatCode>General</c:formatCode>
                <c:ptCount val="128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  <c:pt idx="116" formatCode="0">
                  <c:v>20304.142857142859</c:v>
                </c:pt>
                <c:pt idx="117" formatCode="0">
                  <c:v>21076</c:v>
                </c:pt>
                <c:pt idx="118" formatCode="0">
                  <c:v>22168.857142857141</c:v>
                </c:pt>
                <c:pt idx="119" formatCode="0">
                  <c:v>23170.428571428572</c:v>
                </c:pt>
                <c:pt idx="120" formatCode="0">
                  <c:v>25232.142857142859</c:v>
                </c:pt>
                <c:pt idx="121" formatCode="0">
                  <c:v>25905.285714285714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  <c:max val="4416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Deceduti!$A$3:$A$128</c:f>
              <c:numCache>
                <c:formatCode>d/m;@</c:formatCode>
                <c:ptCount val="12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</c:numCache>
            </c:numRef>
          </c:cat>
          <c:val>
            <c:numRef>
              <c:f>Deceduti!$C$3:$C$128</c:f>
              <c:numCache>
                <c:formatCode>General</c:formatCode>
                <c:ptCount val="126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  <c:pt idx="116">
                  <c:v>722</c:v>
                </c:pt>
                <c:pt idx="117">
                  <c:v>822</c:v>
                </c:pt>
                <c:pt idx="118">
                  <c:v>827</c:v>
                </c:pt>
                <c:pt idx="119">
                  <c:v>686</c:v>
                </c:pt>
                <c:pt idx="120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  <c:pt idx="118" formatCode="0">
                  <c:v>691.71428571428567</c:v>
                </c:pt>
                <c:pt idx="119" formatCode="0">
                  <c:v>687.28571428571433</c:v>
                </c:pt>
                <c:pt idx="120" formatCode="0">
                  <c:v>711.42857142857144</c:v>
                </c:pt>
                <c:pt idx="121" formatCode="0">
                  <c:v>729.71428571428567</c:v>
                </c:pt>
                <c:pt idx="122" formatCode="0">
                  <c:v>728.85714285714289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6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143827</xdr:colOff>
      <xdr:row>107</xdr:row>
      <xdr:rowOff>36195</xdr:rowOff>
    </xdr:from>
    <xdr:to>
      <xdr:col>13</xdr:col>
      <xdr:colOff>596265</xdr:colOff>
      <xdr:row>122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194310</xdr:colOff>
      <xdr:row>94</xdr:row>
      <xdr:rowOff>139065</xdr:rowOff>
    </xdr:from>
    <xdr:to>
      <xdr:col>19</xdr:col>
      <xdr:colOff>571500</xdr:colOff>
      <xdr:row>110</xdr:row>
      <xdr:rowOff>97155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293370</xdr:colOff>
      <xdr:row>113</xdr:row>
      <xdr:rowOff>91440</xdr:rowOff>
    </xdr:from>
    <xdr:to>
      <xdr:col>20</xdr:col>
      <xdr:colOff>83820</xdr:colOff>
      <xdr:row>132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100</xdr:row>
      <xdr:rowOff>121920</xdr:rowOff>
    </xdr:from>
    <xdr:to>
      <xdr:col>19</xdr:col>
      <xdr:colOff>472440</xdr:colOff>
      <xdr:row>119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544830</xdr:colOff>
      <xdr:row>120</xdr:row>
      <xdr:rowOff>144780</xdr:rowOff>
    </xdr:from>
    <xdr:to>
      <xdr:col>20</xdr:col>
      <xdr:colOff>19050</xdr:colOff>
      <xdr:row>137</xdr:row>
      <xdr:rowOff>156210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102</xdr:row>
      <xdr:rowOff>102870</xdr:rowOff>
    </xdr:from>
    <xdr:to>
      <xdr:col>14</xdr:col>
      <xdr:colOff>621030</xdr:colOff>
      <xdr:row>125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365760</xdr:colOff>
      <xdr:row>114</xdr:row>
      <xdr:rowOff>0</xdr:rowOff>
    </xdr:from>
    <xdr:to>
      <xdr:col>13</xdr:col>
      <xdr:colOff>571500</xdr:colOff>
      <xdr:row>129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507682</xdr:colOff>
      <xdr:row>96</xdr:row>
      <xdr:rowOff>76200</xdr:rowOff>
    </xdr:from>
    <xdr:to>
      <xdr:col>12</xdr:col>
      <xdr:colOff>301942</xdr:colOff>
      <xdr:row>111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404082" y="174419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91440</xdr:colOff>
      <xdr:row>121</xdr:row>
      <xdr:rowOff>148590</xdr:rowOff>
    </xdr:from>
    <xdr:to>
      <xdr:col>13</xdr:col>
      <xdr:colOff>323850</xdr:colOff>
      <xdr:row>137</xdr:row>
      <xdr:rowOff>87630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280980" y="145644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57180" y="1853862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230556" y="1335024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315699" y="191194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102866</xdr:colOff>
      <xdr:row>80</xdr:row>
      <xdr:rowOff>87633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414479" y="141816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77502" y="177521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621030</xdr:colOff>
      <xdr:row>63</xdr:row>
      <xdr:rowOff>102870</xdr:rowOff>
    </xdr:from>
    <xdr:to>
      <xdr:col>12</xdr:col>
      <xdr:colOff>499110</xdr:colOff>
      <xdr:row>79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91</xdr:row>
      <xdr:rowOff>72390</xdr:rowOff>
    </xdr:from>
    <xdr:to>
      <xdr:col>12</xdr:col>
      <xdr:colOff>651510</xdr:colOff>
      <xdr:row>107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598170</xdr:colOff>
      <xdr:row>107</xdr:row>
      <xdr:rowOff>140970</xdr:rowOff>
    </xdr:from>
    <xdr:to>
      <xdr:col>14</xdr:col>
      <xdr:colOff>91440</xdr:colOff>
      <xdr:row>123</xdr:row>
      <xdr:rowOff>80010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270513</xdr:colOff>
      <xdr:row>72</xdr:row>
      <xdr:rowOff>125726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209550</xdr:colOff>
      <xdr:row>73</xdr:row>
      <xdr:rowOff>99060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613406</xdr:colOff>
      <xdr:row>90</xdr:row>
      <xdr:rowOff>80010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361950</xdr:colOff>
      <xdr:row>92</xdr:row>
      <xdr:rowOff>49530</xdr:rowOff>
    </xdr:from>
    <xdr:to>
      <xdr:col>29</xdr:col>
      <xdr:colOff>53340</xdr:colOff>
      <xdr:row>110</xdr:row>
      <xdr:rowOff>68580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workbookViewId="0">
      <pane ySplit="1" topLeftCell="A112" activePane="bottomLeft" state="frozen"/>
      <selection pane="bottomLeft" activeCell="A121" sqref="A121:A123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8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8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8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8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8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8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8">
      <c r="A119" s="2">
        <v>44160</v>
      </c>
      <c r="B119" t="s">
        <v>12</v>
      </c>
      <c r="C119">
        <v>34313</v>
      </c>
      <c r="D119">
        <v>3848</v>
      </c>
      <c r="E119">
        <v>38161</v>
      </c>
      <c r="F119">
        <v>753536</v>
      </c>
      <c r="G119">
        <v>791697</v>
      </c>
      <c r="H119">
        <v>-6689</v>
      </c>
      <c r="I119">
        <v>25853</v>
      </c>
      <c r="J119">
        <v>637149</v>
      </c>
      <c r="K119">
        <v>52028</v>
      </c>
      <c r="L119">
        <v>896155</v>
      </c>
      <c r="M119">
        <v>584719</v>
      </c>
      <c r="N119">
        <v>1480874</v>
      </c>
      <c r="O119">
        <v>20956187</v>
      </c>
      <c r="P119">
        <v>12513129</v>
      </c>
    </row>
    <row r="120" spans="1:18">
      <c r="A120" s="2">
        <v>44161</v>
      </c>
      <c r="B120" t="s">
        <v>12</v>
      </c>
      <c r="C120">
        <v>34038</v>
      </c>
      <c r="D120">
        <v>3846</v>
      </c>
      <c r="E120">
        <v>37884</v>
      </c>
      <c r="F120">
        <v>757961</v>
      </c>
      <c r="G120">
        <v>795845</v>
      </c>
      <c r="H120">
        <v>4148</v>
      </c>
      <c r="I120">
        <v>29003</v>
      </c>
      <c r="J120">
        <v>661180</v>
      </c>
      <c r="K120">
        <v>52850</v>
      </c>
      <c r="L120">
        <v>914390</v>
      </c>
      <c r="M120">
        <v>595485</v>
      </c>
      <c r="N120">
        <v>1509875</v>
      </c>
      <c r="O120">
        <v>21188898</v>
      </c>
      <c r="P120">
        <v>12623390</v>
      </c>
    </row>
    <row r="121" spans="1:18">
      <c r="A121" s="2">
        <v>44162</v>
      </c>
      <c r="B121" s="33" t="s">
        <v>12</v>
      </c>
      <c r="C121" s="33">
        <v>33684</v>
      </c>
      <c r="D121" s="33">
        <v>3782</v>
      </c>
      <c r="E121" s="33">
        <v>37466</v>
      </c>
      <c r="F121" s="33">
        <v>750427</v>
      </c>
      <c r="G121" s="33">
        <v>787893</v>
      </c>
      <c r="H121" s="33">
        <v>-7952</v>
      </c>
      <c r="I121" s="33">
        <v>28352</v>
      </c>
      <c r="J121" s="33">
        <v>696647</v>
      </c>
      <c r="K121" s="33">
        <v>53677</v>
      </c>
      <c r="L121" s="33">
        <v>928191</v>
      </c>
      <c r="M121" s="33">
        <v>610026</v>
      </c>
      <c r="N121" s="33">
        <v>1538217</v>
      </c>
      <c r="O121" s="33">
        <v>21411701</v>
      </c>
      <c r="P121" s="33">
        <v>12729411</v>
      </c>
      <c r="Q121" s="33"/>
    </row>
    <row r="122" spans="1:18">
      <c r="A122" s="2">
        <v>44163</v>
      </c>
      <c r="B122" s="33" t="s">
        <v>12</v>
      </c>
      <c r="C122" s="33">
        <v>33299</v>
      </c>
      <c r="D122" s="33">
        <v>3762</v>
      </c>
      <c r="E122" s="33">
        <v>37061</v>
      </c>
      <c r="F122" s="33">
        <v>752247</v>
      </c>
      <c r="G122" s="33">
        <v>789308</v>
      </c>
      <c r="H122" s="33">
        <v>1415</v>
      </c>
      <c r="I122" s="33">
        <v>26323</v>
      </c>
      <c r="J122" s="33">
        <v>720861</v>
      </c>
      <c r="K122" s="33">
        <v>54363</v>
      </c>
      <c r="L122" s="33">
        <v>942048</v>
      </c>
      <c r="M122" s="33">
        <v>622484</v>
      </c>
      <c r="N122" s="33">
        <v>1564532</v>
      </c>
      <c r="O122" s="33">
        <v>21637641</v>
      </c>
      <c r="P122" s="33">
        <v>12842250</v>
      </c>
      <c r="R122" s="33"/>
    </row>
    <row r="123" spans="1:18">
      <c r="A123" s="2">
        <v>44164</v>
      </c>
      <c r="B123" s="33" t="s">
        <v>12</v>
      </c>
      <c r="C123" s="33">
        <v>32879</v>
      </c>
      <c r="D123" s="33">
        <v>3753</v>
      </c>
      <c r="E123" s="33">
        <v>36632</v>
      </c>
      <c r="F123" s="33">
        <v>759139</v>
      </c>
      <c r="G123" s="33">
        <v>795771</v>
      </c>
      <c r="H123" s="33">
        <v>6463</v>
      </c>
      <c r="I123" s="33">
        <v>20648</v>
      </c>
      <c r="J123" s="33">
        <v>734503</v>
      </c>
      <c r="K123" s="33">
        <v>54904</v>
      </c>
      <c r="L123" s="33">
        <v>958832</v>
      </c>
      <c r="M123" s="33">
        <v>626346</v>
      </c>
      <c r="N123" s="33">
        <v>1585178</v>
      </c>
      <c r="O123" s="33">
        <v>21814575</v>
      </c>
      <c r="P123" s="33">
        <v>12922382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3"/>
  <sheetViews>
    <sheetView zoomScaleNormal="100" workbookViewId="0">
      <pane ySplit="1" topLeftCell="A98" activePane="bottomLeft" state="frozen"/>
      <selection pane="bottomLeft" activeCell="A124" sqref="A124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  <row r="119" spans="1:11">
      <c r="A119" s="2">
        <f>Dati!A119</f>
        <v>44160</v>
      </c>
      <c r="B119" s="10">
        <v>117</v>
      </c>
      <c r="C119" s="3">
        <f>Dati!O119</f>
        <v>20956187</v>
      </c>
      <c r="D119">
        <f t="shared" ref="D119:D120" si="260">C119-C118</f>
        <v>230007</v>
      </c>
      <c r="E119">
        <f t="shared" ref="E119:E120" si="261">D119-D118</f>
        <v>41348</v>
      </c>
      <c r="G119" s="5">
        <f>C119/Casi_totali!B119</f>
        <v>14.151228936425381</v>
      </c>
      <c r="H119" s="5">
        <f>C119/Positivi!B119</f>
        <v>26.469958835261469</v>
      </c>
      <c r="I119" s="6">
        <f t="shared" ref="I119:I120" si="262">100/G119</f>
        <v>7.0665240771138373</v>
      </c>
      <c r="J119" s="6">
        <f t="shared" ref="J119:J120" si="263">100/H119</f>
        <v>3.7778676053997802</v>
      </c>
      <c r="K119" s="5">
        <f>'Nuovi positivi'!C119/D119*100</f>
        <v>11.239657923454503</v>
      </c>
    </row>
    <row r="120" spans="1:11">
      <c r="A120" s="2">
        <f>Dati!A120</f>
        <v>44161</v>
      </c>
      <c r="B120" s="10">
        <v>118</v>
      </c>
      <c r="C120" s="3">
        <f>Dati!O120</f>
        <v>21188898</v>
      </c>
      <c r="D120">
        <f t="shared" si="260"/>
        <v>232711</v>
      </c>
      <c r="E120">
        <f t="shared" si="261"/>
        <v>2704</v>
      </c>
      <c r="G120" s="5">
        <f>C120/Casi_totali!B120</f>
        <v>14.033544498716781</v>
      </c>
      <c r="H120" s="5">
        <f>C120/Positivi!B120</f>
        <v>26.624402993045127</v>
      </c>
      <c r="I120" s="6">
        <f t="shared" si="262"/>
        <v>7.125783511723923</v>
      </c>
      <c r="J120" s="6">
        <f t="shared" si="263"/>
        <v>3.7559527635651464</v>
      </c>
      <c r="K120" s="5">
        <f>'Nuovi positivi'!C120/D120*100</f>
        <v>12.462238570587553</v>
      </c>
    </row>
    <row r="121" spans="1:11">
      <c r="A121" s="2">
        <f>Dati!A121</f>
        <v>44162</v>
      </c>
      <c r="B121" s="10">
        <v>119</v>
      </c>
      <c r="C121" s="3">
        <f>Dati!O121</f>
        <v>21411701</v>
      </c>
      <c r="D121">
        <f t="shared" ref="D121:D123" si="264">C121-C120</f>
        <v>222803</v>
      </c>
      <c r="E121">
        <f t="shared" ref="E121:E123" si="265">D121-D120</f>
        <v>-9908</v>
      </c>
      <c r="G121" s="5">
        <f>C121/Casi_totali!B121</f>
        <v>13.9198182051037</v>
      </c>
      <c r="H121" s="5">
        <f>C121/Positivi!B121</f>
        <v>27.175899519350978</v>
      </c>
      <c r="I121" s="6">
        <f t="shared" ref="I121:I123" si="266">100/G121</f>
        <v>7.1840018688846818</v>
      </c>
      <c r="J121" s="6">
        <f t="shared" ref="J121:J123" si="267">100/H121</f>
        <v>3.6797310031557044</v>
      </c>
      <c r="K121" s="5">
        <f>'Nuovi positivi'!C121/D121*100</f>
        <v>12.72065456928318</v>
      </c>
    </row>
    <row r="122" spans="1:11">
      <c r="A122" s="2">
        <f>Dati!A122</f>
        <v>44163</v>
      </c>
      <c r="B122" s="10">
        <v>120</v>
      </c>
      <c r="C122" s="3">
        <f>Dati!O122</f>
        <v>21637641</v>
      </c>
      <c r="D122">
        <f t="shared" si="264"/>
        <v>225940</v>
      </c>
      <c r="E122">
        <f t="shared" si="265"/>
        <v>3137</v>
      </c>
      <c r="G122" s="5">
        <f>C122/Casi_totali!B122</f>
        <v>13.830104465744389</v>
      </c>
      <c r="H122" s="5">
        <f>C122/Positivi!B122</f>
        <v>27.41343176554653</v>
      </c>
      <c r="I122" s="6">
        <f t="shared" si="266"/>
        <v>7.2306033730756507</v>
      </c>
      <c r="J122" s="6">
        <f t="shared" si="267"/>
        <v>3.6478468239675479</v>
      </c>
      <c r="K122" s="5">
        <f>'Nuovi positivi'!C122/D122*100</f>
        <v>11.646897406391076</v>
      </c>
    </row>
    <row r="123" spans="1:11">
      <c r="A123" s="2">
        <f>Dati!A123</f>
        <v>44164</v>
      </c>
      <c r="B123" s="10">
        <v>121</v>
      </c>
      <c r="C123" s="3">
        <f>Dati!O123</f>
        <v>21814575</v>
      </c>
      <c r="D123">
        <f t="shared" si="264"/>
        <v>176934</v>
      </c>
      <c r="E123">
        <f t="shared" si="265"/>
        <v>-49006</v>
      </c>
      <c r="G123" s="5">
        <f>C123/Casi_totali!B123</f>
        <v>13.76159333525951</v>
      </c>
      <c r="H123" s="5">
        <f>C123/Positivi!B123</f>
        <v>27.413131415947554</v>
      </c>
      <c r="I123" s="6">
        <f t="shared" si="266"/>
        <v>7.2666004265496804</v>
      </c>
      <c r="J123" s="6">
        <f t="shared" si="267"/>
        <v>3.6478867912851842</v>
      </c>
      <c r="K123" s="5">
        <f>'Nuovi positivi'!C123/D123*100</f>
        <v>11.668757841907151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topLeftCell="B1" workbookViewId="0">
      <pane ySplit="1" topLeftCell="A98" activePane="bottomLeft" state="frozen"/>
      <selection pane="bottomLeft" activeCell="C124" sqref="C12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1205949.1033470894</v>
      </c>
      <c r="G115" s="11">
        <f t="shared" ref="G115" si="46">(F115-F114)*10</f>
        <v>310084.38957275823</v>
      </c>
      <c r="H115" s="11">
        <f t="shared" ref="H115" si="47">$N$4*(B115-$N$9)^$N$5*EXP(-(B115-$N$9)/$N$6)-$N$8</f>
        <v>31008.438957275786</v>
      </c>
      <c r="I115" s="11">
        <f t="shared" ref="I115" si="48">C115-F115</f>
        <v>-73250.103347089374</v>
      </c>
      <c r="J115" s="11">
        <f t="shared" ref="J115" si="49">D115-H115</f>
        <v>3755.5610427242136</v>
      </c>
      <c r="K115" s="11">
        <f t="shared" si="14"/>
        <v>3057.846757009931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1236430.2827100656</v>
      </c>
      <c r="G116" s="11">
        <f t="shared" ref="G116" si="53">(F116-F115)*10</f>
        <v>304811.79362976225</v>
      </c>
      <c r="H116" s="11">
        <f t="shared" ref="H116" si="54">$N$4*(B116-$N$9)^$N$5*EXP(-(B116-$N$9)/$N$6)-$N$8</f>
        <v>30481.179362976283</v>
      </c>
      <c r="I116" s="11">
        <f t="shared" ref="I116" si="55">C116-F116</f>
        <v>-75394.2827100656</v>
      </c>
      <c r="J116" s="11">
        <f t="shared" ref="J116" si="56">D116-H116</f>
        <v>-2144.1793629762833</v>
      </c>
      <c r="K116" s="11">
        <f t="shared" si="14"/>
        <v>3230.1063513094341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1266355.9006011391</v>
      </c>
      <c r="G117" s="11">
        <f t="shared" ref="G117:G118" si="60">(F117-F116)*10</f>
        <v>299256.1789107346</v>
      </c>
      <c r="H117" s="11">
        <f t="shared" ref="H117:H118" si="61">$N$4*(B117-$N$9)^$N$5*EXP(-(B117-$N$9)/$N$6)-$N$8</f>
        <v>29925.617891073427</v>
      </c>
      <c r="I117" s="11">
        <f t="shared" ref="I117:I118" si="62">C117-F117</f>
        <v>-82392.900601139059</v>
      </c>
      <c r="J117" s="11">
        <f t="shared" ref="J117:J118" si="63">D117-H117</f>
        <v>-6998.617891073427</v>
      </c>
      <c r="K117" s="11">
        <f t="shared" ref="K117:K118" si="64">E117-H117</f>
        <v>2979.9535374980005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1295700.4952048189</v>
      </c>
      <c r="G118" s="11">
        <f t="shared" si="60"/>
        <v>293445.94603679841</v>
      </c>
      <c r="H118" s="11">
        <f t="shared" si="61"/>
        <v>29344.59460367994</v>
      </c>
      <c r="I118" s="11">
        <f t="shared" si="62"/>
        <v>-88510.495204818901</v>
      </c>
      <c r="J118" s="11">
        <f t="shared" si="63"/>
        <v>-6117.5946036799396</v>
      </c>
      <c r="K118" s="11">
        <f t="shared" si="64"/>
        <v>2928.8339677486329</v>
      </c>
    </row>
    <row r="119" spans="1:11">
      <c r="A119" s="2">
        <f>Dati!A119</f>
        <v>44160</v>
      </c>
      <c r="B119" s="10">
        <v>117</v>
      </c>
      <c r="C119" s="10">
        <f>'Nuovi positivi'!B119-$N$7</f>
        <v>1233042</v>
      </c>
      <c r="D119">
        <f t="shared" ref="D119:D120" si="65">C119-C118</f>
        <v>25852</v>
      </c>
      <c r="E119" s="11">
        <f t="shared" ref="E119:E120" si="66">SUM(D112:D118)/7</f>
        <v>30992.857142857141</v>
      </c>
      <c r="F119" s="11">
        <f t="shared" ref="F119:F120" si="67">IF(F118+H119&gt;0,F118+H119,0)</f>
        <v>1324441.3919404252</v>
      </c>
      <c r="G119" s="11">
        <f t="shared" ref="G119:G120" si="68">(F119-F118)*10</f>
        <v>287408.96735606249</v>
      </c>
      <c r="H119" s="11">
        <f t="shared" ref="H119:H120" si="69">$N$4*(B119-$N$9)^$N$5*EXP(-(B119-$N$9)/$N$6)-$N$8</f>
        <v>28740.896735606166</v>
      </c>
      <c r="I119" s="11">
        <f t="shared" ref="I119:I120" si="70">C119-F119</f>
        <v>-91399.39194042515</v>
      </c>
      <c r="J119" s="11">
        <f t="shared" ref="J119:J120" si="71">D119-H119</f>
        <v>-2888.8967356061657</v>
      </c>
      <c r="K119" s="11">
        <f t="shared" ref="K119:K120" si="72">E119-H119</f>
        <v>2251.9604072509755</v>
      </c>
    </row>
    <row r="120" spans="1:11">
      <c r="A120" s="2">
        <f>Dati!A120</f>
        <v>44161</v>
      </c>
      <c r="B120" s="10">
        <v>118</v>
      </c>
      <c r="C120" s="10">
        <f>'Nuovi positivi'!B120-$N$7</f>
        <v>1262043</v>
      </c>
      <c r="D120">
        <f t="shared" si="65"/>
        <v>29001</v>
      </c>
      <c r="E120" s="11">
        <f t="shared" si="66"/>
        <v>29788.857142857141</v>
      </c>
      <c r="F120" s="11">
        <f t="shared" si="67"/>
        <v>1352558.638683178</v>
      </c>
      <c r="G120" s="11">
        <f t="shared" si="68"/>
        <v>281172.46742752846</v>
      </c>
      <c r="H120" s="11">
        <f t="shared" si="69"/>
        <v>28117.24674275273</v>
      </c>
      <c r="I120" s="11">
        <f t="shared" si="70"/>
        <v>-90515.638683177996</v>
      </c>
      <c r="J120" s="11">
        <f t="shared" si="71"/>
        <v>883.75325724727008</v>
      </c>
      <c r="K120" s="11">
        <f t="shared" si="72"/>
        <v>1671.6104001044114</v>
      </c>
    </row>
    <row r="121" spans="1:11">
      <c r="A121" s="2">
        <f>Dati!A121</f>
        <v>44162</v>
      </c>
      <c r="B121" s="10">
        <v>119</v>
      </c>
      <c r="C121" s="10">
        <f>'Nuovi positivi'!B121-$N$7</f>
        <v>1290385</v>
      </c>
      <c r="D121">
        <f t="shared" ref="D121:D123" si="73">C121-C120</f>
        <v>28342</v>
      </c>
      <c r="E121" s="11">
        <f t="shared" ref="E121:E123" si="74">SUM(D114:D120)/7</f>
        <v>28763.857142857141</v>
      </c>
      <c r="F121" s="11">
        <f t="shared" ref="F121:F123" si="75">IF(F120+H121&gt;0,F120+H121,0)</f>
        <v>1380034.930456128</v>
      </c>
      <c r="G121" s="11">
        <f t="shared" ref="G121:G123" si="76">(F121-F120)*10</f>
        <v>274762.91772949975</v>
      </c>
      <c r="H121" s="11">
        <f t="shared" ref="H121:H123" si="77">$N$4*(B121-$N$9)^$N$5*EXP(-(B121-$N$9)/$N$6)-$N$8</f>
        <v>27476.291772950004</v>
      </c>
      <c r="I121" s="11">
        <f t="shared" ref="I121:I123" si="78">C121-F121</f>
        <v>-89649.930456127971</v>
      </c>
      <c r="J121" s="11">
        <f t="shared" ref="J121:J123" si="79">D121-H121</f>
        <v>865.70822704999591</v>
      </c>
      <c r="K121" s="11">
        <f t="shared" si="14"/>
        <v>1287.5653699071372</v>
      </c>
    </row>
    <row r="122" spans="1:11">
      <c r="A122" s="2">
        <f>Dati!A122</f>
        <v>44163</v>
      </c>
      <c r="B122" s="10">
        <v>120</v>
      </c>
      <c r="C122" s="10">
        <f>'Nuovi positivi'!B122-$N$7</f>
        <v>1316700</v>
      </c>
      <c r="D122">
        <f t="shared" si="73"/>
        <v>26315</v>
      </c>
      <c r="E122" s="11">
        <f t="shared" si="74"/>
        <v>27492.857142857141</v>
      </c>
      <c r="F122" s="11">
        <f t="shared" si="75"/>
        <v>1406855.5249686125</v>
      </c>
      <c r="G122" s="11">
        <f t="shared" si="76"/>
        <v>268205.94512484502</v>
      </c>
      <c r="H122" s="11">
        <f t="shared" si="77"/>
        <v>26820.59451248448</v>
      </c>
      <c r="I122" s="11">
        <f t="shared" si="78"/>
        <v>-90155.524968612473</v>
      </c>
      <c r="J122" s="11">
        <f t="shared" si="79"/>
        <v>-505.59451248448022</v>
      </c>
      <c r="K122" s="11">
        <f t="shared" si="14"/>
        <v>672.26263037266108</v>
      </c>
    </row>
    <row r="123" spans="1:11">
      <c r="A123" s="2">
        <f>Dati!A123</f>
        <v>44164</v>
      </c>
      <c r="B123" s="10">
        <v>121</v>
      </c>
      <c r="C123" s="10">
        <f>'Nuovi positivi'!B123-$N$7</f>
        <v>1337346</v>
      </c>
      <c r="D123">
        <f t="shared" si="73"/>
        <v>20646</v>
      </c>
      <c r="E123" s="11">
        <f t="shared" si="74"/>
        <v>26285.857142857141</v>
      </c>
      <c r="F123" s="11">
        <f t="shared" si="75"/>
        <v>1433008.1503221074</v>
      </c>
      <c r="G123" s="11">
        <f t="shared" si="76"/>
        <v>261526.25353494892</v>
      </c>
      <c r="H123" s="11">
        <f t="shared" si="77"/>
        <v>26152.625353494892</v>
      </c>
      <c r="I123" s="11">
        <f t="shared" si="78"/>
        <v>-95662.150322107365</v>
      </c>
      <c r="J123" s="11">
        <f t="shared" si="79"/>
        <v>-5506.6253534948919</v>
      </c>
      <c r="K123" s="11">
        <f t="shared" si="14"/>
        <v>133.2317893622494</v>
      </c>
    </row>
    <row r="124" spans="1:11">
      <c r="B124" s="10">
        <v>122</v>
      </c>
      <c r="C124" s="10"/>
      <c r="E124" s="11">
        <f t="shared" si="15"/>
        <v>25187.142857142859</v>
      </c>
      <c r="F124" s="11">
        <f t="shared" si="10"/>
        <v>1458482.9061429892</v>
      </c>
      <c r="G124" s="11">
        <f t="shared" si="11"/>
        <v>254747.55820881808</v>
      </c>
      <c r="H124" s="11">
        <f t="shared" ref="H121:H132" si="80">$N$4*(B124-$N$9)^$N$5*EXP(-(B124-$N$9)/$N$6)-$N$8</f>
        <v>25474.755820881728</v>
      </c>
      <c r="J124" s="11"/>
      <c r="K124" s="11">
        <f t="shared" si="14"/>
        <v>-287.61296373886944</v>
      </c>
    </row>
    <row r="125" spans="1:11">
      <c r="B125" s="10">
        <v>123</v>
      </c>
      <c r="C125" s="10"/>
      <c r="E125" s="11">
        <f t="shared" si="15"/>
        <v>21911.857142857141</v>
      </c>
      <c r="F125" s="11">
        <f t="shared" si="10"/>
        <v>1483272.1593352312</v>
      </c>
      <c r="G125" s="11">
        <f t="shared" si="11"/>
        <v>247892.53192242002</v>
      </c>
      <c r="H125" s="11">
        <f t="shared" si="80"/>
        <v>24789.253192241911</v>
      </c>
      <c r="J125" s="11"/>
      <c r="K125" s="11">
        <f t="shared" si="14"/>
        <v>-2877.3960493847699</v>
      </c>
    </row>
    <row r="126" spans="1:11">
      <c r="B126" s="10">
        <v>124</v>
      </c>
      <c r="C126" s="10"/>
      <c r="E126" s="11">
        <f t="shared" si="15"/>
        <v>18593.714285714286</v>
      </c>
      <c r="F126" s="11">
        <f t="shared" si="10"/>
        <v>1507370.4355757253</v>
      </c>
      <c r="G126" s="11">
        <f t="shared" si="11"/>
        <v>240982.76240494102</v>
      </c>
      <c r="H126" s="11">
        <f t="shared" si="80"/>
        <v>24098.27624049415</v>
      </c>
      <c r="J126" s="11"/>
      <c r="K126" s="11">
        <f t="shared" si="14"/>
        <v>-5504.5619547798633</v>
      </c>
    </row>
    <row r="127" spans="1:11">
      <c r="B127" s="10">
        <v>125</v>
      </c>
      <c r="C127" s="10"/>
      <c r="E127" s="11">
        <f t="shared" si="15"/>
        <v>14900.571428571429</v>
      </c>
      <c r="F127" s="11">
        <f t="shared" si="10"/>
        <v>1530774.3076019054</v>
      </c>
      <c r="G127" s="11">
        <f t="shared" si="11"/>
        <v>234038.7202618015</v>
      </c>
      <c r="H127" s="11">
        <f t="shared" si="80"/>
        <v>23403.872026180077</v>
      </c>
      <c r="J127" s="11"/>
      <c r="K127" s="11">
        <f t="shared" si="14"/>
        <v>-8503.3005976086479</v>
      </c>
    </row>
    <row r="128" spans="1:11">
      <c r="B128" s="10">
        <v>126</v>
      </c>
      <c r="C128" s="10"/>
      <c r="E128" s="11">
        <f t="shared" si="15"/>
        <v>10757.571428571429</v>
      </c>
      <c r="F128" s="11">
        <f t="shared" si="10"/>
        <v>1553482.2812667042</v>
      </c>
      <c r="G128" s="11">
        <f t="shared" si="11"/>
        <v>227079.73664798774</v>
      </c>
      <c r="H128" s="11">
        <f t="shared" si="80"/>
        <v>22707.973664798854</v>
      </c>
      <c r="J128" s="11"/>
      <c r="K128" s="11">
        <f t="shared" si="14"/>
        <v>-11950.402236227425</v>
      </c>
    </row>
    <row r="129" spans="2:11">
      <c r="B129" s="10">
        <v>127</v>
      </c>
      <c r="C129" s="10"/>
      <c r="E129" s="11">
        <f t="shared" si="15"/>
        <v>6708.7142857142853</v>
      </c>
      <c r="F129" s="11">
        <f t="shared" si="10"/>
        <v>1575494.6802605418</v>
      </c>
      <c r="G129" s="11">
        <f t="shared" si="11"/>
        <v>220123.98993837647</v>
      </c>
      <c r="H129" s="11">
        <f t="shared" si="80"/>
        <v>22012.398993837709</v>
      </c>
      <c r="J129" s="11"/>
      <c r="K129" s="11">
        <f t="shared" si="14"/>
        <v>-15303.684708123423</v>
      </c>
    </row>
    <row r="130" spans="2:11">
      <c r="B130" s="10">
        <v>128</v>
      </c>
      <c r="C130" s="10"/>
      <c r="E130" s="11">
        <f t="shared" si="15"/>
        <v>2949.4285714285716</v>
      </c>
      <c r="F130" s="11">
        <f t="shared" si="10"/>
        <v>1596813.5303248356</v>
      </c>
      <c r="G130" s="11">
        <f t="shared" si="11"/>
        <v>213188.50064293714</v>
      </c>
      <c r="H130" s="11">
        <f t="shared" si="80"/>
        <v>21318.85006429378</v>
      </c>
      <c r="J130" s="11"/>
      <c r="K130" s="11">
        <f t="shared" si="14"/>
        <v>-18369.421492865207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80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80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81">IF(F132+H133&gt;0,F132+H133,0)</f>
        <v>1656652.155716927</v>
      </c>
      <c r="G133" s="11">
        <f t="shared" ref="G133:G177" si="82">(F133-F132)*10</f>
        <v>192656.51181548834</v>
      </c>
      <c r="H133" s="11">
        <f t="shared" ref="H133:H177" si="83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81"/>
        <v>1675247.0879015042</v>
      </c>
      <c r="G134" s="11">
        <f t="shared" si="82"/>
        <v>185949.32184577221</v>
      </c>
      <c r="H134" s="11">
        <f t="shared" si="83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81"/>
        <v>1693180.1309791214</v>
      </c>
      <c r="G135" s="11">
        <f t="shared" si="82"/>
        <v>179330.43077617185</v>
      </c>
      <c r="H135" s="11">
        <f t="shared" si="83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81"/>
        <v>1710461.1485234315</v>
      </c>
      <c r="G136" s="11">
        <f t="shared" si="82"/>
        <v>172810.17544310074</v>
      </c>
      <c r="H136" s="11">
        <f t="shared" si="83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81"/>
        <v>1727100.9355307182</v>
      </c>
      <c r="G137" s="11">
        <f t="shared" si="82"/>
        <v>166397.87007286679</v>
      </c>
      <c r="H137" s="11">
        <f t="shared" si="83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81"/>
        <v>1743111.1197491998</v>
      </c>
      <c r="G138" s="11">
        <f t="shared" si="82"/>
        <v>160101.84218481649</v>
      </c>
      <c r="H138" s="11">
        <f t="shared" si="83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81"/>
        <v>1758504.0668410447</v>
      </c>
      <c r="G139" s="11">
        <f t="shared" si="82"/>
        <v>153929.47091844864</v>
      </c>
      <c r="H139" s="11">
        <f t="shared" si="83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81"/>
        <v>1773292.7895708585</v>
      </c>
      <c r="G140" s="11">
        <f t="shared" si="82"/>
        <v>147887.22729813773</v>
      </c>
      <c r="H140" s="11">
        <f t="shared" si="83"/>
        <v>14788.722729813833</v>
      </c>
      <c r="J140" s="11"/>
      <c r="K140" s="11">
        <f t="shared" ref="K140:K177" si="84">E140-H140</f>
        <v>-14788.722729813833</v>
      </c>
    </row>
    <row r="141" spans="2:11">
      <c r="B141" s="10">
        <v>139</v>
      </c>
      <c r="C141" s="10"/>
      <c r="E141" s="11">
        <f t="shared" ref="E141:E177" si="85">SUM(D134:D140)/7</f>
        <v>0</v>
      </c>
      <c r="F141" s="11">
        <f t="shared" si="81"/>
        <v>1787490.8611694009</v>
      </c>
      <c r="G141" s="11">
        <f t="shared" si="82"/>
        <v>141980.71598542389</v>
      </c>
      <c r="H141" s="11">
        <f t="shared" si="83"/>
        <v>14198.071598542378</v>
      </c>
      <c r="J141" s="11"/>
      <c r="K141" s="11">
        <f t="shared" si="84"/>
        <v>-14198.071598542378</v>
      </c>
    </row>
    <row r="142" spans="2:11">
      <c r="B142" s="10">
        <v>140</v>
      </c>
      <c r="C142" s="10"/>
      <c r="E142" s="11">
        <f t="shared" si="85"/>
        <v>0</v>
      </c>
      <c r="F142" s="11">
        <f t="shared" si="81"/>
        <v>1801112.3329798833</v>
      </c>
      <c r="G142" s="11">
        <f t="shared" si="82"/>
        <v>136214.71810482442</v>
      </c>
      <c r="H142" s="11">
        <f t="shared" si="83"/>
        <v>13621.471810482346</v>
      </c>
      <c r="J142" s="11"/>
      <c r="K142" s="11">
        <f t="shared" si="84"/>
        <v>-13621.471810482346</v>
      </c>
    </row>
    <row r="143" spans="2:11">
      <c r="B143" s="10">
        <v>141</v>
      </c>
      <c r="C143" s="10"/>
      <c r="E143" s="11">
        <f t="shared" si="85"/>
        <v>0</v>
      </c>
      <c r="F143" s="11">
        <f t="shared" si="81"/>
        <v>1814171.6564563431</v>
      </c>
      <c r="G143" s="11">
        <f t="shared" si="82"/>
        <v>130593.23476459831</v>
      </c>
      <c r="H143" s="11">
        <f t="shared" si="83"/>
        <v>13059.323476459786</v>
      </c>
      <c r="J143" s="11"/>
      <c r="K143" s="11">
        <f t="shared" si="84"/>
        <v>-13059.323476459786</v>
      </c>
    </row>
    <row r="144" spans="2:11">
      <c r="B144" s="10">
        <v>142</v>
      </c>
      <c r="C144" s="10"/>
      <c r="E144" s="11">
        <f t="shared" si="85"/>
        <v>0</v>
      </c>
      <c r="F144" s="11">
        <f t="shared" si="81"/>
        <v>1826683.609549195</v>
      </c>
      <c r="G144" s="11">
        <f t="shared" si="82"/>
        <v>125119.53092851909</v>
      </c>
      <c r="H144" s="11">
        <f t="shared" si="83"/>
        <v>12511.953092851851</v>
      </c>
      <c r="J144" s="11"/>
      <c r="K144" s="11">
        <f t="shared" si="84"/>
        <v>-12511.953092851851</v>
      </c>
    </row>
    <row r="145" spans="2:11">
      <c r="B145" s="10">
        <v>143</v>
      </c>
      <c r="C145" s="10"/>
      <c r="E145" s="11">
        <f t="shared" si="85"/>
        <v>0</v>
      </c>
      <c r="F145" s="11">
        <f t="shared" si="81"/>
        <v>1838663.2274820216</v>
      </c>
      <c r="G145" s="11">
        <f t="shared" si="82"/>
        <v>119796.17932826513</v>
      </c>
      <c r="H145" s="11">
        <f t="shared" si="83"/>
        <v>11979.617932826462</v>
      </c>
      <c r="J145" s="11"/>
      <c r="K145" s="11">
        <f t="shared" si="84"/>
        <v>-11979.617932826462</v>
      </c>
    </row>
    <row r="146" spans="2:11">
      <c r="B146" s="10">
        <v>144</v>
      </c>
      <c r="C146" s="10"/>
      <c r="E146" s="11">
        <f t="shared" si="85"/>
        <v>0</v>
      </c>
      <c r="F146" s="11">
        <f t="shared" si="81"/>
        <v>1850125.7378958622</v>
      </c>
      <c r="G146" s="11">
        <f t="shared" si="82"/>
        <v>114625.10413840646</v>
      </c>
      <c r="H146" s="11">
        <f t="shared" si="83"/>
        <v>11462.510413840704</v>
      </c>
      <c r="J146" s="11"/>
      <c r="K146" s="11">
        <f t="shared" si="84"/>
        <v>-11462.510413840704</v>
      </c>
    </row>
    <row r="147" spans="2:11">
      <c r="B147" s="10">
        <v>145</v>
      </c>
      <c r="C147" s="10"/>
      <c r="E147" s="11">
        <f t="shared" si="85"/>
        <v>0</v>
      </c>
      <c r="F147" s="11">
        <f t="shared" si="81"/>
        <v>1861086.5003125493</v>
      </c>
      <c r="G147" s="11">
        <f t="shared" si="82"/>
        <v>109607.62416687096</v>
      </c>
      <c r="H147" s="11">
        <f t="shared" si="83"/>
        <v>10960.762416687074</v>
      </c>
      <c r="J147" s="11"/>
      <c r="K147" s="11">
        <f t="shared" si="84"/>
        <v>-10960.762416687074</v>
      </c>
    </row>
    <row r="148" spans="2:11">
      <c r="B148" s="10">
        <v>146</v>
      </c>
      <c r="C148" s="10"/>
      <c r="E148" s="11">
        <f t="shared" si="85"/>
        <v>0</v>
      </c>
      <c r="F148" s="11">
        <f t="shared" si="81"/>
        <v>1871560.94984687</v>
      </c>
      <c r="G148" s="11">
        <f t="shared" si="82"/>
        <v>104744.49534320738</v>
      </c>
      <c r="H148" s="11">
        <f t="shared" si="83"/>
        <v>10474.449534320735</v>
      </c>
      <c r="J148" s="11"/>
      <c r="K148" s="11">
        <f t="shared" si="84"/>
        <v>-10474.449534320735</v>
      </c>
    </row>
    <row r="149" spans="2:11">
      <c r="B149" s="10">
        <v>147</v>
      </c>
      <c r="C149" s="10"/>
      <c r="E149" s="11">
        <f t="shared" si="85"/>
        <v>0</v>
      </c>
      <c r="F149" s="11">
        <f t="shared" si="81"/>
        <v>1881564.5450783554</v>
      </c>
      <c r="G149" s="11">
        <f t="shared" si="82"/>
        <v>100035.9523148532</v>
      </c>
      <c r="H149" s="11">
        <f t="shared" si="83"/>
        <v>10003.595231485373</v>
      </c>
      <c r="J149" s="11"/>
      <c r="K149" s="11">
        <f t="shared" si="84"/>
        <v>-10003.595231485373</v>
      </c>
    </row>
    <row r="150" spans="2:11">
      <c r="B150" s="10">
        <v>148</v>
      </c>
      <c r="C150" s="10"/>
      <c r="E150" s="11">
        <f t="shared" si="85"/>
        <v>0</v>
      </c>
      <c r="F150" s="11">
        <f t="shared" si="81"/>
        <v>1891112.7199771313</v>
      </c>
      <c r="G150" s="11">
        <f t="shared" si="82"/>
        <v>95481.748987759929</v>
      </c>
      <c r="H150" s="11">
        <f t="shared" si="83"/>
        <v>9548.1748987760893</v>
      </c>
      <c r="K150" s="11">
        <f t="shared" si="84"/>
        <v>-9548.1748987760893</v>
      </c>
    </row>
    <row r="151" spans="2:11">
      <c r="B151" s="10">
        <v>149</v>
      </c>
      <c r="C151" s="10"/>
      <c r="E151" s="11">
        <f t="shared" si="85"/>
        <v>0</v>
      </c>
      <c r="F151" s="11">
        <f t="shared" si="81"/>
        <v>1900220.8397643613</v>
      </c>
      <c r="G151" s="11">
        <f t="shared" si="82"/>
        <v>91081.197872299235</v>
      </c>
      <c r="H151" s="11">
        <f t="shared" si="83"/>
        <v>9108.119787229849</v>
      </c>
      <c r="K151" s="11">
        <f t="shared" si="84"/>
        <v>-9108.119787229849</v>
      </c>
    </row>
    <row r="152" spans="2:11">
      <c r="B152" s="10">
        <v>150</v>
      </c>
      <c r="C152" s="10"/>
      <c r="E152" s="11">
        <f t="shared" si="85"/>
        <v>0</v>
      </c>
      <c r="F152" s="11">
        <f t="shared" si="81"/>
        <v>1908904.1605761792</v>
      </c>
      <c r="G152" s="11">
        <f t="shared" si="82"/>
        <v>86833.208118178882</v>
      </c>
      <c r="H152" s="11">
        <f t="shared" si="83"/>
        <v>8683.3208118178572</v>
      </c>
      <c r="K152" s="11">
        <f t="shared" si="84"/>
        <v>-8683.3208118178572</v>
      </c>
    </row>
    <row r="153" spans="2:11">
      <c r="B153" s="10">
        <v>151</v>
      </c>
      <c r="C153" s="10"/>
      <c r="E153" s="11">
        <f t="shared" si="85"/>
        <v>0</v>
      </c>
      <c r="F153" s="11">
        <f t="shared" si="81"/>
        <v>1917177.7927905086</v>
      </c>
      <c r="G153" s="11">
        <f t="shared" si="82"/>
        <v>82736.322143294383</v>
      </c>
      <c r="H153" s="11">
        <f t="shared" si="83"/>
        <v>8273.6322143294019</v>
      </c>
      <c r="K153" s="11">
        <f t="shared" si="84"/>
        <v>-8273.6322143294019</v>
      </c>
    </row>
    <row r="154" spans="2:11">
      <c r="B154" s="10">
        <v>152</v>
      </c>
      <c r="C154" s="10"/>
      <c r="E154" s="11">
        <f t="shared" si="85"/>
        <v>0</v>
      </c>
      <c r="F154" s="11">
        <f t="shared" si="81"/>
        <v>1925056.6678685937</v>
      </c>
      <c r="G154" s="11">
        <f t="shared" si="82"/>
        <v>78788.750780851115</v>
      </c>
      <c r="H154" s="11">
        <f t="shared" si="83"/>
        <v>7878.8750780851142</v>
      </c>
      <c r="K154" s="11">
        <f t="shared" si="84"/>
        <v>-7878.8750780851142</v>
      </c>
    </row>
    <row r="155" spans="2:11">
      <c r="B155" s="10">
        <v>153</v>
      </c>
      <c r="C155" s="10"/>
      <c r="E155" s="11">
        <f t="shared" si="85"/>
        <v>0</v>
      </c>
      <c r="F155" s="11">
        <f t="shared" si="81"/>
        <v>1932555.5085572978</v>
      </c>
      <c r="G155" s="11">
        <f t="shared" si="82"/>
        <v>74988.406887040474</v>
      </c>
      <c r="H155" s="11">
        <f t="shared" si="83"/>
        <v>7498.8406887040737</v>
      </c>
      <c r="K155" s="11">
        <f t="shared" si="84"/>
        <v>-7498.8406887040737</v>
      </c>
    </row>
    <row r="156" spans="2:11">
      <c r="B156" s="10">
        <v>154</v>
      </c>
      <c r="C156" s="10"/>
      <c r="E156" s="11">
        <f t="shared" si="85"/>
        <v>0</v>
      </c>
      <c r="F156" s="11">
        <f t="shared" si="81"/>
        <v>1939688.8022940739</v>
      </c>
      <c r="G156" s="11">
        <f t="shared" si="82"/>
        <v>71332.937367761042</v>
      </c>
      <c r="H156" s="11">
        <f t="shared" si="83"/>
        <v>7133.2937367761324</v>
      </c>
      <c r="K156" s="11">
        <f t="shared" si="84"/>
        <v>-7133.2937367761324</v>
      </c>
    </row>
    <row r="157" spans="2:11">
      <c r="B157" s="10">
        <v>155</v>
      </c>
      <c r="C157" s="10"/>
      <c r="E157" s="11">
        <f t="shared" si="85"/>
        <v>0</v>
      </c>
      <c r="F157" s="11">
        <f t="shared" si="81"/>
        <v>1946470.7776538397</v>
      </c>
      <c r="G157" s="11">
        <f t="shared" si="82"/>
        <v>67819.753597658128</v>
      </c>
      <c r="H157" s="11">
        <f t="shared" si="83"/>
        <v>6781.9753597657827</v>
      </c>
      <c r="K157" s="11">
        <f t="shared" si="84"/>
        <v>-6781.9753597657827</v>
      </c>
    </row>
    <row r="158" spans="2:11">
      <c r="B158" s="10">
        <v>156</v>
      </c>
      <c r="C158" s="10"/>
      <c r="E158" s="11">
        <f t="shared" si="85"/>
        <v>0</v>
      </c>
      <c r="F158" s="11">
        <f t="shared" si="81"/>
        <v>1952915.3836756409</v>
      </c>
      <c r="G158" s="11">
        <f t="shared" si="82"/>
        <v>64446.060218012426</v>
      </c>
      <c r="H158" s="11">
        <f t="shared" si="83"/>
        <v>6444.6060218013345</v>
      </c>
      <c r="K158" s="11">
        <f t="shared" si="84"/>
        <v>-6444.6060218013345</v>
      </c>
    </row>
    <row r="159" spans="2:11">
      <c r="B159" s="10">
        <v>157</v>
      </c>
      <c r="C159" s="10"/>
      <c r="E159" s="11">
        <f t="shared" si="85"/>
        <v>0</v>
      </c>
      <c r="F159" s="11">
        <f t="shared" si="81"/>
        <v>1959036.2719068322</v>
      </c>
      <c r="G159" s="11">
        <f t="shared" si="82"/>
        <v>61208.882311913185</v>
      </c>
      <c r="H159" s="11">
        <f t="shared" si="83"/>
        <v>6120.8882311913212</v>
      </c>
      <c r="K159" s="11">
        <f t="shared" si="84"/>
        <v>-6120.8882311913212</v>
      </c>
    </row>
    <row r="160" spans="2:11">
      <c r="B160" s="10">
        <v>158</v>
      </c>
      <c r="C160" s="10"/>
      <c r="E160" s="11">
        <f t="shared" si="85"/>
        <v>0</v>
      </c>
      <c r="F160" s="11">
        <f t="shared" si="81"/>
        <v>1964846.7810033965</v>
      </c>
      <c r="G160" s="11">
        <f t="shared" si="82"/>
        <v>58105.090965642594</v>
      </c>
      <c r="H160" s="11">
        <f t="shared" si="83"/>
        <v>5810.5090965643731</v>
      </c>
      <c r="K160" s="11">
        <f t="shared" si="84"/>
        <v>-5810.5090965643731</v>
      </c>
    </row>
    <row r="161" spans="2:11">
      <c r="B161" s="10">
        <v>159</v>
      </c>
      <c r="C161" s="10"/>
      <c r="E161" s="11">
        <f t="shared" si="85"/>
        <v>0</v>
      </c>
      <c r="F161" s="11">
        <f t="shared" si="81"/>
        <v>1970359.9237268548</v>
      </c>
      <c r="G161" s="11">
        <f t="shared" si="82"/>
        <v>55131.427234583534</v>
      </c>
      <c r="H161" s="11">
        <f t="shared" si="83"/>
        <v>5513.1427234583243</v>
      </c>
      <c r="K161" s="11">
        <f t="shared" si="84"/>
        <v>-5513.1427234583243</v>
      </c>
    </row>
    <row r="162" spans="2:11">
      <c r="B162" s="10">
        <v>160</v>
      </c>
      <c r="C162" s="10"/>
      <c r="E162" s="11">
        <f t="shared" si="85"/>
        <v>0</v>
      </c>
      <c r="F162" s="11">
        <f t="shared" si="81"/>
        <v>1975588.3761808504</v>
      </c>
      <c r="G162" s="11">
        <f t="shared" si="82"/>
        <v>52284.524539955892</v>
      </c>
      <c r="H162" s="11">
        <f t="shared" si="83"/>
        <v>5228.4524539956365</v>
      </c>
      <c r="K162" s="11">
        <f t="shared" si="84"/>
        <v>-5228.4524539956365</v>
      </c>
    </row>
    <row r="163" spans="2:11">
      <c r="B163" s="10">
        <v>161</v>
      </c>
      <c r="C163" s="10"/>
      <c r="E163" s="11">
        <f t="shared" si="85"/>
        <v>0</v>
      </c>
      <c r="F163" s="11">
        <f t="shared" si="81"/>
        <v>1980544.4691338337</v>
      </c>
      <c r="G163" s="11">
        <f t="shared" si="82"/>
        <v>49560.92952983221</v>
      </c>
      <c r="H163" s="11">
        <f t="shared" si="83"/>
        <v>4956.0929529831301</v>
      </c>
      <c r="K163" s="11">
        <f t="shared" si="84"/>
        <v>-4956.0929529831301</v>
      </c>
    </row>
    <row r="164" spans="2:11">
      <c r="B164" s="10">
        <v>162</v>
      </c>
      <c r="C164" s="10"/>
      <c r="E164" s="11">
        <f t="shared" si="85"/>
        <v>0</v>
      </c>
      <c r="F164" s="11">
        <f t="shared" si="81"/>
        <v>1985240.1812782066</v>
      </c>
      <c r="G164" s="11">
        <f t="shared" si="82"/>
        <v>46957.121443729848</v>
      </c>
      <c r="H164" s="11">
        <f t="shared" si="83"/>
        <v>4695.7121443729175</v>
      </c>
      <c r="K164" s="11">
        <f t="shared" si="84"/>
        <v>-4695.7121443729175</v>
      </c>
    </row>
    <row r="165" spans="2:11">
      <c r="B165" s="10">
        <v>163</v>
      </c>
      <c r="C165" s="10"/>
      <c r="E165" s="11">
        <f t="shared" si="85"/>
        <v>0</v>
      </c>
      <c r="F165" s="11">
        <f t="shared" si="81"/>
        <v>1989687.1342807312</v>
      </c>
      <c r="G165" s="11">
        <f t="shared" si="82"/>
        <v>44469.530025245622</v>
      </c>
      <c r="H165" s="11">
        <f t="shared" si="83"/>
        <v>4446.9530025246459</v>
      </c>
      <c r="K165" s="11">
        <f t="shared" si="84"/>
        <v>-4446.9530025246459</v>
      </c>
    </row>
    <row r="166" spans="2:11">
      <c r="B166" s="10">
        <v>164</v>
      </c>
      <c r="C166" s="10"/>
      <c r="E166" s="11">
        <f t="shared" si="85"/>
        <v>0</v>
      </c>
      <c r="F166" s="11">
        <f t="shared" si="81"/>
        <v>1993896.5894838567</v>
      </c>
      <c r="G166" s="11">
        <f t="shared" si="82"/>
        <v>42094.552031254862</v>
      </c>
      <c r="H166" s="11">
        <f t="shared" si="83"/>
        <v>4209.4552031254616</v>
      </c>
      <c r="K166" s="11">
        <f t="shared" si="84"/>
        <v>-4209.4552031254616</v>
      </c>
    </row>
    <row r="167" spans="2:11">
      <c r="B167" s="10">
        <v>165</v>
      </c>
      <c r="C167" s="10"/>
      <c r="E167" s="11">
        <f t="shared" si="85"/>
        <v>0</v>
      </c>
      <c r="F167" s="11">
        <f t="shared" si="81"/>
        <v>1997879.4461228163</v>
      </c>
      <c r="G167" s="11">
        <f t="shared" si="82"/>
        <v>39828.56638959609</v>
      </c>
      <c r="H167" s="11">
        <f t="shared" si="83"/>
        <v>3982.8566389597117</v>
      </c>
      <c r="K167" s="11">
        <f t="shared" si="84"/>
        <v>-3982.8566389597117</v>
      </c>
    </row>
    <row r="168" spans="2:11">
      <c r="B168" s="10">
        <v>166</v>
      </c>
      <c r="C168" s="10"/>
      <c r="E168" s="11">
        <f t="shared" si="85"/>
        <v>0</v>
      </c>
      <c r="F168" s="11">
        <f t="shared" si="81"/>
        <v>2001646.2409287994</v>
      </c>
      <c r="G168" s="11">
        <f t="shared" si="82"/>
        <v>37667.948059830815</v>
      </c>
      <c r="H168" s="11">
        <f t="shared" si="83"/>
        <v>3766.7948059831801</v>
      </c>
      <c r="K168" s="11">
        <f t="shared" si="84"/>
        <v>-3766.7948059831801</v>
      </c>
    </row>
    <row r="169" spans="2:11">
      <c r="B169" s="10">
        <v>167</v>
      </c>
      <c r="C169" s="10"/>
      <c r="E169" s="11">
        <f t="shared" si="85"/>
        <v>0</v>
      </c>
      <c r="F169" s="11">
        <f t="shared" si="81"/>
        <v>2005207.148994152</v>
      </c>
      <c r="G169" s="11">
        <f t="shared" si="82"/>
        <v>35609.080653525889</v>
      </c>
      <c r="H169" s="11">
        <f t="shared" si="83"/>
        <v>3560.9080653525125</v>
      </c>
      <c r="K169" s="11">
        <f t="shared" si="84"/>
        <v>-3560.9080653525125</v>
      </c>
    </row>
    <row r="170" spans="2:11">
      <c r="B170" s="10">
        <v>168</v>
      </c>
      <c r="C170" s="10"/>
      <c r="E170" s="11">
        <f t="shared" si="85"/>
        <v>0</v>
      </c>
      <c r="F170" s="11">
        <f t="shared" si="81"/>
        <v>2008571.9857813485</v>
      </c>
      <c r="G170" s="11">
        <f t="shared" si="82"/>
        <v>33648.367871965747</v>
      </c>
      <c r="H170" s="11">
        <f t="shared" si="83"/>
        <v>3364.8367871966238</v>
      </c>
      <c r="K170" s="11">
        <f t="shared" si="84"/>
        <v>-3364.8367871966238</v>
      </c>
    </row>
    <row r="171" spans="2:11">
      <c r="B171" s="10">
        <v>169</v>
      </c>
      <c r="C171" s="10"/>
      <c r="E171" s="11">
        <f t="shared" si="85"/>
        <v>0</v>
      </c>
      <c r="F171" s="11">
        <f t="shared" si="81"/>
        <v>2011750.2101633477</v>
      </c>
      <c r="G171" s="11">
        <f t="shared" si="82"/>
        <v>31782.243819991127</v>
      </c>
      <c r="H171" s="11">
        <f t="shared" si="83"/>
        <v>3178.224381999079</v>
      </c>
      <c r="K171" s="11">
        <f t="shared" si="84"/>
        <v>-3178.224381999079</v>
      </c>
    </row>
    <row r="172" spans="2:11">
      <c r="B172" s="10">
        <v>170</v>
      </c>
      <c r="C172" s="10"/>
      <c r="E172" s="11">
        <f t="shared" si="85"/>
        <v>0</v>
      </c>
      <c r="F172" s="11">
        <f t="shared" si="81"/>
        <v>2014750.9283888419</v>
      </c>
      <c r="G172" s="11">
        <f t="shared" si="82"/>
        <v>30007.1822549426</v>
      </c>
      <c r="H172" s="11">
        <f t="shared" si="83"/>
        <v>3000.7182254943637</v>
      </c>
      <c r="K172" s="11">
        <f t="shared" si="84"/>
        <v>-3000.7182254943637</v>
      </c>
    </row>
    <row r="173" spans="2:11">
      <c r="B173" s="10">
        <v>171</v>
      </c>
      <c r="C173" s="10"/>
      <c r="E173" s="11">
        <f t="shared" si="85"/>
        <v>0</v>
      </c>
      <c r="F173" s="11">
        <f t="shared" si="81"/>
        <v>2017582.8988718146</v>
      </c>
      <c r="G173" s="11">
        <f t="shared" si="82"/>
        <v>28319.704829726834</v>
      </c>
      <c r="H173" s="11">
        <f t="shared" si="83"/>
        <v>2831.9704829726675</v>
      </c>
      <c r="K173" s="11">
        <f t="shared" si="84"/>
        <v>-2831.9704829726675</v>
      </c>
    </row>
    <row r="174" spans="2:11">
      <c r="B174" s="10">
        <v>172</v>
      </c>
      <c r="C174" s="10"/>
      <c r="E174" s="11">
        <f t="shared" si="85"/>
        <v>0</v>
      </c>
      <c r="F174" s="11">
        <f t="shared" si="81"/>
        <v>2020254.5377106562</v>
      </c>
      <c r="G174" s="11">
        <f t="shared" si="82"/>
        <v>26716.388388415799</v>
      </c>
      <c r="H174" s="11">
        <f t="shared" si="83"/>
        <v>2671.6388388416003</v>
      </c>
      <c r="K174" s="11">
        <f t="shared" si="84"/>
        <v>-2671.6388388416003</v>
      </c>
    </row>
    <row r="175" spans="2:11">
      <c r="B175" s="10">
        <v>173</v>
      </c>
      <c r="C175" s="10"/>
      <c r="E175" s="11">
        <f t="shared" si="85"/>
        <v>0</v>
      </c>
      <c r="F175" s="11">
        <f t="shared" si="81"/>
        <v>2022773.9248478708</v>
      </c>
      <c r="G175" s="11">
        <f t="shared" si="82"/>
        <v>25193.871372146532</v>
      </c>
      <c r="H175" s="11">
        <f t="shared" si="83"/>
        <v>2519.3871372147428</v>
      </c>
      <c r="K175" s="11">
        <f t="shared" si="84"/>
        <v>-2519.3871372147428</v>
      </c>
    </row>
    <row r="176" spans="2:11">
      <c r="B176" s="10">
        <v>174</v>
      </c>
      <c r="C176" s="10"/>
      <c r="E176" s="11">
        <f t="shared" si="85"/>
        <v>0</v>
      </c>
      <c r="F176" s="11">
        <f t="shared" si="81"/>
        <v>2025148.8107870608</v>
      </c>
      <c r="G176" s="11">
        <f t="shared" si="82"/>
        <v>23748.859391899314</v>
      </c>
      <c r="H176" s="11">
        <f t="shared" si="83"/>
        <v>2374.8859391899105</v>
      </c>
      <c r="K176" s="11">
        <f t="shared" si="84"/>
        <v>-2374.8859391899105</v>
      </c>
    </row>
    <row r="177" spans="2:11">
      <c r="B177" s="10">
        <v>175</v>
      </c>
      <c r="C177" s="10"/>
      <c r="E177" s="11">
        <f t="shared" si="85"/>
        <v>0</v>
      </c>
      <c r="F177" s="11">
        <f t="shared" si="81"/>
        <v>2027386.6237894099</v>
      </c>
      <c r="G177" s="11">
        <f t="shared" si="82"/>
        <v>22378.130023491103</v>
      </c>
      <c r="H177" s="11">
        <f t="shared" si="83"/>
        <v>2237.8130023491644</v>
      </c>
      <c r="K177" s="11">
        <f t="shared" si="84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106" activePane="bottomLeft" state="frozen"/>
      <selection pane="bottomLeft" activeCell="V115" sqref="V11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C119">
        <f>Dati!K119</f>
        <v>52028</v>
      </c>
      <c r="D119">
        <f t="shared" ref="D119:D120" si="71">C119-C118</f>
        <v>722</v>
      </c>
      <c r="E119" s="11">
        <f t="shared" ref="E119:E120" si="72">SUM(D112:D118)/7</f>
        <v>691.71428571428567</v>
      </c>
      <c r="F119">
        <f t="shared" ref="F119:F120" si="73">10*(C119-C118)</f>
        <v>7220</v>
      </c>
      <c r="G119" s="11">
        <f t="shared" ref="G119:G120" si="74">IF(G118+I119+$O$11&gt;$C$3,G118+I119+$O$11,$C$3)</f>
        <v>2990882.8873396739</v>
      </c>
      <c r="H119" s="11">
        <f t="shared" ref="H119:H120" si="75">(G119-G118)*1000</f>
        <v>35811989.560020626</v>
      </c>
      <c r="I119" s="11">
        <f t="shared" ref="I119:I120" si="76">$O$10*((B119-$O$13)/$O$9)^$O$8*EXP(-(B119-$O$13)/$O$9)</f>
        <v>665.98956002082514</v>
      </c>
      <c r="J119" s="11">
        <f t="shared" ref="J119:J120" si="77">C119-G119</f>
        <v>-2938854.8873396739</v>
      </c>
      <c r="K119" s="11">
        <f t="shared" ref="K119:K120" si="78">D119-I119</f>
        <v>56.010439979174862</v>
      </c>
      <c r="L119" s="11">
        <f t="shared" ref="L119:L120" si="79">E119-I119</f>
        <v>25.724725693460528</v>
      </c>
    </row>
    <row r="120" spans="1:12">
      <c r="A120" s="2">
        <f>Dati!A120</f>
        <v>44161</v>
      </c>
      <c r="B120" s="10">
        <v>117</v>
      </c>
      <c r="C120">
        <f>Dati!K120</f>
        <v>52850</v>
      </c>
      <c r="D120">
        <f t="shared" si="71"/>
        <v>822</v>
      </c>
      <c r="E120" s="11">
        <f t="shared" si="72"/>
        <v>687.28571428571433</v>
      </c>
      <c r="F120">
        <f t="shared" si="73"/>
        <v>8220</v>
      </c>
      <c r="G120" s="11">
        <f t="shared" si="74"/>
        <v>3026699.2458852357</v>
      </c>
      <c r="H120" s="11">
        <f t="shared" si="75"/>
        <v>35816358.54556179</v>
      </c>
      <c r="I120" s="11">
        <f t="shared" si="76"/>
        <v>670.35854556170989</v>
      </c>
      <c r="J120" s="11">
        <f t="shared" si="77"/>
        <v>-2973849.2458852357</v>
      </c>
      <c r="K120" s="11">
        <f t="shared" si="78"/>
        <v>151.64145443829011</v>
      </c>
      <c r="L120" s="11">
        <f t="shared" si="79"/>
        <v>16.927168724004446</v>
      </c>
    </row>
    <row r="121" spans="1:12">
      <c r="A121" s="2">
        <f>Dati!A121</f>
        <v>44162</v>
      </c>
      <c r="B121" s="10">
        <v>118</v>
      </c>
      <c r="C121">
        <f>Dati!K121</f>
        <v>53677</v>
      </c>
      <c r="D121">
        <f t="shared" ref="D121:D123" si="80">C121-C120</f>
        <v>827</v>
      </c>
      <c r="E121" s="11">
        <f t="shared" ref="E121:E123" si="81">SUM(D114:D120)/7</f>
        <v>711.42857142857144</v>
      </c>
      <c r="F121">
        <f t="shared" ref="F121:F123" si="82">10*(C121-C120)</f>
        <v>8270</v>
      </c>
      <c r="G121" s="11">
        <f t="shared" ref="G121:G123" si="83">IF(G120+I121+$O$11&gt;$C$3,G120+I121+$O$11,$C$3)</f>
        <v>3062518.6911444198</v>
      </c>
      <c r="H121" s="11">
        <f t="shared" ref="H121:H123" si="84">(G121-G120)*1000</f>
        <v>35819445.259184107</v>
      </c>
      <c r="I121" s="11">
        <f t="shared" ref="I121:I123" si="85">$O$10*((B121-$O$13)/$O$9)^$O$8*EXP(-(B121-$O$13)/$O$9)</f>
        <v>673.4452591840693</v>
      </c>
      <c r="J121" s="11">
        <f t="shared" ref="J121:J123" si="86">C121-G121</f>
        <v>-3008841.6911444198</v>
      </c>
      <c r="K121" s="11">
        <f t="shared" ref="K121:K123" si="87">D121-I121</f>
        <v>153.5547408159307</v>
      </c>
      <c r="L121" s="11">
        <f t="shared" ref="L121:L123" si="88">E121-I121</f>
        <v>37.983312244502144</v>
      </c>
    </row>
    <row r="122" spans="1:12">
      <c r="A122" s="2">
        <f>Dati!A122</f>
        <v>44163</v>
      </c>
      <c r="B122" s="10">
        <v>119</v>
      </c>
      <c r="C122">
        <f>Dati!K122</f>
        <v>54363</v>
      </c>
      <c r="D122">
        <f t="shared" si="80"/>
        <v>686</v>
      </c>
      <c r="E122" s="11">
        <f t="shared" si="81"/>
        <v>729.71428571428567</v>
      </c>
      <c r="F122">
        <f t="shared" si="82"/>
        <v>6860</v>
      </c>
      <c r="G122" s="11">
        <f t="shared" si="83"/>
        <v>3098339.9656272293</v>
      </c>
      <c r="H122" s="11">
        <f t="shared" si="84"/>
        <v>35821274.482809469</v>
      </c>
      <c r="I122" s="11">
        <f t="shared" si="85"/>
        <v>675.27448280931549</v>
      </c>
      <c r="J122" s="11">
        <f t="shared" si="86"/>
        <v>-3043976.9656272293</v>
      </c>
      <c r="K122" s="11">
        <f t="shared" si="87"/>
        <v>10.725517190684513</v>
      </c>
      <c r="L122" s="11">
        <f t="shared" si="88"/>
        <v>54.439802904970179</v>
      </c>
    </row>
    <row r="123" spans="1:12">
      <c r="A123" s="2">
        <f>Dati!A123</f>
        <v>44164</v>
      </c>
      <c r="B123" s="10">
        <v>120</v>
      </c>
      <c r="C123">
        <f>Dati!K123</f>
        <v>54904</v>
      </c>
      <c r="D123">
        <f t="shared" si="80"/>
        <v>541</v>
      </c>
      <c r="E123" s="11">
        <f t="shared" si="81"/>
        <v>728.85714285714289</v>
      </c>
      <c r="F123">
        <f t="shared" si="82"/>
        <v>5410</v>
      </c>
      <c r="G123" s="11">
        <f t="shared" si="83"/>
        <v>3134161.842235832</v>
      </c>
      <c r="H123" s="11">
        <f t="shared" si="84"/>
        <v>35821876.608602703</v>
      </c>
      <c r="I123" s="11">
        <f t="shared" si="85"/>
        <v>675.87660860279675</v>
      </c>
      <c r="J123" s="11">
        <f t="shared" si="86"/>
        <v>-3079257.842235832</v>
      </c>
      <c r="K123" s="11">
        <f t="shared" si="87"/>
        <v>-134.87660860279675</v>
      </c>
      <c r="L123" s="11">
        <f t="shared" si="88"/>
        <v>52.980534254346139</v>
      </c>
    </row>
    <row r="124" spans="1:12">
      <c r="A124" s="2"/>
      <c r="B124" s="10">
        <v>121</v>
      </c>
      <c r="E124" s="11">
        <f t="shared" si="20"/>
        <v>725.85714285714289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50.570055270305033</v>
      </c>
    </row>
    <row r="125" spans="1:12">
      <c r="B125" s="10">
        <v>122</v>
      </c>
      <c r="E125" s="11">
        <f t="shared" si="20"/>
        <v>635.85714285714289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-37.688733609163592</v>
      </c>
    </row>
    <row r="126" spans="1:12">
      <c r="B126" s="10">
        <v>123</v>
      </c>
      <c r="E126" s="11">
        <f t="shared" si="20"/>
        <v>514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-156.69688845190842</v>
      </c>
    </row>
    <row r="127" spans="1:12">
      <c r="B127" s="10">
        <v>124</v>
      </c>
      <c r="E127" s="11">
        <f t="shared" si="20"/>
        <v>410.85714285714283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-255.93031035490009</v>
      </c>
    </row>
    <row r="128" spans="1:12">
      <c r="B128" s="10">
        <v>125</v>
      </c>
      <c r="E128" s="11">
        <f t="shared" si="20"/>
        <v>293.42857142857144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-368.43921901160559</v>
      </c>
    </row>
    <row r="129" spans="2:12">
      <c r="B129" s="10">
        <v>126</v>
      </c>
      <c r="E129" s="11">
        <f t="shared" si="20"/>
        <v>175.28571428571428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-480.70478661356759</v>
      </c>
    </row>
    <row r="130" spans="2:12">
      <c r="B130" s="10">
        <v>127</v>
      </c>
      <c r="E130" s="11">
        <f t="shared" si="20"/>
        <v>77.285714285714292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-571.92436391873832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89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24"/>
  <sheetViews>
    <sheetView tabSelected="1" workbookViewId="0">
      <pane ySplit="1" topLeftCell="A105" activePane="bottomLeft" state="frozen"/>
      <selection pane="bottomLeft" activeCell="B125" sqref="B125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  <row r="120" spans="2:5">
      <c r="B120" s="3">
        <f>Dati!N119</f>
        <v>1480874</v>
      </c>
      <c r="C120">
        <f t="shared" ref="C120:C121" si="119">B120-B119</f>
        <v>25852</v>
      </c>
      <c r="D120" s="11">
        <f t="shared" ref="D120:D121" si="120">SUM(C114:C120)/7</f>
        <v>29788.857142857141</v>
      </c>
      <c r="E120" s="11">
        <f t="shared" ref="E120:E121" si="121">SUM(C117:C120)/4</f>
        <v>25085.75</v>
      </c>
    </row>
    <row r="121" spans="2:5">
      <c r="B121" s="3">
        <f>Dati!N120</f>
        <v>1509875</v>
      </c>
      <c r="C121">
        <f t="shared" si="119"/>
        <v>29001</v>
      </c>
      <c r="D121" s="11">
        <f t="shared" si="120"/>
        <v>28763.857142857141</v>
      </c>
      <c r="E121" s="11">
        <f t="shared" si="121"/>
        <v>25251.75</v>
      </c>
    </row>
    <row r="122" spans="2:5">
      <c r="B122" s="3">
        <f>Dati!N121</f>
        <v>1538217</v>
      </c>
      <c r="C122">
        <f t="shared" ref="C122:C124" si="122">B122-B121</f>
        <v>28342</v>
      </c>
      <c r="D122" s="11">
        <f t="shared" ref="D122:D124" si="123">SUM(C116:C122)/7</f>
        <v>27492.857142857141</v>
      </c>
      <c r="E122" s="11">
        <f t="shared" ref="E122:E124" si="124">SUM(C119:C122)/4</f>
        <v>26605.5</v>
      </c>
    </row>
    <row r="123" spans="2:5">
      <c r="B123" s="3">
        <f>Dati!N122</f>
        <v>1564532</v>
      </c>
      <c r="C123">
        <f t="shared" si="122"/>
        <v>26315</v>
      </c>
      <c r="D123" s="11">
        <f t="shared" si="123"/>
        <v>26285.857142857141</v>
      </c>
      <c r="E123" s="11">
        <f t="shared" si="124"/>
        <v>27377.5</v>
      </c>
    </row>
    <row r="124" spans="2:5">
      <c r="B124" s="3">
        <f>Dati!N123</f>
        <v>1585178</v>
      </c>
      <c r="C124">
        <f t="shared" si="122"/>
        <v>20646</v>
      </c>
      <c r="D124" s="11">
        <f t="shared" si="123"/>
        <v>25187.142857142859</v>
      </c>
      <c r="E124" s="11">
        <f t="shared" si="124"/>
        <v>26076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>
      <pane ySplit="1" topLeftCell="A111" activePane="bottomLeft" state="frozen"/>
      <selection pane="bottomLeft" activeCell="A124" sqref="A124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  <row r="119" spans="1:5">
      <c r="A119" s="2">
        <f>Dati!A119</f>
        <v>44160</v>
      </c>
      <c r="B119" s="3">
        <f>Dati!N119</f>
        <v>1480874</v>
      </c>
      <c r="C119">
        <f t="shared" ref="C119:C120" si="139">B119-B118</f>
        <v>25852</v>
      </c>
      <c r="D119">
        <f t="shared" ref="D119:D120" si="140">C119-C118</f>
        <v>2625</v>
      </c>
      <c r="E119" s="11">
        <f t="shared" ref="E119:E120" si="141">(SUM(C112:C118)/7)</f>
        <v>30992.857142857141</v>
      </c>
    </row>
    <row r="120" spans="1:5">
      <c r="A120" s="2">
        <f>Dati!A120</f>
        <v>44161</v>
      </c>
      <c r="B120" s="3">
        <f>Dati!N120</f>
        <v>1509875</v>
      </c>
      <c r="C120">
        <f t="shared" si="139"/>
        <v>29001</v>
      </c>
      <c r="D120">
        <f t="shared" si="140"/>
        <v>3149</v>
      </c>
      <c r="E120" s="11">
        <f t="shared" si="141"/>
        <v>29788.857142857141</v>
      </c>
    </row>
    <row r="121" spans="1:5">
      <c r="A121" s="2">
        <f>Dati!A121</f>
        <v>44162</v>
      </c>
      <c r="B121" s="3">
        <f>Dati!N121</f>
        <v>1538217</v>
      </c>
      <c r="C121">
        <f t="shared" ref="C121:C123" si="142">B121-B120</f>
        <v>28342</v>
      </c>
      <c r="D121">
        <f t="shared" ref="D121:D123" si="143">C121-C120</f>
        <v>-659</v>
      </c>
      <c r="E121" s="11">
        <f t="shared" ref="E121:E123" si="144">(SUM(C114:C120)/7)</f>
        <v>28763.857142857141</v>
      </c>
    </row>
    <row r="122" spans="1:5">
      <c r="A122" s="2">
        <f>Dati!A122</f>
        <v>44163</v>
      </c>
      <c r="B122" s="3">
        <f>Dati!N122</f>
        <v>1564532</v>
      </c>
      <c r="C122">
        <f t="shared" si="142"/>
        <v>26315</v>
      </c>
      <c r="D122">
        <f t="shared" si="143"/>
        <v>-2027</v>
      </c>
      <c r="E122" s="11">
        <f t="shared" si="144"/>
        <v>27492.857142857141</v>
      </c>
    </row>
    <row r="123" spans="1:5">
      <c r="A123" s="2">
        <f>Dati!A123</f>
        <v>44164</v>
      </c>
      <c r="B123" s="3">
        <f>Dati!N123</f>
        <v>1585178</v>
      </c>
      <c r="C123">
        <f t="shared" si="142"/>
        <v>20646</v>
      </c>
      <c r="D123">
        <f t="shared" si="143"/>
        <v>-5669</v>
      </c>
      <c r="E123" s="11">
        <f t="shared" si="144"/>
        <v>26285.857142857141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workbookViewId="0">
      <pane ySplit="1" topLeftCell="A101" activePane="bottomLeft" state="frozen"/>
      <selection pane="bottomLeft" activeCell="A124" sqref="A124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  <row r="119" spans="1:5">
      <c r="A119" s="2">
        <f>Dati!A119</f>
        <v>44160</v>
      </c>
      <c r="B119" s="3">
        <f>Dati!D119</f>
        <v>3848</v>
      </c>
      <c r="C119">
        <f t="shared" ref="C119:C120" si="139">B119-B118</f>
        <v>32</v>
      </c>
      <c r="D119">
        <f t="shared" ref="D119:D120" si="140">C119-C118</f>
        <v>26</v>
      </c>
      <c r="E119" s="11">
        <f t="shared" ref="E119:E120" si="141">SUM(C112:C118)/7</f>
        <v>29.142857142857142</v>
      </c>
    </row>
    <row r="120" spans="1:5">
      <c r="A120" s="2">
        <f>Dati!A120</f>
        <v>44161</v>
      </c>
      <c r="B120" s="3">
        <f>Dati!D120</f>
        <v>3846</v>
      </c>
      <c r="C120">
        <f t="shared" si="139"/>
        <v>-2</v>
      </c>
      <c r="D120">
        <f t="shared" si="140"/>
        <v>-34</v>
      </c>
      <c r="E120" s="11">
        <f t="shared" si="141"/>
        <v>25.428571428571427</v>
      </c>
    </row>
    <row r="121" spans="1:5">
      <c r="A121" s="2">
        <f>Dati!A121</f>
        <v>44162</v>
      </c>
      <c r="B121" s="3">
        <f>Dati!D121</f>
        <v>3782</v>
      </c>
      <c r="C121">
        <f t="shared" ref="C121:C123" si="142">B121-B120</f>
        <v>-64</v>
      </c>
      <c r="D121">
        <f t="shared" ref="D121:D123" si="143">C121-C120</f>
        <v>-62</v>
      </c>
      <c r="E121" s="11">
        <f t="shared" ref="E121:E123" si="144">SUM(C114:C120)/7</f>
        <v>19.142857142857142</v>
      </c>
    </row>
    <row r="122" spans="1:5">
      <c r="A122" s="2">
        <f>Dati!A122</f>
        <v>44163</v>
      </c>
      <c r="B122" s="3">
        <f>Dati!D122</f>
        <v>3762</v>
      </c>
      <c r="C122">
        <f t="shared" si="142"/>
        <v>-20</v>
      </c>
      <c r="D122">
        <f t="shared" si="143"/>
        <v>44</v>
      </c>
      <c r="E122" s="11">
        <f t="shared" si="144"/>
        <v>4.8571428571428568</v>
      </c>
    </row>
    <row r="123" spans="1:5">
      <c r="A123" s="2">
        <f>Dati!A123</f>
        <v>44164</v>
      </c>
      <c r="B123" s="3">
        <f>Dati!D123</f>
        <v>3753</v>
      </c>
      <c r="C123">
        <f t="shared" si="142"/>
        <v>-9</v>
      </c>
      <c r="D123">
        <f t="shared" si="143"/>
        <v>11</v>
      </c>
      <c r="E123" s="11">
        <f t="shared" si="144"/>
        <v>0.5714285714285714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8"/>
  <sheetViews>
    <sheetView workbookViewId="0">
      <pane ySplit="1" topLeftCell="A104" activePane="bottomLeft" state="frozen"/>
      <selection pane="bottomLeft" activeCell="A124" sqref="A12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23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9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9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9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9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9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9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19" spans="1:29">
      <c r="A119" s="2">
        <f>Dati!A119</f>
        <v>44160</v>
      </c>
      <c r="B119" s="3">
        <f>Dati!J119</f>
        <v>637149</v>
      </c>
      <c r="C119">
        <f t="shared" ref="C119:C120" si="186">B119-B118</f>
        <v>31819</v>
      </c>
      <c r="D119">
        <f t="shared" ref="D119:D120" si="187">C119-C118</f>
        <v>10982</v>
      </c>
      <c r="E119" s="11">
        <f t="shared" ref="E119:E120" si="188">SUM(C112:C118)/7</f>
        <v>21076</v>
      </c>
      <c r="Q119">
        <v>116</v>
      </c>
      <c r="R119">
        <f t="shared" ref="R119:R120" si="189">INT(C119/10000)</f>
        <v>3</v>
      </c>
      <c r="T119">
        <f t="shared" si="159"/>
        <v>0</v>
      </c>
      <c r="U119">
        <f t="shared" si="159"/>
        <v>0</v>
      </c>
      <c r="V119">
        <f t="shared" si="159"/>
        <v>1</v>
      </c>
      <c r="W119">
        <f t="shared" si="159"/>
        <v>0</v>
      </c>
      <c r="X119">
        <f t="shared" si="159"/>
        <v>0</v>
      </c>
      <c r="Y119">
        <f t="shared" si="159"/>
        <v>0</v>
      </c>
      <c r="Z119">
        <f t="shared" si="159"/>
        <v>0</v>
      </c>
      <c r="AA119">
        <f t="shared" si="159"/>
        <v>0</v>
      </c>
      <c r="AB119">
        <f t="shared" si="159"/>
        <v>0</v>
      </c>
    </row>
    <row r="120" spans="1:29">
      <c r="A120" s="2">
        <f>Dati!A120</f>
        <v>44161</v>
      </c>
      <c r="B120" s="3">
        <f>Dati!J120</f>
        <v>661180</v>
      </c>
      <c r="C120">
        <f t="shared" si="186"/>
        <v>24031</v>
      </c>
      <c r="D120">
        <f t="shared" si="187"/>
        <v>-7788</v>
      </c>
      <c r="E120" s="11">
        <f t="shared" si="188"/>
        <v>22168.857142857141</v>
      </c>
      <c r="Q120">
        <v>117</v>
      </c>
      <c r="R120">
        <f t="shared" si="189"/>
        <v>2</v>
      </c>
      <c r="T120">
        <f t="shared" si="159"/>
        <v>0</v>
      </c>
      <c r="U120">
        <f t="shared" si="159"/>
        <v>1</v>
      </c>
      <c r="V120">
        <f t="shared" si="159"/>
        <v>0</v>
      </c>
      <c r="W120">
        <f t="shared" si="159"/>
        <v>0</v>
      </c>
      <c r="X120">
        <f t="shared" si="159"/>
        <v>0</v>
      </c>
      <c r="Y120">
        <f t="shared" si="159"/>
        <v>0</v>
      </c>
      <c r="Z120">
        <f t="shared" si="159"/>
        <v>0</v>
      </c>
      <c r="AA120">
        <f t="shared" si="159"/>
        <v>0</v>
      </c>
      <c r="AB120">
        <f t="shared" si="159"/>
        <v>0</v>
      </c>
    </row>
    <row r="121" spans="1:29">
      <c r="A121" s="2">
        <f>Dati!A121</f>
        <v>44162</v>
      </c>
      <c r="B121" s="3">
        <f>Dati!J121</f>
        <v>696647</v>
      </c>
      <c r="C121">
        <f t="shared" ref="C121:C123" si="190">B121-B120</f>
        <v>35467</v>
      </c>
      <c r="D121">
        <f t="shared" ref="D121:D123" si="191">C121-C120</f>
        <v>11436</v>
      </c>
      <c r="E121" s="11">
        <f t="shared" ref="E121:E123" si="192">SUM(C114:C120)/7</f>
        <v>23170.428571428572</v>
      </c>
      <c r="Q121">
        <v>118</v>
      </c>
      <c r="R121">
        <f t="shared" ref="R121:R123" si="193">INT(C121/10000)</f>
        <v>3</v>
      </c>
      <c r="T121">
        <f t="shared" si="159"/>
        <v>0</v>
      </c>
      <c r="U121">
        <f t="shared" si="159"/>
        <v>0</v>
      </c>
      <c r="V121">
        <f t="shared" si="159"/>
        <v>1</v>
      </c>
      <c r="W121">
        <f t="shared" si="159"/>
        <v>0</v>
      </c>
      <c r="X121">
        <f t="shared" si="159"/>
        <v>0</v>
      </c>
      <c r="Y121">
        <f t="shared" si="159"/>
        <v>0</v>
      </c>
      <c r="Z121">
        <f t="shared" si="159"/>
        <v>0</v>
      </c>
      <c r="AA121">
        <f t="shared" si="159"/>
        <v>0</v>
      </c>
      <c r="AB121">
        <f t="shared" si="159"/>
        <v>0</v>
      </c>
    </row>
    <row r="122" spans="1:29">
      <c r="A122" s="2">
        <f>Dati!A122</f>
        <v>44163</v>
      </c>
      <c r="B122" s="3">
        <f>Dati!J122</f>
        <v>720861</v>
      </c>
      <c r="C122">
        <f t="shared" si="190"/>
        <v>24214</v>
      </c>
      <c r="D122">
        <f t="shared" si="191"/>
        <v>-11253</v>
      </c>
      <c r="E122" s="11">
        <f t="shared" si="192"/>
        <v>25232.142857142859</v>
      </c>
      <c r="Q122">
        <v>119</v>
      </c>
      <c r="R122">
        <f t="shared" si="193"/>
        <v>2</v>
      </c>
      <c r="T122">
        <f t="shared" si="159"/>
        <v>0</v>
      </c>
      <c r="U122">
        <f t="shared" si="159"/>
        <v>1</v>
      </c>
      <c r="V122">
        <f t="shared" si="159"/>
        <v>0</v>
      </c>
      <c r="W122">
        <f t="shared" si="159"/>
        <v>0</v>
      </c>
      <c r="X122">
        <f t="shared" si="159"/>
        <v>0</v>
      </c>
      <c r="Y122">
        <f t="shared" si="159"/>
        <v>0</v>
      </c>
      <c r="Z122">
        <f t="shared" si="159"/>
        <v>0</v>
      </c>
      <c r="AA122">
        <f t="shared" si="159"/>
        <v>0</v>
      </c>
      <c r="AB122">
        <f t="shared" si="159"/>
        <v>0</v>
      </c>
    </row>
    <row r="123" spans="1:29">
      <c r="A123" s="2">
        <f>Dati!A123</f>
        <v>44164</v>
      </c>
      <c r="B123" s="3">
        <f>Dati!J123</f>
        <v>734503</v>
      </c>
      <c r="C123">
        <f t="shared" si="190"/>
        <v>13642</v>
      </c>
      <c r="D123">
        <f t="shared" si="191"/>
        <v>-10572</v>
      </c>
      <c r="E123" s="11">
        <f t="shared" si="192"/>
        <v>25905.285714285714</v>
      </c>
      <c r="Q123">
        <v>120</v>
      </c>
      <c r="R123">
        <f t="shared" si="193"/>
        <v>1</v>
      </c>
      <c r="T123">
        <f t="shared" si="159"/>
        <v>1</v>
      </c>
      <c r="U123">
        <f t="shared" si="159"/>
        <v>0</v>
      </c>
      <c r="V123">
        <f t="shared" si="159"/>
        <v>0</v>
      </c>
      <c r="W123">
        <f t="shared" si="159"/>
        <v>0</v>
      </c>
      <c r="X123">
        <f t="shared" si="159"/>
        <v>0</v>
      </c>
      <c r="Y123">
        <f t="shared" si="159"/>
        <v>0</v>
      </c>
      <c r="Z123">
        <f t="shared" si="159"/>
        <v>0</v>
      </c>
      <c r="AA123">
        <f t="shared" si="159"/>
        <v>0</v>
      </c>
      <c r="AB123">
        <f t="shared" si="159"/>
        <v>0</v>
      </c>
    </row>
    <row r="128" spans="1:29">
      <c r="Q128">
        <f>MAX(Q4:Q126)</f>
        <v>120</v>
      </c>
      <c r="T128" s="11">
        <f>SUM(T4:T127)*100/$Q$128</f>
        <v>30.833333333333332</v>
      </c>
      <c r="U128" s="11">
        <f t="shared" ref="U128:AB128" si="194">SUM(U4:U127)*100/$Q$128</f>
        <v>24.166666666666668</v>
      </c>
      <c r="V128" s="11">
        <f t="shared" si="194"/>
        <v>15.833333333333334</v>
      </c>
      <c r="W128" s="11">
        <f t="shared" si="194"/>
        <v>5</v>
      </c>
      <c r="X128" s="11">
        <f t="shared" si="194"/>
        <v>5.833333333333333</v>
      </c>
      <c r="Y128" s="11">
        <f t="shared" si="194"/>
        <v>6.666666666666667</v>
      </c>
      <c r="Z128" s="11">
        <f t="shared" si="194"/>
        <v>3.3333333333333335</v>
      </c>
      <c r="AA128" s="11">
        <f t="shared" si="194"/>
        <v>1.6666666666666667</v>
      </c>
      <c r="AB128" s="11">
        <f t="shared" si="194"/>
        <v>6.666666666666667</v>
      </c>
      <c r="AC128" s="11">
        <f>SUM(T128:AB128)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6"/>
  <sheetViews>
    <sheetView workbookViewId="0">
      <pane ySplit="1" topLeftCell="A109" activePane="bottomLeft" state="frozen"/>
      <selection pane="bottomLeft" activeCell="A124" sqref="A12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23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9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9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9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9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9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9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19" spans="1:29">
      <c r="A119" s="2">
        <f>Dati!A119</f>
        <v>44160</v>
      </c>
      <c r="B119" s="3">
        <f>Dati!K119</f>
        <v>52028</v>
      </c>
      <c r="C119">
        <f t="shared" ref="C119:C120" si="168">B119-B118</f>
        <v>722</v>
      </c>
      <c r="D119">
        <f t="shared" ref="D119:D120" si="169">C119-C118</f>
        <v>-131</v>
      </c>
      <c r="E119" s="11">
        <f t="shared" ref="E119:E120" si="170">SUM(C112:C118)/7</f>
        <v>691.71428571428567</v>
      </c>
      <c r="Q119">
        <v>116</v>
      </c>
      <c r="R119">
        <f t="shared" ref="R119:R120" si="171">INT(C119/100)</f>
        <v>7</v>
      </c>
      <c r="T119">
        <f t="shared" si="139"/>
        <v>0</v>
      </c>
      <c r="U119">
        <f t="shared" si="139"/>
        <v>0</v>
      </c>
      <c r="V119">
        <f t="shared" si="139"/>
        <v>0</v>
      </c>
      <c r="W119">
        <f t="shared" si="139"/>
        <v>0</v>
      </c>
      <c r="X119">
        <f t="shared" si="139"/>
        <v>0</v>
      </c>
      <c r="Y119">
        <f t="shared" si="139"/>
        <v>0</v>
      </c>
      <c r="Z119">
        <f t="shared" si="139"/>
        <v>1</v>
      </c>
      <c r="AA119">
        <f t="shared" si="139"/>
        <v>0</v>
      </c>
      <c r="AB119">
        <f t="shared" si="139"/>
        <v>0</v>
      </c>
    </row>
    <row r="120" spans="1:29">
      <c r="A120" s="2">
        <f>Dati!A120</f>
        <v>44161</v>
      </c>
      <c r="B120" s="3">
        <f>Dati!K120</f>
        <v>52850</v>
      </c>
      <c r="C120">
        <f t="shared" si="168"/>
        <v>822</v>
      </c>
      <c r="D120">
        <f t="shared" si="169"/>
        <v>100</v>
      </c>
      <c r="E120" s="11">
        <f t="shared" si="170"/>
        <v>687.28571428571433</v>
      </c>
      <c r="Q120">
        <v>117</v>
      </c>
      <c r="R120">
        <f t="shared" si="171"/>
        <v>8</v>
      </c>
      <c r="T120">
        <f t="shared" si="139"/>
        <v>0</v>
      </c>
      <c r="U120">
        <f t="shared" si="139"/>
        <v>0</v>
      </c>
      <c r="V120">
        <f t="shared" si="139"/>
        <v>0</v>
      </c>
      <c r="W120">
        <f t="shared" si="139"/>
        <v>0</v>
      </c>
      <c r="X120">
        <f t="shared" si="139"/>
        <v>0</v>
      </c>
      <c r="Y120">
        <f t="shared" si="139"/>
        <v>0</v>
      </c>
      <c r="Z120">
        <f t="shared" si="139"/>
        <v>0</v>
      </c>
      <c r="AA120">
        <f t="shared" si="139"/>
        <v>1</v>
      </c>
      <c r="AB120">
        <f t="shared" si="139"/>
        <v>0</v>
      </c>
    </row>
    <row r="121" spans="1:29">
      <c r="A121" s="2">
        <f>Dati!A121</f>
        <v>44162</v>
      </c>
      <c r="B121" s="3">
        <f>Dati!K121</f>
        <v>53677</v>
      </c>
      <c r="C121">
        <f t="shared" ref="C121:C123" si="172">B121-B120</f>
        <v>827</v>
      </c>
      <c r="D121">
        <f t="shared" ref="D121:D123" si="173">C121-C120</f>
        <v>5</v>
      </c>
      <c r="E121" s="11">
        <f t="shared" ref="E121:E123" si="174">SUM(C114:C120)/7</f>
        <v>711.42857142857144</v>
      </c>
      <c r="Q121">
        <v>118</v>
      </c>
      <c r="R121">
        <f t="shared" ref="R121:R123" si="175">INT(C121/100)</f>
        <v>8</v>
      </c>
      <c r="T121">
        <f t="shared" si="139"/>
        <v>0</v>
      </c>
      <c r="U121">
        <f t="shared" si="139"/>
        <v>0</v>
      </c>
      <c r="V121">
        <f t="shared" si="139"/>
        <v>0</v>
      </c>
      <c r="W121">
        <f t="shared" si="139"/>
        <v>0</v>
      </c>
      <c r="X121">
        <f t="shared" si="139"/>
        <v>0</v>
      </c>
      <c r="Y121">
        <f t="shared" si="139"/>
        <v>0</v>
      </c>
      <c r="Z121">
        <f t="shared" si="139"/>
        <v>0</v>
      </c>
      <c r="AA121">
        <f t="shared" si="139"/>
        <v>1</v>
      </c>
      <c r="AB121">
        <f t="shared" si="139"/>
        <v>0</v>
      </c>
    </row>
    <row r="122" spans="1:29">
      <c r="A122" s="2">
        <f>Dati!A122</f>
        <v>44163</v>
      </c>
      <c r="B122" s="3">
        <f>Dati!K122</f>
        <v>54363</v>
      </c>
      <c r="C122">
        <f t="shared" si="172"/>
        <v>686</v>
      </c>
      <c r="D122">
        <f t="shared" si="173"/>
        <v>-141</v>
      </c>
      <c r="E122" s="11">
        <f t="shared" si="174"/>
        <v>729.71428571428567</v>
      </c>
      <c r="Q122">
        <v>119</v>
      </c>
      <c r="R122">
        <f t="shared" si="175"/>
        <v>6</v>
      </c>
      <c r="T122">
        <f t="shared" si="139"/>
        <v>0</v>
      </c>
      <c r="U122">
        <f t="shared" si="139"/>
        <v>0</v>
      </c>
      <c r="V122">
        <f t="shared" si="139"/>
        <v>0</v>
      </c>
      <c r="W122">
        <f t="shared" si="139"/>
        <v>0</v>
      </c>
      <c r="X122">
        <f t="shared" si="139"/>
        <v>0</v>
      </c>
      <c r="Y122">
        <f t="shared" si="139"/>
        <v>1</v>
      </c>
      <c r="Z122">
        <f t="shared" si="139"/>
        <v>0</v>
      </c>
      <c r="AA122">
        <f t="shared" si="139"/>
        <v>0</v>
      </c>
      <c r="AB122">
        <f t="shared" si="139"/>
        <v>0</v>
      </c>
    </row>
    <row r="123" spans="1:29">
      <c r="A123" s="2">
        <f>Dati!A123</f>
        <v>44164</v>
      </c>
      <c r="B123" s="3">
        <f>Dati!K123</f>
        <v>54904</v>
      </c>
      <c r="C123">
        <f t="shared" si="172"/>
        <v>541</v>
      </c>
      <c r="D123">
        <f t="shared" si="173"/>
        <v>-145</v>
      </c>
      <c r="E123" s="11">
        <f t="shared" si="174"/>
        <v>728.85714285714289</v>
      </c>
      <c r="Q123">
        <v>120</v>
      </c>
      <c r="R123">
        <f t="shared" si="175"/>
        <v>5</v>
      </c>
      <c r="T123">
        <f t="shared" si="139"/>
        <v>0</v>
      </c>
      <c r="U123">
        <f t="shared" si="139"/>
        <v>0</v>
      </c>
      <c r="V123">
        <f t="shared" si="139"/>
        <v>0</v>
      </c>
      <c r="W123">
        <f t="shared" si="139"/>
        <v>0</v>
      </c>
      <c r="X123">
        <f t="shared" si="139"/>
        <v>1</v>
      </c>
      <c r="Y123">
        <f t="shared" si="139"/>
        <v>0</v>
      </c>
      <c r="Z123">
        <f t="shared" si="139"/>
        <v>0</v>
      </c>
      <c r="AA123">
        <f t="shared" si="139"/>
        <v>0</v>
      </c>
      <c r="AB123">
        <f t="shared" si="139"/>
        <v>0</v>
      </c>
    </row>
    <row r="126" spans="1:29">
      <c r="Q126">
        <f>MAX(Q4:Q124)</f>
        <v>120</v>
      </c>
      <c r="T126" s="11">
        <f>SUM(T4:T124)*100/$Q$126</f>
        <v>28.333333333333332</v>
      </c>
      <c r="U126" s="11">
        <f t="shared" ref="U126:AB126" si="176">SUM(U4:U124)*100/$Q$126</f>
        <v>16.666666666666668</v>
      </c>
      <c r="V126" s="11">
        <f t="shared" si="176"/>
        <v>7.5</v>
      </c>
      <c r="W126" s="11">
        <f t="shared" si="176"/>
        <v>10</v>
      </c>
      <c r="X126" s="11">
        <f t="shared" si="176"/>
        <v>9.1666666666666661</v>
      </c>
      <c r="Y126" s="11">
        <f t="shared" si="176"/>
        <v>12.5</v>
      </c>
      <c r="Z126" s="11">
        <f t="shared" si="176"/>
        <v>5.833333333333333</v>
      </c>
      <c r="AA126" s="11">
        <f t="shared" si="176"/>
        <v>6.666666666666667</v>
      </c>
      <c r="AB126" s="11">
        <f t="shared" si="176"/>
        <v>3.3333333333333335</v>
      </c>
      <c r="AC126" s="11">
        <f>SUM(T126:AB126)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3"/>
  <sheetViews>
    <sheetView workbookViewId="0">
      <pane ySplit="1" topLeftCell="A105" activePane="bottomLeft" state="frozen"/>
      <selection pane="bottomLeft" activeCell="A124" sqref="A12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  <row r="119" spans="1:5">
      <c r="A119" s="2">
        <f>Dati!A119</f>
        <v>44160</v>
      </c>
      <c r="B119" s="3">
        <f>Dati!E119</f>
        <v>38161</v>
      </c>
      <c r="C119">
        <f t="shared" ref="C119:C120" si="136">B119-B118</f>
        <v>-232</v>
      </c>
      <c r="D119">
        <f t="shared" ref="D119:D120" si="137">C119-C118</f>
        <v>-118</v>
      </c>
      <c r="E119" s="11">
        <f t="shared" ref="E119:E120" si="138">SUM(C112:C118)/7</f>
        <v>243.85714285714286</v>
      </c>
    </row>
    <row r="120" spans="1:5">
      <c r="A120" s="2">
        <f>Dati!A120</f>
        <v>44161</v>
      </c>
      <c r="B120" s="3">
        <f>Dati!E120</f>
        <v>37884</v>
      </c>
      <c r="C120">
        <f t="shared" si="136"/>
        <v>-277</v>
      </c>
      <c r="D120">
        <f t="shared" si="137"/>
        <v>-45</v>
      </c>
      <c r="E120" s="11">
        <f t="shared" si="138"/>
        <v>141</v>
      </c>
    </row>
    <row r="121" spans="1:5">
      <c r="A121" s="2">
        <f>Dati!A121</f>
        <v>44162</v>
      </c>
      <c r="B121" s="3">
        <f>Dati!E121</f>
        <v>37466</v>
      </c>
      <c r="C121">
        <f t="shared" ref="C121:C123" si="139">B121-B120</f>
        <v>-418</v>
      </c>
      <c r="D121">
        <f t="shared" ref="D121:D123" si="140">C121-C120</f>
        <v>-141</v>
      </c>
      <c r="E121" s="11">
        <f t="shared" ref="E121:E123" si="141">SUM(C114:C120)/7</f>
        <v>80.285714285714292</v>
      </c>
    </row>
    <row r="122" spans="1:5">
      <c r="A122" s="2">
        <f>Dati!A122</f>
        <v>44163</v>
      </c>
      <c r="B122" s="3">
        <f>Dati!E122</f>
        <v>37061</v>
      </c>
      <c r="C122">
        <f t="shared" si="139"/>
        <v>-405</v>
      </c>
      <c r="D122">
        <f t="shared" si="140"/>
        <v>13</v>
      </c>
      <c r="E122" s="11">
        <f t="shared" si="141"/>
        <v>-34.142857142857146</v>
      </c>
    </row>
    <row r="123" spans="1:5">
      <c r="A123" s="2">
        <f>Dati!A123</f>
        <v>44164</v>
      </c>
      <c r="B123" s="3">
        <f>Dati!E123</f>
        <v>36632</v>
      </c>
      <c r="C123">
        <f t="shared" si="139"/>
        <v>-429</v>
      </c>
      <c r="D123">
        <f t="shared" si="140"/>
        <v>-24</v>
      </c>
      <c r="E123" s="11">
        <f t="shared" si="141"/>
        <v>-108.57142857142857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3"/>
  <sheetViews>
    <sheetView zoomScaleNormal="100" workbookViewId="0">
      <pane ySplit="1" topLeftCell="A113" activePane="bottomLeft" state="frozen"/>
      <selection pane="bottomLeft" activeCell="A123" sqref="A12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  <row r="119" spans="1:5">
      <c r="A119" s="2">
        <f>Dati!A119</f>
        <v>44160</v>
      </c>
      <c r="B119" s="3">
        <f>Dati!G119</f>
        <v>791697</v>
      </c>
      <c r="C119">
        <f t="shared" ref="C119:C120" si="139">B119-B118</f>
        <v>-6689</v>
      </c>
      <c r="D119">
        <f t="shared" ref="D119:D120" si="140">C119-C118</f>
        <v>-8226</v>
      </c>
      <c r="E119" s="11">
        <f t="shared" ref="E119:E120" si="141">SUM(C113:C119)/7</f>
        <v>6932.7142857142853</v>
      </c>
    </row>
    <row r="120" spans="1:5">
      <c r="A120" s="2">
        <f>Dati!A120</f>
        <v>44161</v>
      </c>
      <c r="B120" s="3">
        <f>Dati!G120</f>
        <v>795845</v>
      </c>
      <c r="C120">
        <f t="shared" si="139"/>
        <v>4148</v>
      </c>
      <c r="D120">
        <f t="shared" si="140"/>
        <v>10837</v>
      </c>
      <c r="E120" s="11">
        <f t="shared" si="141"/>
        <v>4882</v>
      </c>
    </row>
    <row r="121" spans="1:5">
      <c r="A121" s="2">
        <f>Dati!A121</f>
        <v>44162</v>
      </c>
      <c r="B121" s="3">
        <f>Dati!G121</f>
        <v>787893</v>
      </c>
      <c r="C121">
        <f t="shared" ref="C121:C123" si="142">B121-B120</f>
        <v>-7952</v>
      </c>
      <c r="D121">
        <f t="shared" ref="D121:D123" si="143">C121-C120</f>
        <v>-12100</v>
      </c>
      <c r="E121" s="11">
        <f t="shared" ref="E121:E123" si="144">SUM(C115:C121)/7</f>
        <v>1531</v>
      </c>
    </row>
    <row r="122" spans="1:5">
      <c r="A122" s="2">
        <f>Dati!A122</f>
        <v>44163</v>
      </c>
      <c r="B122" s="3">
        <f>Dati!G122</f>
        <v>789308</v>
      </c>
      <c r="C122">
        <f t="shared" si="142"/>
        <v>1415</v>
      </c>
      <c r="D122">
        <f t="shared" si="143"/>
        <v>9367</v>
      </c>
      <c r="E122" s="11">
        <f t="shared" si="144"/>
        <v>-348.28571428571428</v>
      </c>
    </row>
    <row r="123" spans="1:5">
      <c r="A123" s="2">
        <f>Dati!A123</f>
        <v>44164</v>
      </c>
      <c r="B123" s="3">
        <f>Dati!G123</f>
        <v>795771</v>
      </c>
      <c r="C123">
        <f t="shared" si="142"/>
        <v>6463</v>
      </c>
      <c r="D123">
        <f t="shared" si="143"/>
        <v>5048</v>
      </c>
      <c r="E123" s="11">
        <f t="shared" si="144"/>
        <v>-1453.7142857142858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3"/>
  <sheetViews>
    <sheetView workbookViewId="0">
      <pane ySplit="1" topLeftCell="A114" activePane="bottomLeft" state="frozen"/>
      <selection pane="bottomLeft" activeCell="A123" sqref="A123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  <row r="119" spans="1:4">
      <c r="A119" s="2">
        <f>Dati!A119</f>
        <v>44160</v>
      </c>
      <c r="B119" s="3">
        <f>Dati!F119</f>
        <v>753536</v>
      </c>
      <c r="C119">
        <f t="shared" ref="C119:C120" si="130">B119-B118</f>
        <v>-6457</v>
      </c>
      <c r="D119">
        <f t="shared" ref="D119:D120" si="131">C119-C118</f>
        <v>-8108</v>
      </c>
    </row>
    <row r="120" spans="1:4">
      <c r="A120" s="2">
        <f>Dati!A120</f>
        <v>44161</v>
      </c>
      <c r="B120" s="3">
        <f>Dati!F120</f>
        <v>757961</v>
      </c>
      <c r="C120">
        <f t="shared" si="130"/>
        <v>4425</v>
      </c>
      <c r="D120">
        <f t="shared" si="131"/>
        <v>10882</v>
      </c>
    </row>
    <row r="121" spans="1:4">
      <c r="A121" s="2">
        <f>Dati!A121</f>
        <v>44162</v>
      </c>
      <c r="B121" s="3">
        <f>Dati!F121</f>
        <v>750427</v>
      </c>
      <c r="C121">
        <f t="shared" ref="C121:C123" si="132">B121-B120</f>
        <v>-7534</v>
      </c>
      <c r="D121">
        <f t="shared" ref="D121:D123" si="133">C121-C120</f>
        <v>-11959</v>
      </c>
    </row>
    <row r="122" spans="1:4">
      <c r="A122" s="2">
        <f>Dati!A122</f>
        <v>44163</v>
      </c>
      <c r="B122" s="3">
        <f>Dati!F122</f>
        <v>752247</v>
      </c>
      <c r="C122">
        <f t="shared" si="132"/>
        <v>1820</v>
      </c>
      <c r="D122">
        <f t="shared" si="133"/>
        <v>9354</v>
      </c>
    </row>
    <row r="123" spans="1:4">
      <c r="A123" s="2">
        <f>Dati!A123</f>
        <v>44164</v>
      </c>
      <c r="B123" s="3">
        <f>Dati!F123</f>
        <v>759139</v>
      </c>
      <c r="C123">
        <f t="shared" si="132"/>
        <v>6892</v>
      </c>
      <c r="D123">
        <f t="shared" si="133"/>
        <v>5072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25"/>
  <sheetViews>
    <sheetView workbookViewId="0">
      <pane ySplit="1" topLeftCell="A97" activePane="bottomLeft" state="frozen"/>
      <selection pane="bottomLeft" activeCell="A124" sqref="A124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23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9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9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9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9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9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9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19" spans="1:29">
      <c r="A119" s="2">
        <f>Dati!A119</f>
        <v>44160</v>
      </c>
      <c r="B119">
        <f>Positivi!B119+Deceduti!B119+Guariti!B119</f>
        <v>1480874</v>
      </c>
      <c r="C119">
        <f t="shared" ref="C119:C120" si="144">B119-B118</f>
        <v>25852</v>
      </c>
      <c r="D119">
        <f t="shared" ref="D119:D120" si="145">C119-C118</f>
        <v>2625</v>
      </c>
      <c r="E119" s="11">
        <f t="shared" ref="E119:E120" si="146">SUM(C113:C119)/7</f>
        <v>29788.857142857141</v>
      </c>
      <c r="Q119">
        <v>116</v>
      </c>
      <c r="R119">
        <f t="shared" ref="R119:R120" si="147">INT(C119/10000)</f>
        <v>2</v>
      </c>
      <c r="T119">
        <f t="shared" si="115"/>
        <v>0</v>
      </c>
      <c r="U119">
        <f t="shared" si="115"/>
        <v>1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</row>
    <row r="120" spans="1:29">
      <c r="A120" s="2">
        <f>Dati!A120</f>
        <v>44161</v>
      </c>
      <c r="B120">
        <f>Positivi!B120+Deceduti!B120+Guariti!B120</f>
        <v>1509875</v>
      </c>
      <c r="C120">
        <f t="shared" si="144"/>
        <v>29001</v>
      </c>
      <c r="D120">
        <f t="shared" si="145"/>
        <v>3149</v>
      </c>
      <c r="E120" s="11">
        <f t="shared" si="146"/>
        <v>28763.857142857141</v>
      </c>
      <c r="Q120">
        <v>117</v>
      </c>
      <c r="R120">
        <f t="shared" si="147"/>
        <v>2</v>
      </c>
      <c r="T120">
        <f t="shared" si="115"/>
        <v>0</v>
      </c>
      <c r="U120">
        <f t="shared" si="115"/>
        <v>1</v>
      </c>
      <c r="V120">
        <f t="shared" si="115"/>
        <v>0</v>
      </c>
      <c r="W120">
        <f t="shared" si="115"/>
        <v>0</v>
      </c>
      <c r="X120">
        <f t="shared" si="115"/>
        <v>0</v>
      </c>
      <c r="Y120">
        <f t="shared" si="115"/>
        <v>0</v>
      </c>
      <c r="Z120">
        <f t="shared" si="115"/>
        <v>0</v>
      </c>
      <c r="AA120">
        <f t="shared" si="115"/>
        <v>0</v>
      </c>
      <c r="AB120">
        <f t="shared" si="115"/>
        <v>0</v>
      </c>
    </row>
    <row r="121" spans="1:29">
      <c r="A121" s="2">
        <f>Dati!A121</f>
        <v>44162</v>
      </c>
      <c r="B121">
        <f>Positivi!B121+Deceduti!B121+Guariti!B121</f>
        <v>1538217</v>
      </c>
      <c r="C121">
        <f t="shared" ref="C121:C123" si="148">B121-B120</f>
        <v>28342</v>
      </c>
      <c r="D121">
        <f t="shared" ref="D121:D123" si="149">C121-C120</f>
        <v>-659</v>
      </c>
      <c r="E121" s="11">
        <f t="shared" ref="E121:E123" si="150">SUM(C115:C121)/7</f>
        <v>27492.857142857141</v>
      </c>
      <c r="Q121">
        <v>118</v>
      </c>
      <c r="R121">
        <f t="shared" ref="R121:R123" si="151">INT(C121/10000)</f>
        <v>2</v>
      </c>
      <c r="T121">
        <f t="shared" si="115"/>
        <v>0</v>
      </c>
      <c r="U121">
        <f t="shared" si="115"/>
        <v>1</v>
      </c>
      <c r="V121">
        <f t="shared" si="115"/>
        <v>0</v>
      </c>
      <c r="W121">
        <f t="shared" si="115"/>
        <v>0</v>
      </c>
      <c r="X121">
        <f t="shared" si="115"/>
        <v>0</v>
      </c>
      <c r="Y121">
        <f t="shared" si="115"/>
        <v>0</v>
      </c>
      <c r="Z121">
        <f t="shared" si="115"/>
        <v>0</v>
      </c>
      <c r="AA121">
        <f t="shared" si="115"/>
        <v>0</v>
      </c>
      <c r="AB121">
        <f t="shared" si="115"/>
        <v>0</v>
      </c>
    </row>
    <row r="122" spans="1:29">
      <c r="A122" s="2">
        <f>Dati!A122</f>
        <v>44163</v>
      </c>
      <c r="B122">
        <f>Positivi!B122+Deceduti!B122+Guariti!B122</f>
        <v>1564532</v>
      </c>
      <c r="C122">
        <f t="shared" si="148"/>
        <v>26315</v>
      </c>
      <c r="D122">
        <f t="shared" si="149"/>
        <v>-2027</v>
      </c>
      <c r="E122" s="11">
        <f t="shared" si="150"/>
        <v>26285.857142857141</v>
      </c>
      <c r="Q122">
        <v>119</v>
      </c>
      <c r="R122">
        <f t="shared" si="151"/>
        <v>2</v>
      </c>
      <c r="T122">
        <f t="shared" si="115"/>
        <v>0</v>
      </c>
      <c r="U122">
        <f t="shared" si="115"/>
        <v>1</v>
      </c>
      <c r="V122">
        <f t="shared" si="115"/>
        <v>0</v>
      </c>
      <c r="W122">
        <f t="shared" si="115"/>
        <v>0</v>
      </c>
      <c r="X122">
        <f t="shared" si="115"/>
        <v>0</v>
      </c>
      <c r="Y122">
        <f t="shared" si="115"/>
        <v>0</v>
      </c>
      <c r="Z122">
        <f t="shared" si="115"/>
        <v>0</v>
      </c>
      <c r="AA122">
        <f t="shared" si="115"/>
        <v>0</v>
      </c>
      <c r="AB122">
        <f t="shared" si="115"/>
        <v>0</v>
      </c>
    </row>
    <row r="123" spans="1:29">
      <c r="A123" s="2">
        <f>Dati!A123</f>
        <v>44164</v>
      </c>
      <c r="B123">
        <f>Positivi!B123+Deceduti!B123+Guariti!B123</f>
        <v>1585178</v>
      </c>
      <c r="C123">
        <f t="shared" si="148"/>
        <v>20646</v>
      </c>
      <c r="D123">
        <f t="shared" si="149"/>
        <v>-5669</v>
      </c>
      <c r="E123" s="11">
        <f t="shared" si="150"/>
        <v>25187.142857142859</v>
      </c>
      <c r="Q123">
        <v>120</v>
      </c>
      <c r="R123">
        <f t="shared" si="151"/>
        <v>2</v>
      </c>
      <c r="T123">
        <f t="shared" si="115"/>
        <v>0</v>
      </c>
      <c r="U123">
        <f t="shared" si="115"/>
        <v>1</v>
      </c>
      <c r="V123">
        <f t="shared" si="115"/>
        <v>0</v>
      </c>
      <c r="W123">
        <f t="shared" si="115"/>
        <v>0</v>
      </c>
      <c r="X123">
        <f t="shared" si="115"/>
        <v>0</v>
      </c>
      <c r="Y123">
        <f t="shared" si="115"/>
        <v>0</v>
      </c>
      <c r="Z123">
        <f t="shared" si="115"/>
        <v>0</v>
      </c>
      <c r="AA123">
        <f t="shared" si="115"/>
        <v>0</v>
      </c>
      <c r="AB123">
        <f t="shared" si="115"/>
        <v>0</v>
      </c>
    </row>
    <row r="125" spans="1:29">
      <c r="Q125">
        <f>MAX(Q4:Q123)</f>
        <v>120</v>
      </c>
      <c r="T125" s="11">
        <f>SUM(T4:T123)*100/$Q$125</f>
        <v>39.166666666666664</v>
      </c>
      <c r="U125" s="11">
        <f t="shared" ref="U125:AB125" si="152">SUM(U4:U123)*100/$Q$125</f>
        <v>20.833333333333332</v>
      </c>
      <c r="V125" s="11">
        <f t="shared" si="152"/>
        <v>17.5</v>
      </c>
      <c r="W125" s="11">
        <f t="shared" si="152"/>
        <v>7.5</v>
      </c>
      <c r="X125" s="11">
        <f t="shared" si="152"/>
        <v>5.833333333333333</v>
      </c>
      <c r="Y125" s="11">
        <f t="shared" si="152"/>
        <v>1.6666666666666667</v>
      </c>
      <c r="Z125" s="11">
        <f t="shared" si="152"/>
        <v>0.83333333333333337</v>
      </c>
      <c r="AA125" s="11">
        <f t="shared" si="152"/>
        <v>2.5</v>
      </c>
      <c r="AB125" s="11">
        <f t="shared" si="152"/>
        <v>4.166666666666667</v>
      </c>
      <c r="AC125" s="11">
        <f>SUM(T125:AB125)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2020-11-29T17:37:35Z</dcterms:modified>
</cp:coreProperties>
</file>