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A0D43DD-A61E-42EA-9B75-7536914ECC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17" l="1"/>
  <c r="C118" i="17" s="1"/>
  <c r="B119" i="17"/>
  <c r="C119" i="17"/>
  <c r="C117" i="20"/>
  <c r="D117" i="20"/>
  <c r="K117" i="20" s="1"/>
  <c r="E117" i="20"/>
  <c r="F117" i="20"/>
  <c r="I117" i="20"/>
  <c r="G117" i="20" s="1"/>
  <c r="C118" i="20"/>
  <c r="F118" i="20" s="1"/>
  <c r="D118" i="20"/>
  <c r="K118" i="20" s="1"/>
  <c r="E118" i="20"/>
  <c r="I118" i="20"/>
  <c r="A117" i="19"/>
  <c r="C117" i="19"/>
  <c r="D117" i="19"/>
  <c r="J117" i="19" s="1"/>
  <c r="E117" i="19"/>
  <c r="K117" i="19" s="1"/>
  <c r="H117" i="19"/>
  <c r="F117" i="19" s="1"/>
  <c r="A118" i="19"/>
  <c r="C118" i="19"/>
  <c r="D118" i="19" s="1"/>
  <c r="J118" i="19" s="1"/>
  <c r="H118" i="19"/>
  <c r="A117" i="9"/>
  <c r="C117" i="9"/>
  <c r="D117" i="9" s="1"/>
  <c r="G117" i="9"/>
  <c r="I117" i="9" s="1"/>
  <c r="H117" i="9"/>
  <c r="J117" i="9"/>
  <c r="A118" i="9"/>
  <c r="C118" i="9"/>
  <c r="D118" i="9"/>
  <c r="E118" i="9" s="1"/>
  <c r="G118" i="9"/>
  <c r="H118" i="9"/>
  <c r="I118" i="9"/>
  <c r="J118" i="9"/>
  <c r="R117" i="13"/>
  <c r="T117" i="13" s="1"/>
  <c r="W117" i="13"/>
  <c r="AA117" i="13"/>
  <c r="R118" i="13"/>
  <c r="V118" i="13" s="1"/>
  <c r="T118" i="13"/>
  <c r="U118" i="13"/>
  <c r="X118" i="13"/>
  <c r="Y118" i="13"/>
  <c r="AB118" i="13"/>
  <c r="A117" i="13"/>
  <c r="B117" i="13"/>
  <c r="C117" i="13"/>
  <c r="E117" i="13" s="1"/>
  <c r="A118" i="13"/>
  <c r="B118" i="13"/>
  <c r="C118" i="13" s="1"/>
  <c r="D118" i="13" s="1"/>
  <c r="A117" i="7"/>
  <c r="B117" i="7"/>
  <c r="C117" i="7" s="1"/>
  <c r="D117" i="7" s="1"/>
  <c r="A118" i="7"/>
  <c r="B118" i="7"/>
  <c r="C118" i="7" s="1"/>
  <c r="A117" i="8"/>
  <c r="B117" i="8"/>
  <c r="C117" i="8"/>
  <c r="E117" i="8" s="1"/>
  <c r="D117" i="8"/>
  <c r="A118" i="8"/>
  <c r="B118" i="8"/>
  <c r="C118" i="8"/>
  <c r="D118" i="8" s="1"/>
  <c r="A117" i="6"/>
  <c r="B117" i="6"/>
  <c r="C117" i="6"/>
  <c r="E118" i="6" s="1"/>
  <c r="D117" i="6"/>
  <c r="E117" i="6"/>
  <c r="A118" i="6"/>
  <c r="B118" i="6"/>
  <c r="C118" i="6"/>
  <c r="D118" i="6" s="1"/>
  <c r="R117" i="5"/>
  <c r="T117" i="5" s="1"/>
  <c r="R118" i="5"/>
  <c r="V118" i="5" s="1"/>
  <c r="A117" i="5"/>
  <c r="B117" i="5"/>
  <c r="C117" i="5"/>
  <c r="E118" i="5" s="1"/>
  <c r="D117" i="5"/>
  <c r="E117" i="5"/>
  <c r="A118" i="5"/>
  <c r="B118" i="5"/>
  <c r="C118" i="5"/>
  <c r="D118" i="5" s="1"/>
  <c r="R117" i="4"/>
  <c r="T117" i="4" s="1"/>
  <c r="R118" i="4"/>
  <c r="V118" i="4" s="1"/>
  <c r="A117" i="4"/>
  <c r="B117" i="4"/>
  <c r="C117" i="4"/>
  <c r="D117" i="4"/>
  <c r="E117" i="4"/>
  <c r="A118" i="4"/>
  <c r="B118" i="4"/>
  <c r="C118" i="4"/>
  <c r="D118" i="4" s="1"/>
  <c r="E118" i="4"/>
  <c r="A117" i="3"/>
  <c r="B117" i="3"/>
  <c r="C117" i="3"/>
  <c r="D117" i="3" s="1"/>
  <c r="E117" i="3"/>
  <c r="A118" i="3"/>
  <c r="B118" i="3"/>
  <c r="C118" i="3"/>
  <c r="D118" i="3" s="1"/>
  <c r="A117" i="2"/>
  <c r="B117" i="2"/>
  <c r="C117" i="2" s="1"/>
  <c r="E117" i="2"/>
  <c r="A118" i="2"/>
  <c r="B118" i="2"/>
  <c r="C118" i="2" s="1"/>
  <c r="D118" i="2" s="1"/>
  <c r="D119" i="17" l="1"/>
  <c r="E119" i="17"/>
  <c r="D118" i="17"/>
  <c r="E118" i="17"/>
  <c r="H117" i="20"/>
  <c r="G118" i="20"/>
  <c r="H118" i="20" s="1"/>
  <c r="J117" i="20"/>
  <c r="G117" i="19"/>
  <c r="F118" i="19"/>
  <c r="G118" i="19" s="1"/>
  <c r="I117" i="19"/>
  <c r="E118" i="19"/>
  <c r="K118" i="19" s="1"/>
  <c r="K117" i="9"/>
  <c r="E117" i="9"/>
  <c r="K118" i="9"/>
  <c r="Y117" i="13"/>
  <c r="U117" i="13"/>
  <c r="Z117" i="13"/>
  <c r="V117" i="13"/>
  <c r="AA118" i="13"/>
  <c r="W118" i="13"/>
  <c r="Z118" i="13"/>
  <c r="AB117" i="13"/>
  <c r="X117" i="13"/>
  <c r="D117" i="13"/>
  <c r="E118" i="13"/>
  <c r="D118" i="7"/>
  <c r="E118" i="8"/>
  <c r="Y118" i="5"/>
  <c r="U118" i="5"/>
  <c r="AA117" i="5"/>
  <c r="W117" i="5"/>
  <c r="AB118" i="5"/>
  <c r="X118" i="5"/>
  <c r="T118" i="5"/>
  <c r="Z117" i="5"/>
  <c r="V117" i="5"/>
  <c r="AA118" i="5"/>
  <c r="W118" i="5"/>
  <c r="U117" i="5"/>
  <c r="Y117" i="5"/>
  <c r="Z118" i="5"/>
  <c r="AB117" i="5"/>
  <c r="X117" i="5"/>
  <c r="Y118" i="4"/>
  <c r="U118" i="4"/>
  <c r="AA117" i="4"/>
  <c r="W117" i="4"/>
  <c r="AB118" i="4"/>
  <c r="X118" i="4"/>
  <c r="T118" i="4"/>
  <c r="Z117" i="4"/>
  <c r="V117" i="4"/>
  <c r="AA118" i="4"/>
  <c r="W118" i="4"/>
  <c r="Y117" i="4"/>
  <c r="U117" i="4"/>
  <c r="Z118" i="4"/>
  <c r="AB117" i="4"/>
  <c r="X117" i="4"/>
  <c r="E118" i="3"/>
  <c r="D117" i="2"/>
  <c r="E118" i="2"/>
  <c r="B117" i="17"/>
  <c r="C117" i="17"/>
  <c r="D117" i="17"/>
  <c r="E117" i="17"/>
  <c r="C116" i="20"/>
  <c r="D116" i="20" s="1"/>
  <c r="K116" i="20" s="1"/>
  <c r="E116" i="20"/>
  <c r="F116" i="20"/>
  <c r="I116" i="20"/>
  <c r="G116" i="20" s="1"/>
  <c r="A116" i="19"/>
  <c r="C116" i="19"/>
  <c r="D116" i="19"/>
  <c r="J116" i="19" s="1"/>
  <c r="E116" i="19"/>
  <c r="H116" i="19"/>
  <c r="F116" i="19" s="1"/>
  <c r="A116" i="9"/>
  <c r="C116" i="9"/>
  <c r="D116" i="9" s="1"/>
  <c r="G116" i="9"/>
  <c r="I116" i="9" s="1"/>
  <c r="H116" i="9"/>
  <c r="J116" i="9" s="1"/>
  <c r="R116" i="13"/>
  <c r="T116" i="13" s="1"/>
  <c r="W116" i="13"/>
  <c r="AA116" i="13"/>
  <c r="A116" i="13"/>
  <c r="B116" i="13"/>
  <c r="C116" i="13" s="1"/>
  <c r="A116" i="7"/>
  <c r="B116" i="7"/>
  <c r="C116" i="7" s="1"/>
  <c r="D116" i="7" s="1"/>
  <c r="A116" i="8"/>
  <c r="B116" i="8"/>
  <c r="C116" i="8" s="1"/>
  <c r="A116" i="6"/>
  <c r="B116" i="6"/>
  <c r="C116" i="6" s="1"/>
  <c r="D116" i="6" s="1"/>
  <c r="E116" i="6"/>
  <c r="R116" i="5"/>
  <c r="T116" i="5" s="1"/>
  <c r="V116" i="5"/>
  <c r="W116" i="5"/>
  <c r="Z116" i="5"/>
  <c r="AA116" i="5"/>
  <c r="A116" i="5"/>
  <c r="B116" i="5"/>
  <c r="C116" i="5" s="1"/>
  <c r="D116" i="5" s="1"/>
  <c r="E116" i="5"/>
  <c r="R116" i="4"/>
  <c r="T116" i="4" s="1"/>
  <c r="A116" i="4"/>
  <c r="B116" i="4"/>
  <c r="C116" i="4" s="1"/>
  <c r="D116" i="4" s="1"/>
  <c r="E116" i="4"/>
  <c r="A116" i="3"/>
  <c r="B116" i="3"/>
  <c r="C116" i="3"/>
  <c r="D116" i="3" s="1"/>
  <c r="E116" i="3"/>
  <c r="A116" i="2"/>
  <c r="B116" i="2"/>
  <c r="C116" i="2" s="1"/>
  <c r="D116" i="2" s="1"/>
  <c r="E116" i="2"/>
  <c r="J118" i="20" l="1"/>
  <c r="I118" i="19"/>
  <c r="J116" i="20"/>
  <c r="H116" i="20"/>
  <c r="G116" i="19"/>
  <c r="I116" i="19"/>
  <c r="E116" i="9"/>
  <c r="K116" i="9"/>
  <c r="V116" i="13"/>
  <c r="Y116" i="13"/>
  <c r="U116" i="13"/>
  <c r="Z116" i="13"/>
  <c r="AB116" i="13"/>
  <c r="X116" i="13"/>
  <c r="D116" i="13"/>
  <c r="E116" i="13"/>
  <c r="E116" i="8"/>
  <c r="D116" i="8"/>
  <c r="Y116" i="5"/>
  <c r="U116" i="5"/>
  <c r="AB116" i="5"/>
  <c r="X116" i="5"/>
  <c r="W116" i="4"/>
  <c r="V116" i="4"/>
  <c r="Y116" i="4"/>
  <c r="U116" i="4"/>
  <c r="AA116" i="4"/>
  <c r="Z116" i="4"/>
  <c r="AB116" i="4"/>
  <c r="X116" i="4"/>
  <c r="B116" i="17"/>
  <c r="C116" i="17"/>
  <c r="D116" i="17"/>
  <c r="E116" i="17"/>
  <c r="A115" i="20"/>
  <c r="C115" i="20"/>
  <c r="D115" i="20"/>
  <c r="K115" i="20" s="1"/>
  <c r="E115" i="20"/>
  <c r="F115" i="20"/>
  <c r="I115" i="20"/>
  <c r="A115" i="19"/>
  <c r="H115" i="19"/>
  <c r="F115" i="19" s="1"/>
  <c r="A115" i="9"/>
  <c r="C115" i="9"/>
  <c r="D115" i="9" s="1"/>
  <c r="G115" i="9"/>
  <c r="I115" i="9" s="1"/>
  <c r="H115" i="9"/>
  <c r="J115" i="9"/>
  <c r="A115" i="13"/>
  <c r="B115" i="13"/>
  <c r="A115" i="7"/>
  <c r="B115" i="7"/>
  <c r="C115" i="7"/>
  <c r="D115" i="7" s="1"/>
  <c r="A115" i="8"/>
  <c r="B115" i="8"/>
  <c r="C115" i="8"/>
  <c r="E115" i="8" s="1"/>
  <c r="A115" i="6"/>
  <c r="B115" i="6"/>
  <c r="C115" i="6"/>
  <c r="D115" i="6" s="1"/>
  <c r="E115" i="6"/>
  <c r="R115" i="5"/>
  <c r="T115" i="5" s="1"/>
  <c r="A115" i="5"/>
  <c r="B115" i="5"/>
  <c r="C115" i="5"/>
  <c r="D115" i="5" s="1"/>
  <c r="E115" i="5"/>
  <c r="A115" i="4"/>
  <c r="R115" i="4"/>
  <c r="T115" i="4" s="1"/>
  <c r="B115" i="4"/>
  <c r="C115" i="4" s="1"/>
  <c r="D115" i="4" s="1"/>
  <c r="E115" i="4"/>
  <c r="A115" i="3"/>
  <c r="B115" i="3"/>
  <c r="C115" i="3" s="1"/>
  <c r="D115" i="3" s="1"/>
  <c r="E115" i="3"/>
  <c r="A115" i="2"/>
  <c r="B115" i="2"/>
  <c r="C115" i="2" s="1"/>
  <c r="D115" i="2" s="1"/>
  <c r="E115" i="2"/>
  <c r="G115" i="19" l="1"/>
  <c r="E115" i="9"/>
  <c r="D115" i="8"/>
  <c r="Y115" i="5"/>
  <c r="AA115" i="5"/>
  <c r="W115" i="5"/>
  <c r="Z115" i="5"/>
  <c r="V115" i="5"/>
  <c r="U115" i="5"/>
  <c r="AB115" i="5"/>
  <c r="X115" i="5"/>
  <c r="Z115" i="4"/>
  <c r="AA115" i="4"/>
  <c r="W115" i="4"/>
  <c r="V115" i="4"/>
  <c r="Y115" i="4"/>
  <c r="U115" i="4"/>
  <c r="AB115" i="4"/>
  <c r="X115" i="4"/>
  <c r="B115" i="17"/>
  <c r="C115" i="17"/>
  <c r="D115" i="17" s="1"/>
  <c r="A114" i="20"/>
  <c r="C114" i="20"/>
  <c r="F114" i="20" s="1"/>
  <c r="D114" i="20"/>
  <c r="K114" i="20" s="1"/>
  <c r="E114" i="20"/>
  <c r="I114" i="20"/>
  <c r="A114" i="19"/>
  <c r="F114" i="19"/>
  <c r="G114" i="19"/>
  <c r="H114" i="19"/>
  <c r="A114" i="9"/>
  <c r="C114" i="9"/>
  <c r="D114" i="9" s="1"/>
  <c r="G114" i="9"/>
  <c r="I114" i="9" s="1"/>
  <c r="H114" i="9"/>
  <c r="J114" i="9"/>
  <c r="A114" i="13"/>
  <c r="B114" i="13"/>
  <c r="A114" i="7"/>
  <c r="B114" i="7"/>
  <c r="C114" i="7" s="1"/>
  <c r="D114" i="7" s="1"/>
  <c r="A114" i="8"/>
  <c r="B114" i="8"/>
  <c r="C114" i="8" s="1"/>
  <c r="A114" i="6"/>
  <c r="B114" i="6"/>
  <c r="C114" i="6" s="1"/>
  <c r="D114" i="6" s="1"/>
  <c r="E114" i="6"/>
  <c r="R114" i="5"/>
  <c r="T114" i="5" s="1"/>
  <c r="V114" i="5"/>
  <c r="W114" i="5"/>
  <c r="Z114" i="5"/>
  <c r="AA114" i="5"/>
  <c r="A114" i="5"/>
  <c r="B114" i="5"/>
  <c r="C114" i="5"/>
  <c r="D114" i="5"/>
  <c r="E114" i="5"/>
  <c r="R114" i="4"/>
  <c r="T114" i="4" s="1"/>
  <c r="A114" i="4"/>
  <c r="B114" i="4"/>
  <c r="C114" i="4"/>
  <c r="D114" i="4"/>
  <c r="E114" i="4"/>
  <c r="A114" i="3"/>
  <c r="B114" i="3"/>
  <c r="C114" i="3"/>
  <c r="D114" i="3"/>
  <c r="E114" i="3"/>
  <c r="A114" i="2"/>
  <c r="B114" i="2"/>
  <c r="C114" i="2"/>
  <c r="D114" i="2"/>
  <c r="E114" i="2"/>
  <c r="A113" i="18"/>
  <c r="C113" i="18"/>
  <c r="D113" i="18"/>
  <c r="E113" i="18"/>
  <c r="J113" i="18" s="1"/>
  <c r="L113" i="18" s="1"/>
  <c r="F113" i="18"/>
  <c r="H113" i="18"/>
  <c r="K113" i="18"/>
  <c r="A106" i="18"/>
  <c r="C106" i="18"/>
  <c r="J106" i="18" s="1"/>
  <c r="L106" i="18" s="1"/>
  <c r="D106" i="18"/>
  <c r="E106" i="18"/>
  <c r="G106" i="18" s="1"/>
  <c r="I106" i="18" s="1"/>
  <c r="F106" i="18"/>
  <c r="H106" i="18"/>
  <c r="K106" i="18"/>
  <c r="A107" i="18"/>
  <c r="C107" i="18"/>
  <c r="D107" i="18"/>
  <c r="E107" i="18"/>
  <c r="G107" i="18" s="1"/>
  <c r="I107" i="18" s="1"/>
  <c r="F107" i="18"/>
  <c r="H107" i="18"/>
  <c r="J107" i="18"/>
  <c r="L107" i="18" s="1"/>
  <c r="K107" i="18"/>
  <c r="A108" i="18"/>
  <c r="C108" i="18"/>
  <c r="J108" i="18" s="1"/>
  <c r="L108" i="18" s="1"/>
  <c r="D108" i="18"/>
  <c r="E108" i="18"/>
  <c r="F108" i="18"/>
  <c r="G108" i="18"/>
  <c r="I108" i="18" s="1"/>
  <c r="H108" i="18"/>
  <c r="K108" i="18"/>
  <c r="A109" i="18"/>
  <c r="C109" i="18"/>
  <c r="J109" i="18" s="1"/>
  <c r="L109" i="18" s="1"/>
  <c r="D109" i="18"/>
  <c r="E109" i="18"/>
  <c r="F109" i="18"/>
  <c r="G109" i="18"/>
  <c r="I109" i="18" s="1"/>
  <c r="H109" i="18"/>
  <c r="K109" i="18"/>
  <c r="A110" i="18"/>
  <c r="C110" i="18"/>
  <c r="J110" i="18" s="1"/>
  <c r="L110" i="18" s="1"/>
  <c r="D110" i="18"/>
  <c r="E110" i="18"/>
  <c r="G110" i="18" s="1"/>
  <c r="I110" i="18" s="1"/>
  <c r="F110" i="18"/>
  <c r="H110" i="18"/>
  <c r="K110" i="18"/>
  <c r="A111" i="18"/>
  <c r="C111" i="18"/>
  <c r="D111" i="18"/>
  <c r="E111" i="18"/>
  <c r="G111" i="18" s="1"/>
  <c r="I111" i="18" s="1"/>
  <c r="F111" i="18"/>
  <c r="H111" i="18"/>
  <c r="J111" i="18"/>
  <c r="L111" i="18" s="1"/>
  <c r="K111" i="18"/>
  <c r="A112" i="18"/>
  <c r="C112" i="18"/>
  <c r="J112" i="18" s="1"/>
  <c r="L112" i="18" s="1"/>
  <c r="D112" i="18"/>
  <c r="E112" i="18"/>
  <c r="F112" i="18"/>
  <c r="G112" i="18"/>
  <c r="I112" i="18" s="1"/>
  <c r="H112" i="18"/>
  <c r="K112" i="18"/>
  <c r="B113" i="17"/>
  <c r="C113" i="17" s="1"/>
  <c r="B114" i="17"/>
  <c r="C114" i="17" s="1"/>
  <c r="A116" i="20"/>
  <c r="A117" i="20"/>
  <c r="A118" i="20"/>
  <c r="A119" i="20"/>
  <c r="A120" i="20"/>
  <c r="A121" i="20"/>
  <c r="A112" i="20"/>
  <c r="C112" i="20"/>
  <c r="D112" i="20" s="1"/>
  <c r="E112" i="20"/>
  <c r="F112" i="20"/>
  <c r="I112" i="20"/>
  <c r="A113" i="20"/>
  <c r="C113" i="20"/>
  <c r="D113" i="20" s="1"/>
  <c r="K113" i="20" s="1"/>
  <c r="I113" i="20"/>
  <c r="A112" i="19"/>
  <c r="H112" i="19"/>
  <c r="F112" i="19" s="1"/>
  <c r="A113" i="19"/>
  <c r="H113" i="19"/>
  <c r="C112" i="9"/>
  <c r="D112" i="9" s="1"/>
  <c r="G112" i="9"/>
  <c r="I112" i="9" s="1"/>
  <c r="H112" i="9"/>
  <c r="J112" i="9" s="1"/>
  <c r="C113" i="9"/>
  <c r="D113" i="9" s="1"/>
  <c r="G113" i="9"/>
  <c r="I113" i="9" s="1"/>
  <c r="H113" i="9"/>
  <c r="J113" i="9" s="1"/>
  <c r="A111" i="9"/>
  <c r="A112" i="9"/>
  <c r="A113" i="9"/>
  <c r="Q120" i="13"/>
  <c r="T120" i="13" s="1"/>
  <c r="A112" i="13"/>
  <c r="B112" i="13"/>
  <c r="A113" i="13"/>
  <c r="B113" i="13"/>
  <c r="C113" i="13" s="1"/>
  <c r="A112" i="7"/>
  <c r="B112" i="7"/>
  <c r="C112" i="7"/>
  <c r="D112" i="7"/>
  <c r="A113" i="7"/>
  <c r="B113" i="7"/>
  <c r="C113" i="7"/>
  <c r="D113" i="7"/>
  <c r="A112" i="8"/>
  <c r="B112" i="8"/>
  <c r="C112" i="8" s="1"/>
  <c r="A113" i="8"/>
  <c r="B113" i="8"/>
  <c r="C113" i="8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21" i="6"/>
  <c r="E20" i="6"/>
  <c r="E19" i="6"/>
  <c r="E18" i="6"/>
  <c r="E17" i="6"/>
  <c r="E16" i="6"/>
  <c r="E15" i="6"/>
  <c r="E14" i="6"/>
  <c r="E13" i="6"/>
  <c r="E12" i="6"/>
  <c r="A112" i="6"/>
  <c r="B112" i="6"/>
  <c r="C112" i="6" s="1"/>
  <c r="D112" i="6" s="1"/>
  <c r="A113" i="6"/>
  <c r="B113" i="6"/>
  <c r="C113" i="6" s="1"/>
  <c r="D113" i="6" s="1"/>
  <c r="Q121" i="5"/>
  <c r="AB121" i="5" s="1"/>
  <c r="R19" i="4"/>
  <c r="R15" i="4"/>
  <c r="R16" i="4"/>
  <c r="R10" i="4"/>
  <c r="R11" i="4"/>
  <c r="R9" i="4"/>
  <c r="R8" i="4"/>
  <c r="R7" i="4"/>
  <c r="R5" i="4"/>
  <c r="R6" i="4"/>
  <c r="R4" i="4"/>
  <c r="R75" i="4"/>
  <c r="R73" i="4"/>
  <c r="R68" i="4"/>
  <c r="R67" i="4"/>
  <c r="R59" i="4"/>
  <c r="R60" i="4"/>
  <c r="R61" i="4"/>
  <c r="R58" i="4"/>
  <c r="R54" i="4"/>
  <c r="R55" i="4"/>
  <c r="R56" i="4"/>
  <c r="R53" i="4"/>
  <c r="R45" i="4"/>
  <c r="R46" i="4"/>
  <c r="R47" i="4"/>
  <c r="R48" i="4"/>
  <c r="R49" i="4"/>
  <c r="R50" i="4"/>
  <c r="R51" i="4"/>
  <c r="R52" i="4"/>
  <c r="R39" i="4"/>
  <c r="R40" i="4"/>
  <c r="R41" i="4"/>
  <c r="R42" i="4"/>
  <c r="R43" i="4"/>
  <c r="R38" i="4"/>
  <c r="R36" i="4"/>
  <c r="R33" i="4"/>
  <c r="R26" i="4"/>
  <c r="Q121" i="4"/>
  <c r="R112" i="5"/>
  <c r="T112" i="5" s="1"/>
  <c r="W112" i="5"/>
  <c r="AA112" i="5"/>
  <c r="R113" i="5"/>
  <c r="V113" i="5" s="1"/>
  <c r="U113" i="5"/>
  <c r="Y113" i="5"/>
  <c r="A112" i="5"/>
  <c r="B112" i="5"/>
  <c r="C112" i="5"/>
  <c r="D112" i="5" s="1"/>
  <c r="E112" i="5"/>
  <c r="A113" i="5"/>
  <c r="B113" i="5"/>
  <c r="C113" i="5"/>
  <c r="D113" i="5" s="1"/>
  <c r="R112" i="4"/>
  <c r="T112" i="4" s="1"/>
  <c r="R113" i="4"/>
  <c r="V113" i="4" s="1"/>
  <c r="A112" i="4"/>
  <c r="B112" i="4"/>
  <c r="C112" i="4" s="1"/>
  <c r="E112" i="4"/>
  <c r="A113" i="4"/>
  <c r="B113" i="4"/>
  <c r="C113" i="4"/>
  <c r="D113" i="4" s="1"/>
  <c r="A112" i="3"/>
  <c r="B112" i="3"/>
  <c r="C112" i="3" s="1"/>
  <c r="E112" i="3"/>
  <c r="A113" i="3"/>
  <c r="B113" i="3"/>
  <c r="C113" i="3"/>
  <c r="D113" i="3" s="1"/>
  <c r="A112" i="2"/>
  <c r="B112" i="2"/>
  <c r="C112" i="2" s="1"/>
  <c r="E112" i="2"/>
  <c r="A113" i="2"/>
  <c r="B113" i="2"/>
  <c r="X121" i="4" l="1"/>
  <c r="AB121" i="4"/>
  <c r="Y121" i="4"/>
  <c r="T121" i="4"/>
  <c r="AA121" i="4"/>
  <c r="U121" i="4"/>
  <c r="V121" i="4"/>
  <c r="Z121" i="4"/>
  <c r="W121" i="4"/>
  <c r="X121" i="5"/>
  <c r="Y121" i="5"/>
  <c r="W121" i="5"/>
  <c r="AA121" i="5"/>
  <c r="V121" i="5"/>
  <c r="Z121" i="5"/>
  <c r="T121" i="5"/>
  <c r="U121" i="5"/>
  <c r="R113" i="13"/>
  <c r="C114" i="13"/>
  <c r="R114" i="13" s="1"/>
  <c r="X114" i="13" s="1"/>
  <c r="C115" i="13"/>
  <c r="E115" i="17"/>
  <c r="E114" i="9"/>
  <c r="E114" i="8"/>
  <c r="D114" i="8"/>
  <c r="Y114" i="5"/>
  <c r="U114" i="5"/>
  <c r="AB114" i="5"/>
  <c r="X114" i="5"/>
  <c r="Z114" i="4"/>
  <c r="V114" i="4"/>
  <c r="W114" i="4"/>
  <c r="Y114" i="4"/>
  <c r="U114" i="4"/>
  <c r="AA114" i="4"/>
  <c r="AB114" i="4"/>
  <c r="X114" i="4"/>
  <c r="G113" i="18"/>
  <c r="I113" i="18" s="1"/>
  <c r="E114" i="17"/>
  <c r="D113" i="17"/>
  <c r="D114" i="17"/>
  <c r="E113" i="17"/>
  <c r="K112" i="20"/>
  <c r="E113" i="20"/>
  <c r="F113" i="20"/>
  <c r="G112" i="19"/>
  <c r="F113" i="19"/>
  <c r="G113" i="19" s="1"/>
  <c r="E113" i="9"/>
  <c r="K113" i="9"/>
  <c r="E112" i="9"/>
  <c r="Z113" i="13"/>
  <c r="V113" i="13"/>
  <c r="Y113" i="13"/>
  <c r="E112" i="8"/>
  <c r="E113" i="8"/>
  <c r="D112" i="8"/>
  <c r="D113" i="8"/>
  <c r="Y112" i="5"/>
  <c r="U112" i="5"/>
  <c r="AB113" i="5"/>
  <c r="X113" i="5"/>
  <c r="T113" i="5"/>
  <c r="Z112" i="5"/>
  <c r="V112" i="5"/>
  <c r="AA113" i="5"/>
  <c r="W113" i="5"/>
  <c r="Z113" i="5"/>
  <c r="AB112" i="5"/>
  <c r="X112" i="5"/>
  <c r="E113" i="5"/>
  <c r="Y113" i="4"/>
  <c r="U113" i="4"/>
  <c r="AA112" i="4"/>
  <c r="W112" i="4"/>
  <c r="AB113" i="4"/>
  <c r="X113" i="4"/>
  <c r="T113" i="4"/>
  <c r="Z112" i="4"/>
  <c r="V112" i="4"/>
  <c r="AA113" i="4"/>
  <c r="W113" i="4"/>
  <c r="Y112" i="4"/>
  <c r="U112" i="4"/>
  <c r="Z113" i="4"/>
  <c r="AB112" i="4"/>
  <c r="X112" i="4"/>
  <c r="E113" i="4"/>
  <c r="D112" i="4"/>
  <c r="E113" i="3"/>
  <c r="D112" i="3"/>
  <c r="E113" i="2"/>
  <c r="D112" i="2"/>
  <c r="C113" i="2"/>
  <c r="D113" i="2" s="1"/>
  <c r="B112" i="17"/>
  <c r="A111" i="20"/>
  <c r="C111" i="20"/>
  <c r="I111" i="20"/>
  <c r="A111" i="19"/>
  <c r="H111" i="19"/>
  <c r="F111" i="19" s="1"/>
  <c r="C111" i="9"/>
  <c r="H111" i="9"/>
  <c r="J111" i="9" s="1"/>
  <c r="A111" i="13"/>
  <c r="A111" i="7"/>
  <c r="B111" i="7"/>
  <c r="A111" i="8"/>
  <c r="B111" i="8"/>
  <c r="B111" i="13" s="1"/>
  <c r="C112" i="13" s="1"/>
  <c r="A111" i="6"/>
  <c r="B111" i="6"/>
  <c r="A111" i="5"/>
  <c r="B111" i="5"/>
  <c r="A111" i="4"/>
  <c r="B111" i="4"/>
  <c r="A111" i="3"/>
  <c r="B111" i="3"/>
  <c r="A111" i="2"/>
  <c r="B111" i="2"/>
  <c r="G111" i="9" s="1"/>
  <c r="I111" i="9" s="1"/>
  <c r="R115" i="13" l="1"/>
  <c r="K115" i="9"/>
  <c r="D115" i="13"/>
  <c r="T114" i="13"/>
  <c r="V114" i="13"/>
  <c r="AA114" i="13"/>
  <c r="W114" i="13"/>
  <c r="Y114" i="13"/>
  <c r="U114" i="13"/>
  <c r="Z114" i="13"/>
  <c r="AB114" i="13"/>
  <c r="U113" i="13"/>
  <c r="X113" i="13"/>
  <c r="AA113" i="13"/>
  <c r="T113" i="13"/>
  <c r="AB113" i="13"/>
  <c r="W113" i="13"/>
  <c r="R112" i="13"/>
  <c r="K112" i="9"/>
  <c r="D114" i="13"/>
  <c r="K114" i="9"/>
  <c r="D113" i="13"/>
  <c r="AC121" i="5"/>
  <c r="G111" i="19"/>
  <c r="L126" i="20"/>
  <c r="L127" i="20"/>
  <c r="L128" i="20"/>
  <c r="L129" i="20"/>
  <c r="L130" i="20"/>
  <c r="L131" i="20"/>
  <c r="L132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3" i="20"/>
  <c r="E119" i="20"/>
  <c r="L119" i="20" s="1"/>
  <c r="E120" i="20"/>
  <c r="L120" i="20" s="1"/>
  <c r="E121" i="20"/>
  <c r="L121" i="20" s="1"/>
  <c r="E122" i="20"/>
  <c r="L122" i="20" s="1"/>
  <c r="E123" i="20"/>
  <c r="L123" i="20" s="1"/>
  <c r="E124" i="20"/>
  <c r="L124" i="20" s="1"/>
  <c r="E125" i="20"/>
  <c r="L125" i="20" s="1"/>
  <c r="E126" i="20"/>
  <c r="E127" i="20"/>
  <c r="E128" i="20"/>
  <c r="E129" i="20"/>
  <c r="E130" i="20"/>
  <c r="E131" i="20"/>
  <c r="E132" i="20"/>
  <c r="C110" i="20"/>
  <c r="D111" i="20" s="1"/>
  <c r="A110" i="20"/>
  <c r="F109" i="20"/>
  <c r="C109" i="20"/>
  <c r="A109" i="20"/>
  <c r="C108" i="20"/>
  <c r="A108" i="20"/>
  <c r="C107" i="20"/>
  <c r="A107" i="20"/>
  <c r="C106" i="20"/>
  <c r="A106" i="20"/>
  <c r="C105" i="20"/>
  <c r="A105" i="20"/>
  <c r="C104" i="20"/>
  <c r="F105" i="20" s="1"/>
  <c r="A104" i="20"/>
  <c r="C103" i="20"/>
  <c r="A103" i="20"/>
  <c r="C102" i="20"/>
  <c r="D102" i="20" s="1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D94" i="20" s="1"/>
  <c r="A94" i="20"/>
  <c r="C93" i="20"/>
  <c r="A93" i="20"/>
  <c r="C92" i="20"/>
  <c r="D93" i="20" s="1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D78" i="20" s="1"/>
  <c r="A78" i="20"/>
  <c r="C77" i="20"/>
  <c r="A77" i="20"/>
  <c r="C76" i="20"/>
  <c r="D77" i="20" s="1"/>
  <c r="A76" i="20"/>
  <c r="C75" i="20"/>
  <c r="A75" i="20"/>
  <c r="C74" i="20"/>
  <c r="D74" i="20" s="1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T112" i="13" l="1"/>
  <c r="V112" i="13"/>
  <c r="AA112" i="13"/>
  <c r="U112" i="13"/>
  <c r="Z112" i="13"/>
  <c r="W112" i="13"/>
  <c r="Y112" i="13"/>
  <c r="AB112" i="13"/>
  <c r="X112" i="13"/>
  <c r="T115" i="13"/>
  <c r="U115" i="13"/>
  <c r="X115" i="13"/>
  <c r="W115" i="13"/>
  <c r="AA115" i="13"/>
  <c r="Z115" i="13"/>
  <c r="V115" i="13"/>
  <c r="Y115" i="13"/>
  <c r="AB115" i="13"/>
  <c r="K111" i="20"/>
  <c r="L118" i="20"/>
  <c r="D9" i="20"/>
  <c r="K9" i="20" s="1"/>
  <c r="F12" i="20"/>
  <c r="D15" i="20"/>
  <c r="K15" i="20" s="1"/>
  <c r="F17" i="20"/>
  <c r="D20" i="20"/>
  <c r="D23" i="20"/>
  <c r="F26" i="20"/>
  <c r="F80" i="20"/>
  <c r="D82" i="20"/>
  <c r="K82" i="20" s="1"/>
  <c r="F85" i="20"/>
  <c r="D89" i="20"/>
  <c r="K89" i="20" s="1"/>
  <c r="F93" i="20"/>
  <c r="F96" i="20"/>
  <c r="D110" i="20"/>
  <c r="L117" i="20" s="1"/>
  <c r="F111" i="20"/>
  <c r="F5" i="20"/>
  <c r="D6" i="20"/>
  <c r="F8" i="20"/>
  <c r="F92" i="20"/>
  <c r="D106" i="20"/>
  <c r="D109" i="20"/>
  <c r="D25" i="20"/>
  <c r="F27" i="20"/>
  <c r="D59" i="20"/>
  <c r="F62" i="20"/>
  <c r="F65" i="20"/>
  <c r="D69" i="20"/>
  <c r="K69" i="20" s="1"/>
  <c r="F76" i="20"/>
  <c r="D86" i="20"/>
  <c r="F89" i="20"/>
  <c r="F77" i="20"/>
  <c r="D90" i="20"/>
  <c r="D98" i="20"/>
  <c r="D101" i="20"/>
  <c r="O22" i="20"/>
  <c r="K90" i="20"/>
  <c r="K98" i="20"/>
  <c r="K78" i="20"/>
  <c r="K26" i="20"/>
  <c r="K20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86" i="20"/>
  <c r="K59" i="20"/>
  <c r="K110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E45" i="20" s="1"/>
  <c r="L45" i="20" s="1"/>
  <c r="D43" i="20"/>
  <c r="D47" i="20"/>
  <c r="D51" i="20"/>
  <c r="D55" i="20"/>
  <c r="E61" i="20" s="1"/>
  <c r="L61" i="20" s="1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93" i="20"/>
  <c r="F108" i="20"/>
  <c r="D108" i="20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E77" i="20" s="1"/>
  <c r="L77" i="20" s="1"/>
  <c r="F71" i="20"/>
  <c r="D71" i="20"/>
  <c r="D76" i="20"/>
  <c r="F75" i="20"/>
  <c r="D75" i="20"/>
  <c r="D80" i="20"/>
  <c r="F79" i="20"/>
  <c r="D79" i="20"/>
  <c r="E85" i="20" s="1"/>
  <c r="L85" i="20" s="1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20" i="19"/>
  <c r="H152" i="19"/>
  <c r="K152" i="19" s="1"/>
  <c r="H46" i="19"/>
  <c r="H5" i="19"/>
  <c r="H136" i="19"/>
  <c r="K136" i="19" s="1"/>
  <c r="H168" i="19"/>
  <c r="K168" i="19" s="1"/>
  <c r="H78" i="19"/>
  <c r="H164" i="19"/>
  <c r="K164" i="19" s="1"/>
  <c r="H148" i="19"/>
  <c r="K148" i="19" s="1"/>
  <c r="H132" i="19"/>
  <c r="K132" i="19" s="1"/>
  <c r="H98" i="19"/>
  <c r="H70" i="19"/>
  <c r="H32" i="19"/>
  <c r="H176" i="19"/>
  <c r="K176" i="19" s="1"/>
  <c r="H160" i="19"/>
  <c r="K160" i="19" s="1"/>
  <c r="H144" i="19"/>
  <c r="K144" i="19" s="1"/>
  <c r="H128" i="19"/>
  <c r="K128" i="19" s="1"/>
  <c r="H94" i="19"/>
  <c r="H62" i="19"/>
  <c r="H16" i="19"/>
  <c r="H172" i="19"/>
  <c r="K172" i="19" s="1"/>
  <c r="H156" i="19"/>
  <c r="K156" i="19" s="1"/>
  <c r="H140" i="19"/>
  <c r="K140" i="19" s="1"/>
  <c r="H124" i="19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K134" i="19" s="1"/>
  <c r="H126" i="19"/>
  <c r="K126" i="19" s="1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K130" i="19" s="1"/>
  <c r="H122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K135" i="19" s="1"/>
  <c r="H131" i="19"/>
  <c r="K131" i="19" s="1"/>
  <c r="H127" i="19"/>
  <c r="K127" i="19" s="1"/>
  <c r="H123" i="19"/>
  <c r="H119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K133" i="19" s="1"/>
  <c r="H129" i="19"/>
  <c r="K129" i="19" s="1"/>
  <c r="H125" i="19"/>
  <c r="H121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C109" i="17"/>
  <c r="B110" i="17"/>
  <c r="C110" i="17"/>
  <c r="B111" i="17"/>
  <c r="C112" i="17" s="1"/>
  <c r="C111" i="17"/>
  <c r="A107" i="15"/>
  <c r="C107" i="15"/>
  <c r="H107" i="15"/>
  <c r="A108" i="15"/>
  <c r="C108" i="15"/>
  <c r="H108" i="15"/>
  <c r="A109" i="15"/>
  <c r="C109" i="15"/>
  <c r="D109" i="15" s="1"/>
  <c r="E109" i="15"/>
  <c r="H109" i="15"/>
  <c r="A110" i="15"/>
  <c r="C110" i="15"/>
  <c r="D110" i="15"/>
  <c r="J110" i="15" s="1"/>
  <c r="H110" i="15"/>
  <c r="A110" i="16"/>
  <c r="A110" i="9"/>
  <c r="C110" i="9"/>
  <c r="A110" i="13"/>
  <c r="A110" i="7"/>
  <c r="B110" i="7"/>
  <c r="A110" i="8"/>
  <c r="B110" i="8"/>
  <c r="C111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E112" i="17" l="1"/>
  <c r="G110" i="9"/>
  <c r="I110" i="9" s="1"/>
  <c r="D111" i="9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H110" i="9"/>
  <c r="J110" i="9" s="1"/>
  <c r="E110" i="15"/>
  <c r="E108" i="15"/>
  <c r="E89" i="20"/>
  <c r="L89" i="20" s="1"/>
  <c r="E73" i="20"/>
  <c r="L73" i="20" s="1"/>
  <c r="L116" i="20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L115" i="20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L113" i="20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L112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23" i="19"/>
  <c r="K123" i="19" s="1"/>
  <c r="E124" i="19"/>
  <c r="K124" i="19" s="1"/>
  <c r="E125" i="19"/>
  <c r="K125" i="19" s="1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H109" i="9"/>
  <c r="J109" i="9" s="1"/>
  <c r="A107" i="13"/>
  <c r="A108" i="13"/>
  <c r="A109" i="13"/>
  <c r="A107" i="7"/>
  <c r="B107" i="7"/>
  <c r="A108" i="7"/>
  <c r="B108" i="7"/>
  <c r="C108" i="7" s="1"/>
  <c r="A109" i="7"/>
  <c r="B109" i="7"/>
  <c r="A107" i="8"/>
  <c r="B107" i="8"/>
  <c r="H107" i="9" s="1"/>
  <c r="J107" i="9" s="1"/>
  <c r="A108" i="8"/>
  <c r="B108" i="8"/>
  <c r="A109" i="8"/>
  <c r="B109" i="8"/>
  <c r="A107" i="6"/>
  <c r="B107" i="6"/>
  <c r="A108" i="6"/>
  <c r="B108" i="6"/>
  <c r="C108" i="6" s="1"/>
  <c r="A109" i="6"/>
  <c r="B109" i="6"/>
  <c r="C110" i="6" s="1"/>
  <c r="R109" i="5"/>
  <c r="U109" i="5" s="1"/>
  <c r="A107" i="5"/>
  <c r="B107" i="5"/>
  <c r="A108" i="5"/>
  <c r="B108" i="5"/>
  <c r="C109" i="5" s="1"/>
  <c r="A109" i="5"/>
  <c r="B109" i="5"/>
  <c r="C110" i="5" s="1"/>
  <c r="A107" i="4"/>
  <c r="B107" i="4"/>
  <c r="A108" i="4"/>
  <c r="B108" i="4"/>
  <c r="A109" i="4"/>
  <c r="B109" i="4"/>
  <c r="C110" i="4" s="1"/>
  <c r="A107" i="3"/>
  <c r="B107" i="3"/>
  <c r="A108" i="3"/>
  <c r="B108" i="3"/>
  <c r="C108" i="3" s="1"/>
  <c r="A109" i="3"/>
  <c r="B109" i="3"/>
  <c r="C110" i="3" s="1"/>
  <c r="A107" i="2"/>
  <c r="B107" i="2"/>
  <c r="A108" i="2"/>
  <c r="B108" i="2"/>
  <c r="A109" i="2"/>
  <c r="B109" i="2"/>
  <c r="Y109" i="5" l="1"/>
  <c r="C110" i="2"/>
  <c r="C109" i="2"/>
  <c r="C109" i="3"/>
  <c r="D109" i="3" s="1"/>
  <c r="R110" i="4"/>
  <c r="D111" i="4"/>
  <c r="W109" i="5"/>
  <c r="T109" i="5"/>
  <c r="AB109" i="5"/>
  <c r="X109" i="5"/>
  <c r="C108" i="2"/>
  <c r="C109" i="4"/>
  <c r="R109" i="4" s="1"/>
  <c r="T109" i="4" s="1"/>
  <c r="C109" i="6"/>
  <c r="D109" i="6" s="1"/>
  <c r="D110" i="3"/>
  <c r="C108" i="8"/>
  <c r="H108" i="9"/>
  <c r="J108" i="9" s="1"/>
  <c r="D110" i="5"/>
  <c r="R110" i="5"/>
  <c r="D110" i="6"/>
  <c r="D111" i="6"/>
  <c r="C109" i="8"/>
  <c r="D109" i="8" s="1"/>
  <c r="C110" i="8"/>
  <c r="B109" i="13"/>
  <c r="C110" i="13" s="1"/>
  <c r="B107" i="13"/>
  <c r="C109" i="7"/>
  <c r="D109" i="7" s="1"/>
  <c r="C110" i="7"/>
  <c r="B108" i="13"/>
  <c r="D110" i="9"/>
  <c r="E110" i="9" s="1"/>
  <c r="G109" i="9"/>
  <c r="I109" i="9" s="1"/>
  <c r="O18" i="20"/>
  <c r="D109" i="9"/>
  <c r="G107" i="9"/>
  <c r="I107" i="9" s="1"/>
  <c r="C111" i="13"/>
  <c r="D112" i="13" s="1"/>
  <c r="C110" i="16"/>
  <c r="D111" i="7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E111" i="9"/>
  <c r="H4" i="19"/>
  <c r="D108" i="9"/>
  <c r="G108" i="9"/>
  <c r="I108" i="9" s="1"/>
  <c r="Z109" i="5"/>
  <c r="V109" i="5"/>
  <c r="AA109" i="5"/>
  <c r="C108" i="5"/>
  <c r="W109" i="4"/>
  <c r="U109" i="4"/>
  <c r="Z109" i="4"/>
  <c r="C108" i="4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C104" i="17" s="1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D108" i="6" s="1"/>
  <c r="A106" i="5"/>
  <c r="B106" i="5"/>
  <c r="C107" i="5" s="1"/>
  <c r="R107" i="5" s="1"/>
  <c r="Z107" i="5" s="1"/>
  <c r="A106" i="4"/>
  <c r="B106" i="4"/>
  <c r="C107" i="4" s="1"/>
  <c r="A106" i="3"/>
  <c r="B106" i="3"/>
  <c r="C107" i="3" s="1"/>
  <c r="A106" i="2"/>
  <c r="B106" i="2"/>
  <c r="C107" i="2" s="1"/>
  <c r="R107" i="4" l="1"/>
  <c r="D108" i="7"/>
  <c r="B106" i="13"/>
  <c r="C106" i="16" s="1"/>
  <c r="C107" i="17"/>
  <c r="C108" i="17"/>
  <c r="C103" i="17"/>
  <c r="AA109" i="4"/>
  <c r="X109" i="4"/>
  <c r="R110" i="13"/>
  <c r="K110" i="9"/>
  <c r="D110" i="7"/>
  <c r="C109" i="16"/>
  <c r="C109" i="13"/>
  <c r="E115" i="13" s="1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D110" i="17" s="1"/>
  <c r="V109" i="4"/>
  <c r="AB109" i="4"/>
  <c r="Y109" i="4"/>
  <c r="C108" i="16"/>
  <c r="C108" i="13"/>
  <c r="E114" i="13" s="1"/>
  <c r="C107" i="16"/>
  <c r="D110" i="4"/>
  <c r="V107" i="5"/>
  <c r="U107" i="5"/>
  <c r="AA107" i="5"/>
  <c r="X107" i="5"/>
  <c r="AB107" i="5"/>
  <c r="T107" i="5"/>
  <c r="W107" i="5"/>
  <c r="Y107" i="5"/>
  <c r="D108" i="4"/>
  <c r="R108" i="4"/>
  <c r="R111" i="13"/>
  <c r="D111" i="13"/>
  <c r="K111" i="9"/>
  <c r="C107" i="8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N17" i="19"/>
  <c r="E108" i="9"/>
  <c r="K108" i="9"/>
  <c r="E109" i="9"/>
  <c r="D109" i="5"/>
  <c r="D109" i="4"/>
  <c r="E106" i="15"/>
  <c r="C102" i="17"/>
  <c r="H106" i="9"/>
  <c r="J106" i="9" s="1"/>
  <c r="C106" i="17"/>
  <c r="G106" i="9"/>
  <c r="I106" i="9" s="1"/>
  <c r="E106" i="17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D107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D107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D107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D107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D107" i="2" s="1"/>
  <c r="D107" i="16" l="1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E113" i="13" s="1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D106" i="6" s="1"/>
  <c r="A3" i="6"/>
  <c r="A3" i="5"/>
  <c r="A3" i="4"/>
  <c r="A3" i="3"/>
  <c r="A3" i="2"/>
  <c r="V109" i="13" l="1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D106" i="3" s="1"/>
  <c r="C103" i="3"/>
  <c r="C103" i="8"/>
  <c r="C101" i="8"/>
  <c r="G104" i="9"/>
  <c r="I104" i="9" s="1"/>
  <c r="C105" i="2"/>
  <c r="D106" i="2" s="1"/>
  <c r="C101" i="4"/>
  <c r="C101" i="5"/>
  <c r="C101" i="6"/>
  <c r="D6" i="15"/>
  <c r="D7" i="15"/>
  <c r="C101" i="3"/>
  <c r="C104" i="6"/>
  <c r="D105" i="6" s="1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E111" i="5" s="1"/>
  <c r="C102" i="5"/>
  <c r="C105" i="5"/>
  <c r="D106" i="5" s="1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D102" i="3" l="1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E108" i="5"/>
  <c r="E107" i="8"/>
  <c r="E109" i="2"/>
  <c r="R103" i="5"/>
  <c r="E110" i="5"/>
  <c r="D103" i="5"/>
  <c r="E109" i="5"/>
  <c r="D102" i="2"/>
  <c r="E108" i="2"/>
  <c r="R101" i="4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Z103" i="5"/>
  <c r="U103" i="5"/>
  <c r="C103" i="13"/>
  <c r="V103" i="5"/>
  <c r="X105" i="4"/>
  <c r="W103" i="4"/>
  <c r="D103" i="4"/>
  <c r="Z103" i="4"/>
  <c r="T103" i="4"/>
  <c r="X103" i="4"/>
  <c r="V103" i="4"/>
  <c r="Y103" i="4"/>
  <c r="D103" i="3"/>
  <c r="X101" i="4"/>
  <c r="AB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2" i="7"/>
  <c r="D103" i="8"/>
  <c r="R103" i="13"/>
  <c r="C104" i="13"/>
  <c r="C104" i="16"/>
  <c r="D104" i="16" s="1"/>
  <c r="U102" i="4"/>
  <c r="T102" i="4"/>
  <c r="AB102" i="4"/>
  <c r="AA102" i="4"/>
  <c r="W102" i="4"/>
  <c r="X102" i="4"/>
  <c r="U101" i="5"/>
  <c r="T101" i="5"/>
  <c r="Z101" i="5"/>
  <c r="W101" i="5"/>
  <c r="AB101" i="5"/>
  <c r="V101" i="5"/>
  <c r="AA101" i="5"/>
  <c r="X101" i="5"/>
  <c r="D104" i="4"/>
  <c r="R104" i="4"/>
  <c r="Y101" i="5"/>
  <c r="C105" i="13"/>
  <c r="E111" i="13" s="1"/>
  <c r="T105" i="4"/>
  <c r="U105" i="4"/>
  <c r="Z105" i="4"/>
  <c r="Y105" i="4"/>
  <c r="V105" i="4"/>
  <c r="AA105" i="4"/>
  <c r="W105" i="4"/>
  <c r="D102" i="4"/>
  <c r="Y102" i="4"/>
  <c r="V102" i="4"/>
  <c r="T101" i="4"/>
  <c r="Y101" i="4"/>
  <c r="W101" i="4"/>
  <c r="U101" i="4"/>
  <c r="Z101" i="4"/>
  <c r="V101" i="4"/>
  <c r="AA101" i="4"/>
  <c r="D105" i="5"/>
  <c r="R105" i="5"/>
  <c r="C101" i="16"/>
  <c r="D105" i="4"/>
  <c r="B100" i="13"/>
  <c r="H100" i="9"/>
  <c r="J100" i="9" s="1"/>
  <c r="D103" i="16" l="1"/>
  <c r="D107" i="13"/>
  <c r="E112" i="13"/>
  <c r="D103" i="13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D102" i="13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R98" i="5" l="1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E106" i="4" s="1"/>
  <c r="C100" i="4"/>
  <c r="E107" i="4" s="1"/>
  <c r="C99" i="5"/>
  <c r="E106" i="5" s="1"/>
  <c r="C100" i="5"/>
  <c r="E107" i="5" s="1"/>
  <c r="C99" i="17"/>
  <c r="C100" i="17"/>
  <c r="C98" i="2"/>
  <c r="E104" i="2" s="1"/>
  <c r="C98" i="4"/>
  <c r="C97" i="6"/>
  <c r="D98" i="6" s="1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D99" i="6" s="1"/>
  <c r="C100" i="6"/>
  <c r="D101" i="6" s="1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C99" i="16" l="1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W97" i="4"/>
  <c r="AB97" i="4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AA97" i="4"/>
  <c r="U97" i="4"/>
  <c r="T97" i="4"/>
  <c r="Y97" i="4"/>
  <c r="Z97" i="4"/>
  <c r="X97" i="4"/>
  <c r="D99" i="5"/>
  <c r="R99" i="5"/>
  <c r="D99" i="2"/>
  <c r="D100" i="8"/>
  <c r="D100" i="2"/>
  <c r="C97" i="13"/>
  <c r="D100" i="4"/>
  <c r="C99" i="13"/>
  <c r="C100" i="13"/>
  <c r="E106" i="13" s="1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E103" i="13" l="1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U98" i="13" l="1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J94" i="18" l="1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C95" i="16" l="1"/>
  <c r="D96" i="16" s="1"/>
  <c r="C96" i="13"/>
  <c r="C96" i="3"/>
  <c r="E103" i="3" s="1"/>
  <c r="C96" i="7"/>
  <c r="E100" i="15"/>
  <c r="D100" i="15"/>
  <c r="J100" i="15" s="1"/>
  <c r="C95" i="17"/>
  <c r="D101" i="17" s="1"/>
  <c r="C96" i="17"/>
  <c r="C96" i="4"/>
  <c r="E103" i="4" s="1"/>
  <c r="R96" i="5"/>
  <c r="D97" i="5"/>
  <c r="C96" i="6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E102" i="4" s="1"/>
  <c r="C95" i="3"/>
  <c r="E102" i="3" s="1"/>
  <c r="C94" i="2"/>
  <c r="C95" i="2"/>
  <c r="E102" i="2" s="1"/>
  <c r="E101" i="2" l="1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C93" i="16" l="1"/>
  <c r="D96" i="8"/>
  <c r="E101" i="8"/>
  <c r="D95" i="3"/>
  <c r="E101" i="3"/>
  <c r="R94" i="4"/>
  <c r="E101" i="4"/>
  <c r="R94" i="5"/>
  <c r="V94" i="5" s="1"/>
  <c r="C95" i="13"/>
  <c r="C94" i="16"/>
  <c r="D100" i="17"/>
  <c r="W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V94" i="4"/>
  <c r="U94" i="4"/>
  <c r="AA94" i="4"/>
  <c r="T94" i="4"/>
  <c r="AB94" i="4"/>
  <c r="W94" i="4"/>
  <c r="X94" i="4"/>
  <c r="Z94" i="4"/>
  <c r="Y94" i="4"/>
  <c r="C94" i="13"/>
  <c r="R94" i="13" l="1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U95" i="13" l="1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H95" i="15" l="1"/>
  <c r="H96" i="15"/>
  <c r="G91" i="16"/>
  <c r="G92" i="16"/>
  <c r="D93" i="9"/>
  <c r="C93" i="8"/>
  <c r="E99" i="8" s="1"/>
  <c r="C93" i="5"/>
  <c r="R93" i="5" l="1"/>
  <c r="E100" i="5"/>
  <c r="G92" i="9"/>
  <c r="I92" i="9" s="1"/>
  <c r="D92" i="9"/>
  <c r="D94" i="8"/>
  <c r="B91" i="13"/>
  <c r="H91" i="9"/>
  <c r="J91" i="9" s="1"/>
  <c r="E96" i="15"/>
  <c r="E97" i="15"/>
  <c r="D97" i="15"/>
  <c r="J97" i="15" s="1"/>
  <c r="C92" i="3"/>
  <c r="E99" i="3" s="1"/>
  <c r="C93" i="3"/>
  <c r="E100" i="3" s="1"/>
  <c r="C92" i="5"/>
  <c r="C92" i="7"/>
  <c r="C93" i="7"/>
  <c r="H92" i="9"/>
  <c r="J92" i="9" s="1"/>
  <c r="E93" i="9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C92" i="8"/>
  <c r="B92" i="13"/>
  <c r="D96" i="15"/>
  <c r="J96" i="15" s="1"/>
  <c r="C91" i="16" l="1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R93" i="13" l="1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90" i="18" l="1"/>
  <c r="K90" i="18"/>
  <c r="H94" i="15"/>
  <c r="G90" i="16"/>
  <c r="G90" i="9"/>
  <c r="I90" i="9" s="1"/>
  <c r="C91" i="3"/>
  <c r="E98" i="3" s="1"/>
  <c r="H90" i="9" l="1"/>
  <c r="J90" i="9" s="1"/>
  <c r="C91" i="6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R89" i="5"/>
  <c r="Z89" i="5" s="1"/>
  <c r="D89" i="9"/>
  <c r="E90" i="9" s="1"/>
  <c r="D93" i="15"/>
  <c r="C89" i="17"/>
  <c r="D91" i="4"/>
  <c r="R91" i="4"/>
  <c r="D92" i="4"/>
  <c r="C91" i="13"/>
  <c r="C90" i="2"/>
  <c r="E97" i="2" s="1"/>
  <c r="C90" i="6"/>
  <c r="J89" i="18"/>
  <c r="L89" i="18" s="1"/>
  <c r="R91" i="13" l="1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U89" i="4"/>
  <c r="T89" i="4"/>
  <c r="AB89" i="4"/>
  <c r="W89" i="4"/>
  <c r="X89" i="4"/>
  <c r="AA89" i="4"/>
  <c r="Z89" i="4"/>
  <c r="Y89" i="4"/>
  <c r="V89" i="4"/>
  <c r="D90" i="13"/>
  <c r="T90" i="13" l="1"/>
  <c r="W90" i="13"/>
  <c r="Y90" i="13"/>
  <c r="Z90" i="13"/>
  <c r="AB90" i="13"/>
  <c r="U90" i="13"/>
  <c r="X90" i="13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D88" i="8" l="1"/>
  <c r="E93" i="8"/>
  <c r="C86" i="16"/>
  <c r="D87" i="16" s="1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R88" i="13" l="1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E92" i="13"/>
  <c r="K86" i="9"/>
  <c r="Z86" i="13"/>
  <c r="D87" i="13"/>
  <c r="U86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D86" i="6" s="1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E91" i="3" s="1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C83" i="4"/>
  <c r="E90" i="4" s="1"/>
  <c r="C83" i="3"/>
  <c r="E90" i="3" s="1"/>
  <c r="D86" i="4" l="1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G77" i="9"/>
  <c r="I77" i="9" s="1"/>
  <c r="J79" i="18"/>
  <c r="L79" i="18" s="1"/>
  <c r="C80" i="13"/>
  <c r="C78" i="3"/>
  <c r="E85" i="3" s="1"/>
  <c r="C78" i="5"/>
  <c r="C78" i="8"/>
  <c r="E82" i="15"/>
  <c r="E83" i="17"/>
  <c r="D86" i="17"/>
  <c r="D85" i="17"/>
  <c r="E82" i="17"/>
  <c r="C78" i="2"/>
  <c r="E85" i="2" s="1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D80" i="16"/>
  <c r="D81" i="13"/>
  <c r="R80" i="13" l="1"/>
  <c r="Z80" i="13" s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V80" i="13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W80" i="13"/>
  <c r="X80" i="13"/>
  <c r="K78" i="9" l="1"/>
  <c r="E84" i="13"/>
  <c r="R79" i="13"/>
  <c r="E85" i="13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C77" i="5"/>
  <c r="C77" i="4"/>
  <c r="E84" i="4" s="1"/>
  <c r="R77" i="5" l="1"/>
  <c r="E84" i="5"/>
  <c r="C76" i="5"/>
  <c r="D80" i="15"/>
  <c r="G75" i="9"/>
  <c r="I75" i="9" s="1"/>
  <c r="C76" i="2"/>
  <c r="E83" i="2" s="1"/>
  <c r="C77" i="2"/>
  <c r="E84" i="2" s="1"/>
  <c r="D78" i="5"/>
  <c r="C76" i="6"/>
  <c r="D77" i="6" s="1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E82" i="8" s="1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D77" i="4" l="1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K77" i="9" l="1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E82" i="4" s="1"/>
  <c r="C75" i="7"/>
  <c r="C74" i="16" l="1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D75" i="8"/>
  <c r="D75" i="5"/>
  <c r="D80" i="17"/>
  <c r="E77" i="17"/>
  <c r="D75" i="6"/>
  <c r="E75" i="9"/>
  <c r="D75" i="3"/>
  <c r="D75" i="2"/>
  <c r="R74" i="4"/>
  <c r="D75" i="4"/>
  <c r="K74" i="9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E80" i="4" s="1"/>
  <c r="B72" i="13"/>
  <c r="G72" i="18"/>
  <c r="I72" i="18" s="1"/>
  <c r="C73" i="2"/>
  <c r="E80" i="2" s="1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H71" i="18"/>
  <c r="K71" i="18"/>
  <c r="E76" i="15"/>
  <c r="G71" i="16"/>
  <c r="D72" i="9"/>
  <c r="C72" i="5"/>
  <c r="V74" i="13" l="1"/>
  <c r="Y74" i="13"/>
  <c r="R72" i="5"/>
  <c r="E79" i="5"/>
  <c r="R73" i="5"/>
  <c r="E80" i="5"/>
  <c r="C72" i="16"/>
  <c r="D73" i="16" s="1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D73" i="6" s="1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R73" i="13" l="1"/>
  <c r="T73" i="13" s="1"/>
  <c r="E79" i="13"/>
  <c r="D73" i="4"/>
  <c r="E79" i="4"/>
  <c r="D73" i="3"/>
  <c r="E79" i="3"/>
  <c r="D73" i="8"/>
  <c r="E78" i="8"/>
  <c r="C71" i="16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D72" i="16"/>
  <c r="H70" i="18"/>
  <c r="K70" i="18"/>
  <c r="G70" i="16"/>
  <c r="C71" i="3"/>
  <c r="X73" i="13" l="1"/>
  <c r="AA73" i="13"/>
  <c r="AB73" i="13"/>
  <c r="U73" i="13"/>
  <c r="Z73" i="13"/>
  <c r="Y73" i="13"/>
  <c r="V73" i="13"/>
  <c r="W73" i="13"/>
  <c r="D72" i="3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R70" i="5" l="1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D70" i="13"/>
  <c r="H67" i="18"/>
  <c r="K67" i="18"/>
  <c r="K10" i="12"/>
  <c r="G67" i="16"/>
  <c r="C68" i="4"/>
  <c r="E75" i="4" s="1"/>
  <c r="K69" i="9" l="1"/>
  <c r="J68" i="18"/>
  <c r="L68" i="18" s="1"/>
  <c r="C68" i="5"/>
  <c r="D68" i="9"/>
  <c r="C68" i="6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K68" i="9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R68" i="13" l="1"/>
  <c r="D69" i="13"/>
  <c r="T68" i="5"/>
  <c r="Z68" i="5"/>
  <c r="V68" i="5"/>
  <c r="X68" i="5"/>
  <c r="AA68" i="5"/>
  <c r="Y68" i="5"/>
  <c r="W68" i="5"/>
  <c r="U68" i="5"/>
  <c r="AB68" i="5"/>
  <c r="T68" i="13"/>
  <c r="W68" i="13"/>
  <c r="U68" i="13"/>
  <c r="Z68" i="13"/>
  <c r="AB68" i="13"/>
  <c r="V68" i="13"/>
  <c r="X68" i="13"/>
  <c r="AA68" i="13"/>
  <c r="Y68" i="13"/>
  <c r="H66" i="18"/>
  <c r="K66" i="18"/>
  <c r="G66" i="16"/>
  <c r="H66" i="9"/>
  <c r="J66" i="9" s="1"/>
  <c r="C67" i="7" l="1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E74" i="4" s="1"/>
  <c r="C67" i="2"/>
  <c r="E74" i="2" s="1"/>
  <c r="C67" i="6"/>
  <c r="E71" i="15"/>
  <c r="D71" i="15"/>
  <c r="J67" i="18"/>
  <c r="L67" i="18" s="1"/>
  <c r="R67" i="5" l="1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G65" i="9"/>
  <c r="I65" i="9" s="1"/>
  <c r="C66" i="2"/>
  <c r="E73" i="2" s="1"/>
  <c r="C66" i="6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X67" i="13" l="1"/>
  <c r="V67" i="13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E72" i="5"/>
  <c r="D66" i="3"/>
  <c r="E72" i="3"/>
  <c r="H64" i="9"/>
  <c r="J64" i="9" s="1"/>
  <c r="J65" i="18"/>
  <c r="L65" i="18" s="1"/>
  <c r="C65" i="2"/>
  <c r="E72" i="2" s="1"/>
  <c r="R65" i="4"/>
  <c r="T65" i="5"/>
  <c r="X65" i="5"/>
  <c r="AB65" i="5"/>
  <c r="Y65" i="5"/>
  <c r="W65" i="5"/>
  <c r="AA65" i="5"/>
  <c r="U65" i="5"/>
  <c r="V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C64" i="16" l="1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V65" i="13" s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D68" i="15"/>
  <c r="E68" i="15"/>
  <c r="C64" i="4"/>
  <c r="E71" i="4" s="1"/>
  <c r="C64" i="7"/>
  <c r="C64" i="5"/>
  <c r="B63" i="13"/>
  <c r="K65" i="9"/>
  <c r="D66" i="13"/>
  <c r="D65" i="16"/>
  <c r="G63" i="18"/>
  <c r="I63" i="18" s="1"/>
  <c r="J64" i="18"/>
  <c r="L64" i="18" s="1"/>
  <c r="Y65" i="13" l="1"/>
  <c r="T65" i="13"/>
  <c r="W65" i="13"/>
  <c r="U65" i="13"/>
  <c r="AB65" i="13"/>
  <c r="Z65" i="13"/>
  <c r="X65" i="13"/>
  <c r="AA65" i="13"/>
  <c r="C63" i="16"/>
  <c r="R64" i="5"/>
  <c r="W64" i="5" s="1"/>
  <c r="E71" i="5"/>
  <c r="T64" i="5"/>
  <c r="AA64" i="5"/>
  <c r="U64" i="5"/>
  <c r="Z64" i="5"/>
  <c r="X64" i="5"/>
  <c r="D65" i="7"/>
  <c r="D65" i="6"/>
  <c r="D65" i="8"/>
  <c r="D70" i="17"/>
  <c r="E67" i="17"/>
  <c r="R64" i="4"/>
  <c r="D65" i="4"/>
  <c r="D65" i="2"/>
  <c r="D65" i="3"/>
  <c r="D65" i="5"/>
  <c r="C64" i="13"/>
  <c r="R64" i="13" l="1"/>
  <c r="V64" i="13" s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D64" i="16"/>
  <c r="K64" i="9"/>
  <c r="D65" i="13"/>
  <c r="I10" i="12"/>
  <c r="H62" i="18"/>
  <c r="G62" i="16"/>
  <c r="D63" i="9"/>
  <c r="X64" i="13" l="1"/>
  <c r="Z64" i="13"/>
  <c r="Y64" i="13"/>
  <c r="AB64" i="13"/>
  <c r="W64" i="13"/>
  <c r="U64" i="13"/>
  <c r="T64" i="13"/>
  <c r="AA64" i="13"/>
  <c r="C63" i="3"/>
  <c r="E70" i="3" s="1"/>
  <c r="C63" i="2"/>
  <c r="E70" i="2" s="1"/>
  <c r="C63" i="6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V63" i="5"/>
  <c r="U63" i="5"/>
  <c r="X63" i="5"/>
  <c r="AA63" i="5"/>
  <c r="Z63" i="5"/>
  <c r="Y63" i="5"/>
  <c r="AB63" i="5"/>
  <c r="D64" i="7"/>
  <c r="D64" i="8"/>
  <c r="D64" i="6"/>
  <c r="D64" i="3"/>
  <c r="R63" i="4"/>
  <c r="D64" i="4"/>
  <c r="D69" i="17"/>
  <c r="E66" i="17"/>
  <c r="C63" i="13"/>
  <c r="D64" i="5"/>
  <c r="H61" i="18"/>
  <c r="G61" i="16"/>
  <c r="R63" i="13" l="1"/>
  <c r="AA63" i="13" s="1"/>
  <c r="E69" i="13"/>
  <c r="T63" i="5"/>
  <c r="G61" i="9"/>
  <c r="I61" i="9" s="1"/>
  <c r="J62" i="18"/>
  <c r="L62" i="18" s="1"/>
  <c r="C62" i="2"/>
  <c r="E69" i="2" s="1"/>
  <c r="C62" i="6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AB63" i="13"/>
  <c r="T63" i="13"/>
  <c r="Y63" i="13"/>
  <c r="X63" i="13"/>
  <c r="U63" i="13"/>
  <c r="Z63" i="13"/>
  <c r="V63" i="13"/>
  <c r="W63" i="13"/>
  <c r="C62" i="5"/>
  <c r="D63" i="16"/>
  <c r="K63" i="9"/>
  <c r="D64" i="13"/>
  <c r="B61" i="13"/>
  <c r="G61" i="18"/>
  <c r="I61" i="18" s="1"/>
  <c r="H60" i="18"/>
  <c r="D61" i="9"/>
  <c r="C61" i="8"/>
  <c r="E67" i="8" s="1"/>
  <c r="C61" i="6"/>
  <c r="C61" i="3"/>
  <c r="G60" i="9"/>
  <c r="I60" i="9" s="1"/>
  <c r="E68" i="3" l="1"/>
  <c r="C61" i="16"/>
  <c r="R62" i="5"/>
  <c r="W62" i="5" s="1"/>
  <c r="E69" i="5"/>
  <c r="H60" i="9"/>
  <c r="J60" i="9" s="1"/>
  <c r="E65" i="15"/>
  <c r="C61" i="7"/>
  <c r="D62" i="7" s="1"/>
  <c r="D62" i="6"/>
  <c r="D63" i="6"/>
  <c r="T62" i="5"/>
  <c r="Z62" i="5"/>
  <c r="Y62" i="5"/>
  <c r="R62" i="4"/>
  <c r="D63" i="4"/>
  <c r="D68" i="17"/>
  <c r="E65" i="17"/>
  <c r="D62" i="8"/>
  <c r="D63" i="8"/>
  <c r="C61" i="4"/>
  <c r="E68" i="4" s="1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C60" i="5"/>
  <c r="C60" i="4"/>
  <c r="E67" i="4" s="1"/>
  <c r="C60" i="2"/>
  <c r="E67" i="2" s="1"/>
  <c r="C60" i="16" l="1"/>
  <c r="R60" i="5"/>
  <c r="E67" i="5"/>
  <c r="AB62" i="5"/>
  <c r="X62" i="5"/>
  <c r="R62" i="13"/>
  <c r="E68" i="13"/>
  <c r="AA62" i="5"/>
  <c r="R61" i="5"/>
  <c r="E68" i="5"/>
  <c r="U62" i="5"/>
  <c r="V62" i="5"/>
  <c r="C59" i="3"/>
  <c r="E66" i="3" s="1"/>
  <c r="T60" i="5"/>
  <c r="W60" i="5"/>
  <c r="AA60" i="5"/>
  <c r="Z60" i="5"/>
  <c r="AB60" i="5"/>
  <c r="V60" i="5"/>
  <c r="X60" i="5"/>
  <c r="Y60" i="5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Y62" i="13"/>
  <c r="Z62" i="13"/>
  <c r="V62" i="13"/>
  <c r="T62" i="13"/>
  <c r="W62" i="13"/>
  <c r="X62" i="13"/>
  <c r="AA62" i="13"/>
  <c r="AB62" i="13"/>
  <c r="U62" i="13"/>
  <c r="K62" i="9"/>
  <c r="D63" i="13"/>
  <c r="D62" i="16"/>
  <c r="D61" i="5"/>
  <c r="C61" i="13"/>
  <c r="E67" i="13" s="1"/>
  <c r="G59" i="18"/>
  <c r="I59" i="18" s="1"/>
  <c r="J60" i="18"/>
  <c r="L60" i="18" s="1"/>
  <c r="C60" i="13" l="1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K60" i="9"/>
  <c r="D61" i="13"/>
  <c r="K61" i="9"/>
  <c r="C59" i="4"/>
  <c r="E66" i="4" s="1"/>
  <c r="C59" i="5"/>
  <c r="C59" i="6"/>
  <c r="C59" i="8"/>
  <c r="E65" i="8" s="1"/>
  <c r="D59" i="9"/>
  <c r="E60" i="9" s="1"/>
  <c r="C59" i="17"/>
  <c r="R60" i="13" l="1"/>
  <c r="E66" i="13"/>
  <c r="R59" i="5"/>
  <c r="Z59" i="5" s="1"/>
  <c r="E66" i="5"/>
  <c r="X60" i="13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AB59" i="13"/>
  <c r="D60" i="13"/>
  <c r="W59" i="13"/>
  <c r="Y59" i="13"/>
  <c r="T59" i="13" l="1"/>
  <c r="U59" i="13"/>
  <c r="V59" i="13"/>
  <c r="Z59" i="13"/>
  <c r="X59" i="13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E65" i="5"/>
  <c r="F6" i="15"/>
  <c r="G6" i="15" s="1"/>
  <c r="I5" i="15"/>
  <c r="T58" i="5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E65" i="4" s="1"/>
  <c r="B57" i="13"/>
  <c r="D58" i="9"/>
  <c r="E59" i="9" s="1"/>
  <c r="C58" i="6"/>
  <c r="D59" i="6" s="1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C57" i="16" l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8" i="16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E64" i="5"/>
  <c r="R57" i="4"/>
  <c r="E64" i="4"/>
  <c r="D58" i="3"/>
  <c r="E64" i="3"/>
  <c r="C57" i="13"/>
  <c r="E63" i="13" s="1"/>
  <c r="C56" i="16"/>
  <c r="D57" i="16" s="1"/>
  <c r="D63" i="17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V58" i="13"/>
  <c r="Z58" i="13"/>
  <c r="Y58" i="13"/>
  <c r="AB58" i="13"/>
  <c r="T58" i="13"/>
  <c r="AA58" i="13"/>
  <c r="U58" i="13"/>
  <c r="W58" i="13"/>
  <c r="X58" i="13"/>
  <c r="D58" i="2"/>
  <c r="D58" i="8"/>
  <c r="K57" i="9"/>
  <c r="D58" i="5"/>
  <c r="D58" i="4"/>
  <c r="D58" i="6"/>
  <c r="R57" i="13" l="1"/>
  <c r="T57" i="13" s="1"/>
  <c r="D58" i="13"/>
  <c r="V57" i="13" l="1"/>
  <c r="U57" i="13"/>
  <c r="W57" i="13"/>
  <c r="Y57" i="13"/>
  <c r="X57" i="13"/>
  <c r="Z57" i="13"/>
  <c r="AA57" i="13"/>
  <c r="AB57" i="13"/>
  <c r="C56" i="6"/>
  <c r="C56" i="5"/>
  <c r="B55" i="13"/>
  <c r="C56" i="17"/>
  <c r="C56" i="3"/>
  <c r="E63" i="3" s="1"/>
  <c r="C56" i="8"/>
  <c r="E62" i="8" s="1"/>
  <c r="C56" i="2"/>
  <c r="E63" i="2" s="1"/>
  <c r="C56" i="4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E63" i="5"/>
  <c r="W56" i="4"/>
  <c r="E63" i="4"/>
  <c r="C55" i="16"/>
  <c r="T56" i="5"/>
  <c r="W56" i="5"/>
  <c r="AA56" i="5"/>
  <c r="Y56" i="5"/>
  <c r="U56" i="5"/>
  <c r="Z56" i="5"/>
  <c r="AB56" i="5"/>
  <c r="V56" i="5"/>
  <c r="X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R56" i="13" l="1"/>
  <c r="E62" i="13"/>
  <c r="V56" i="4"/>
  <c r="X56" i="4"/>
  <c r="G3" i="18"/>
  <c r="V56" i="13"/>
  <c r="Z56" i="13"/>
  <c r="AA56" i="13"/>
  <c r="U56" i="13"/>
  <c r="Y56" i="13"/>
  <c r="W56" i="13"/>
  <c r="T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C54" i="4"/>
  <c r="C54" i="3"/>
  <c r="E61" i="3" s="1"/>
  <c r="E62" i="4" l="1"/>
  <c r="AB54" i="4"/>
  <c r="E61" i="4"/>
  <c r="R55" i="5"/>
  <c r="E62" i="5"/>
  <c r="C55" i="13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D55" i="2" l="1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AB54" i="5"/>
  <c r="U54" i="5"/>
  <c r="Z54" i="5"/>
  <c r="W54" i="5"/>
  <c r="AA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Y54" i="5" l="1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C53" i="5"/>
  <c r="C53" i="6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D54" i="3"/>
  <c r="D54" i="7"/>
  <c r="D54" i="5"/>
  <c r="D54" i="4"/>
  <c r="D54" i="8"/>
  <c r="D54" i="2"/>
  <c r="D54" i="6"/>
  <c r="E54" i="9"/>
  <c r="R53" i="13" l="1"/>
  <c r="E59" i="13"/>
  <c r="F15" i="15"/>
  <c r="G14" i="15"/>
  <c r="I14" i="15"/>
  <c r="Z53" i="13"/>
  <c r="AB53" i="13"/>
  <c r="K53" i="9"/>
  <c r="W53" i="13"/>
  <c r="AA53" i="13"/>
  <c r="H51" i="9"/>
  <c r="J51" i="9" s="1"/>
  <c r="C52" i="5"/>
  <c r="C52" i="6"/>
  <c r="C52" i="2"/>
  <c r="E59" i="2" s="1"/>
  <c r="C52" i="3"/>
  <c r="E59" i="3" s="1"/>
  <c r="C52" i="8"/>
  <c r="E58" i="8" s="1"/>
  <c r="B51" i="13"/>
  <c r="C52" i="4"/>
  <c r="C52" i="7"/>
  <c r="D52" i="9"/>
  <c r="G51" i="9"/>
  <c r="I51" i="9" s="1"/>
  <c r="C51" i="16" l="1"/>
  <c r="E59" i="4"/>
  <c r="R52" i="5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D52" i="16"/>
  <c r="C52" i="13"/>
  <c r="D53" i="5"/>
  <c r="D53" i="7"/>
  <c r="D53" i="8"/>
  <c r="D53" i="2"/>
  <c r="D53" i="6"/>
  <c r="E53" i="9"/>
  <c r="C51" i="5"/>
  <c r="R52" i="13" l="1"/>
  <c r="E58" i="13"/>
  <c r="R51" i="5"/>
  <c r="E58" i="5"/>
  <c r="F17" i="15"/>
  <c r="G16" i="15"/>
  <c r="I16" i="15"/>
  <c r="C51" i="7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C51" i="2"/>
  <c r="E58" i="2" s="1"/>
  <c r="C51" i="3"/>
  <c r="E58" i="3" s="1"/>
  <c r="B50" i="13"/>
  <c r="C51" i="8"/>
  <c r="E57" i="8" s="1"/>
  <c r="C51" i="4"/>
  <c r="G50" i="9"/>
  <c r="I50" i="9" s="1"/>
  <c r="K52" i="9"/>
  <c r="D53" i="13"/>
  <c r="C51" i="6"/>
  <c r="D52" i="7"/>
  <c r="H50" i="9"/>
  <c r="J50" i="9" s="1"/>
  <c r="D51" i="9"/>
  <c r="D50" i="9"/>
  <c r="C50" i="4"/>
  <c r="C50" i="3"/>
  <c r="E57" i="3" s="1"/>
  <c r="C50" i="2"/>
  <c r="E57" i="2" s="1"/>
  <c r="C50" i="16" l="1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D51" i="6" s="1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C49" i="5"/>
  <c r="C49" i="2"/>
  <c r="E56" i="2" s="1"/>
  <c r="R51" i="13" l="1"/>
  <c r="E57" i="13"/>
  <c r="C49" i="16"/>
  <c r="D50" i="16" s="1"/>
  <c r="R49" i="5"/>
  <c r="E56" i="5"/>
  <c r="R50" i="5"/>
  <c r="Y50" i="5" s="1"/>
  <c r="E57" i="5"/>
  <c r="F19" i="15"/>
  <c r="G18" i="15"/>
  <c r="I18" i="15"/>
  <c r="Z50" i="5"/>
  <c r="T50" i="5"/>
  <c r="X50" i="5"/>
  <c r="C49" i="7"/>
  <c r="D50" i="7" s="1"/>
  <c r="V49" i="5"/>
  <c r="Z49" i="5"/>
  <c r="AA49" i="5"/>
  <c r="W49" i="5"/>
  <c r="T49" i="5"/>
  <c r="X49" i="5"/>
  <c r="AB49" i="5"/>
  <c r="U49" i="5"/>
  <c r="Y49" i="5"/>
  <c r="AA51" i="13"/>
  <c r="Y51" i="13"/>
  <c r="X51" i="13"/>
  <c r="U51" i="13"/>
  <c r="AB51" i="13"/>
  <c r="T51" i="13"/>
  <c r="Z51" i="13"/>
  <c r="V51" i="13"/>
  <c r="W51" i="13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C49" i="3"/>
  <c r="E56" i="3" s="1"/>
  <c r="C50" i="13"/>
  <c r="D51" i="8"/>
  <c r="D49" i="9"/>
  <c r="H48" i="9"/>
  <c r="J48" i="9" s="1"/>
  <c r="D48" i="9"/>
  <c r="C48" i="5"/>
  <c r="C48" i="4"/>
  <c r="C48" i="3"/>
  <c r="E55" i="3" s="1"/>
  <c r="C48" i="2"/>
  <c r="E55" i="2" s="1"/>
  <c r="E55" i="4" l="1"/>
  <c r="E56" i="4"/>
  <c r="AB50" i="5"/>
  <c r="W50" i="5"/>
  <c r="U50" i="5"/>
  <c r="R48" i="5"/>
  <c r="T48" i="5" s="1"/>
  <c r="E55" i="5"/>
  <c r="R50" i="13"/>
  <c r="Y50" i="13" s="1"/>
  <c r="E56" i="13"/>
  <c r="V50" i="5"/>
  <c r="AA50" i="5"/>
  <c r="F20" i="15"/>
  <c r="G19" i="15"/>
  <c r="I19" i="15"/>
  <c r="C49" i="13"/>
  <c r="D50" i="13" s="1"/>
  <c r="C48" i="16"/>
  <c r="D49" i="16" s="1"/>
  <c r="Y48" i="5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AB50" i="13"/>
  <c r="W50" i="13"/>
  <c r="D49" i="2"/>
  <c r="K49" i="9"/>
  <c r="D49" i="5"/>
  <c r="K50" i="9"/>
  <c r="B47" i="13"/>
  <c r="D49" i="3"/>
  <c r="D50" i="3"/>
  <c r="D51" i="13"/>
  <c r="C48" i="6"/>
  <c r="D49" i="4"/>
  <c r="D50" i="4"/>
  <c r="H47" i="9"/>
  <c r="J47" i="9" s="1"/>
  <c r="C48" i="8"/>
  <c r="E54" i="8" s="1"/>
  <c r="C48" i="7"/>
  <c r="G47" i="9"/>
  <c r="I47" i="9" s="1"/>
  <c r="E49" i="9"/>
  <c r="E50" i="9"/>
  <c r="X50" i="13" l="1"/>
  <c r="U50" i="13"/>
  <c r="Z50" i="13"/>
  <c r="V50" i="13"/>
  <c r="T50" i="13"/>
  <c r="AA50" i="13"/>
  <c r="AB48" i="5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D48" i="6" s="1"/>
  <c r="C47" i="3"/>
  <c r="E54" i="3" s="1"/>
  <c r="AA49" i="13" l="1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V48" i="13"/>
  <c r="Z48" i="13"/>
  <c r="C47" i="4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X48" i="13" l="1"/>
  <c r="T48" i="13"/>
  <c r="W48" i="13"/>
  <c r="AB48" i="13"/>
  <c r="C46" i="16"/>
  <c r="T47" i="4"/>
  <c r="E54" i="4"/>
  <c r="R46" i="5"/>
  <c r="E53" i="5"/>
  <c r="R47" i="5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C46" i="6"/>
  <c r="C46" i="3"/>
  <c r="E53" i="3" s="1"/>
  <c r="B45" i="13"/>
  <c r="D48" i="2"/>
  <c r="D48" i="7"/>
  <c r="D48" i="4"/>
  <c r="C46" i="2"/>
  <c r="C46" i="7"/>
  <c r="D47" i="8"/>
  <c r="D48" i="8"/>
  <c r="C46" i="4"/>
  <c r="E53" i="4" s="1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D47" i="2" l="1"/>
  <c r="E53" i="2"/>
  <c r="R47" i="13"/>
  <c r="T47" i="13" s="1"/>
  <c r="E53" i="13"/>
  <c r="R45" i="5"/>
  <c r="E52" i="5"/>
  <c r="F24" i="15"/>
  <c r="G23" i="15"/>
  <c r="I23" i="15"/>
  <c r="C46" i="13"/>
  <c r="C45" i="16"/>
  <c r="D46" i="16" s="1"/>
  <c r="D47" i="4"/>
  <c r="C45" i="7"/>
  <c r="D46" i="7" s="1"/>
  <c r="V45" i="5"/>
  <c r="Z45" i="5"/>
  <c r="W45" i="5"/>
  <c r="AA45" i="5"/>
  <c r="T45" i="5"/>
  <c r="X45" i="5"/>
  <c r="AB45" i="5"/>
  <c r="U45" i="5"/>
  <c r="Y45" i="5"/>
  <c r="AB47" i="13"/>
  <c r="D46" i="8"/>
  <c r="D46" i="5"/>
  <c r="K47" i="9"/>
  <c r="D48" i="13"/>
  <c r="C45" i="6"/>
  <c r="D46" i="6" s="1"/>
  <c r="B44" i="13"/>
  <c r="D47" i="3"/>
  <c r="C45" i="2"/>
  <c r="E52" i="2" s="1"/>
  <c r="C45" i="4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Z47" i="13" l="1"/>
  <c r="Y47" i="13"/>
  <c r="U47" i="13"/>
  <c r="E52" i="4"/>
  <c r="R46" i="13"/>
  <c r="E52" i="13"/>
  <c r="R44" i="4"/>
  <c r="E51" i="4"/>
  <c r="W47" i="13"/>
  <c r="X47" i="13"/>
  <c r="AA47" i="13"/>
  <c r="K46" i="9"/>
  <c r="D47" i="13"/>
  <c r="V47" i="13"/>
  <c r="AB46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D45" i="6" s="1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C43" i="5"/>
  <c r="C43" i="4"/>
  <c r="C43" i="2"/>
  <c r="E50" i="2" s="1"/>
  <c r="R43" i="5" l="1"/>
  <c r="E50" i="5"/>
  <c r="R44" i="5"/>
  <c r="E51" i="5"/>
  <c r="D45" i="3"/>
  <c r="E51" i="3"/>
  <c r="E50" i="4"/>
  <c r="R45" i="13"/>
  <c r="T45" i="13" s="1"/>
  <c r="E51" i="13"/>
  <c r="X46" i="13"/>
  <c r="T46" i="13"/>
  <c r="U46" i="13"/>
  <c r="AA46" i="13"/>
  <c r="Y46" i="13"/>
  <c r="V46" i="13"/>
  <c r="Z46" i="13"/>
  <c r="W46" i="13"/>
  <c r="D46" i="13"/>
  <c r="K45" i="9"/>
  <c r="F26" i="15"/>
  <c r="G25" i="15"/>
  <c r="I25" i="15"/>
  <c r="X45" i="13"/>
  <c r="C44" i="13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C42" i="5"/>
  <c r="C42" i="4"/>
  <c r="Y45" i="13" l="1"/>
  <c r="U45" i="13"/>
  <c r="W45" i="13"/>
  <c r="AA45" i="13"/>
  <c r="E49" i="4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D45" i="13"/>
  <c r="K44" i="9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X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C41" i="2"/>
  <c r="E48" i="2" s="1"/>
  <c r="Z44" i="13" l="1"/>
  <c r="V44" i="13"/>
  <c r="AB44" i="13"/>
  <c r="AA44" i="13"/>
  <c r="T44" i="13"/>
  <c r="Y44" i="13"/>
  <c r="R43" i="13"/>
  <c r="AB43" i="13" s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5"/>
  <c r="U41" i="5"/>
  <c r="AA41" i="4"/>
  <c r="T41" i="4"/>
  <c r="V41" i="4"/>
  <c r="AA43" i="13"/>
  <c r="T43" i="13"/>
  <c r="Y43" i="13"/>
  <c r="U43" i="13"/>
  <c r="X43" i="13"/>
  <c r="Z43" i="13"/>
  <c r="V43" i="13"/>
  <c r="W43" i="13"/>
  <c r="D42" i="5"/>
  <c r="D42" i="4"/>
  <c r="D42" i="2"/>
  <c r="D43" i="2"/>
  <c r="C41" i="3"/>
  <c r="B40" i="13"/>
  <c r="C41" i="8"/>
  <c r="E47" i="8" s="1"/>
  <c r="C42" i="13"/>
  <c r="C41" i="6"/>
  <c r="D43" i="3"/>
  <c r="C41" i="7"/>
  <c r="D41" i="9"/>
  <c r="E43" i="9"/>
  <c r="H40" i="9"/>
  <c r="J40" i="9" s="1"/>
  <c r="G40" i="9"/>
  <c r="I40" i="9" s="1"/>
  <c r="D42" i="3" l="1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K41" i="9" s="1"/>
  <c r="C40" i="16"/>
  <c r="D41" i="16" s="1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E47" i="5"/>
  <c r="X42" i="13"/>
  <c r="U42" i="13"/>
  <c r="R41" i="13"/>
  <c r="X41" i="13" s="1"/>
  <c r="E47" i="13"/>
  <c r="D42" i="13"/>
  <c r="F30" i="15"/>
  <c r="G29" i="15"/>
  <c r="I29" i="15"/>
  <c r="U41" i="13"/>
  <c r="AB41" i="13"/>
  <c r="T40" i="5"/>
  <c r="AA40" i="5"/>
  <c r="W40" i="5"/>
  <c r="Y40" i="5"/>
  <c r="U40" i="5"/>
  <c r="Z40" i="5"/>
  <c r="AB40" i="5"/>
  <c r="V40" i="5"/>
  <c r="X40" i="5"/>
  <c r="C40" i="7"/>
  <c r="D41" i="5"/>
  <c r="C40" i="3"/>
  <c r="E47" i="3" s="1"/>
  <c r="C40" i="6"/>
  <c r="C40" i="4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C39" i="5"/>
  <c r="C39" i="4"/>
  <c r="C39" i="3"/>
  <c r="E46" i="3" s="1"/>
  <c r="C39" i="2"/>
  <c r="E46" i="2" s="1"/>
  <c r="W41" i="13" l="1"/>
  <c r="V41" i="13"/>
  <c r="AA41" i="13"/>
  <c r="T41" i="13"/>
  <c r="Z41" i="13"/>
  <c r="Y41" i="13"/>
  <c r="E46" i="4"/>
  <c r="C39" i="16"/>
  <c r="R39" i="5"/>
  <c r="E46" i="5"/>
  <c r="Z40" i="4"/>
  <c r="E47" i="4"/>
  <c r="F31" i="15"/>
  <c r="G30" i="15"/>
  <c r="I30" i="15"/>
  <c r="U40" i="4"/>
  <c r="W40" i="4"/>
  <c r="V40" i="4"/>
  <c r="T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E45" i="4" s="1"/>
  <c r="C38" i="3"/>
  <c r="R38" i="5" l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W38" i="5"/>
  <c r="AA38" i="5"/>
  <c r="T38" i="5"/>
  <c r="X38" i="5"/>
  <c r="AB38" i="5"/>
  <c r="U38" i="5"/>
  <c r="Y38" i="5"/>
  <c r="V38" i="5"/>
  <c r="Z38" i="5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D39" i="6" s="1"/>
  <c r="H37" i="9"/>
  <c r="J37" i="9" s="1"/>
  <c r="C38" i="7"/>
  <c r="D39" i="7" s="1"/>
  <c r="C38" i="8"/>
  <c r="C38" i="2"/>
  <c r="T40" i="13" l="1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C29" i="4"/>
  <c r="C25" i="4"/>
  <c r="C17" i="4"/>
  <c r="C13" i="4"/>
  <c r="C9" i="4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C23" i="3"/>
  <c r="C7" i="3"/>
  <c r="R17" i="4" l="1"/>
  <c r="R37" i="4"/>
  <c r="E44" i="4"/>
  <c r="R35" i="5"/>
  <c r="G5" i="20"/>
  <c r="J4" i="20"/>
  <c r="R37" i="5"/>
  <c r="E44" i="5"/>
  <c r="R21" i="4"/>
  <c r="R29" i="4"/>
  <c r="R19" i="5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C32" i="2"/>
  <c r="C36" i="2"/>
  <c r="C6" i="3"/>
  <c r="C10" i="3"/>
  <c r="C14" i="3"/>
  <c r="C18" i="3"/>
  <c r="C22" i="3"/>
  <c r="C26" i="3"/>
  <c r="C30" i="3"/>
  <c r="C34" i="3"/>
  <c r="C4" i="4"/>
  <c r="Z4" i="4" s="1"/>
  <c r="C8" i="4"/>
  <c r="C12" i="4"/>
  <c r="C16" i="4"/>
  <c r="C20" i="4"/>
  <c r="C24" i="4"/>
  <c r="C28" i="4"/>
  <c r="C32" i="4"/>
  <c r="C36" i="4"/>
  <c r="C6" i="5"/>
  <c r="C10" i="5"/>
  <c r="C14" i="5"/>
  <c r="C22" i="5"/>
  <c r="C26" i="5"/>
  <c r="C30" i="5"/>
  <c r="C34" i="5"/>
  <c r="C4" i="6"/>
  <c r="C8" i="6"/>
  <c r="C12" i="6"/>
  <c r="D13" i="6" s="1"/>
  <c r="C16" i="6"/>
  <c r="D17" i="6" s="1"/>
  <c r="C20" i="6"/>
  <c r="C32" i="6"/>
  <c r="C36" i="6"/>
  <c r="D37" i="6" s="1"/>
  <c r="C18" i="2"/>
  <c r="C22" i="2"/>
  <c r="C26" i="2"/>
  <c r="E32" i="2" s="1"/>
  <c r="C30" i="2"/>
  <c r="E36" i="2" s="1"/>
  <c r="C34" i="2"/>
  <c r="C4" i="3"/>
  <c r="C8" i="3"/>
  <c r="E14" i="3" s="1"/>
  <c r="C12" i="3"/>
  <c r="E18" i="3" s="1"/>
  <c r="C16" i="3"/>
  <c r="E22" i="3" s="1"/>
  <c r="C20" i="3"/>
  <c r="C24" i="3"/>
  <c r="E30" i="3" s="1"/>
  <c r="C28" i="3"/>
  <c r="C32" i="3"/>
  <c r="C6" i="4"/>
  <c r="C10" i="4"/>
  <c r="E16" i="4" s="1"/>
  <c r="C14" i="4"/>
  <c r="E20" i="4" s="1"/>
  <c r="C18" i="4"/>
  <c r="C22" i="4"/>
  <c r="C11" i="5"/>
  <c r="C26" i="4"/>
  <c r="C30" i="4"/>
  <c r="E36" i="4" s="1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X4" i="4"/>
  <c r="Y4" i="4"/>
  <c r="C30" i="7"/>
  <c r="D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D14" i="6" s="1"/>
  <c r="C18" i="6"/>
  <c r="C22" i="6"/>
  <c r="D22" i="6" s="1"/>
  <c r="C26" i="6"/>
  <c r="D26" i="6" s="1"/>
  <c r="C30" i="6"/>
  <c r="D30" i="6" s="1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C10" i="8"/>
  <c r="D16" i="8"/>
  <c r="G17" i="9"/>
  <c r="I17" i="9" s="1"/>
  <c r="G21" i="9"/>
  <c r="I21" i="9" s="1"/>
  <c r="C27" i="6"/>
  <c r="C31" i="6"/>
  <c r="D32" i="6" s="1"/>
  <c r="C5" i="7"/>
  <c r="C29" i="7"/>
  <c r="C33" i="7"/>
  <c r="D20" i="8"/>
  <c r="C34" i="8"/>
  <c r="C10" i="2"/>
  <c r="D29" i="4"/>
  <c r="C18" i="5"/>
  <c r="C15" i="6"/>
  <c r="D15" i="6" s="1"/>
  <c r="C28" i="6"/>
  <c r="D29" i="6" s="1"/>
  <c r="C17" i="7"/>
  <c r="D18" i="7" s="1"/>
  <c r="D32" i="7"/>
  <c r="C36" i="7"/>
  <c r="D36" i="7" s="1"/>
  <c r="C21" i="8"/>
  <c r="C35" i="8"/>
  <c r="D38" i="4"/>
  <c r="D38" i="6"/>
  <c r="D37" i="3"/>
  <c r="D38" i="3"/>
  <c r="D38" i="5"/>
  <c r="H29" i="9"/>
  <c r="J29" i="9" s="1"/>
  <c r="C33" i="8"/>
  <c r="E38" i="8" s="1"/>
  <c r="C9" i="5"/>
  <c r="C23" i="6"/>
  <c r="C5" i="5"/>
  <c r="C11" i="6"/>
  <c r="D12" i="6" s="1"/>
  <c r="C24" i="6"/>
  <c r="C13" i="7"/>
  <c r="C9" i="8"/>
  <c r="C13" i="8"/>
  <c r="E18" i="8" s="1"/>
  <c r="C17" i="8"/>
  <c r="C22" i="8"/>
  <c r="E28" i="8" s="1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C11" i="2"/>
  <c r="C15" i="2"/>
  <c r="E22" i="2" s="1"/>
  <c r="C19" i="2"/>
  <c r="C23" i="2"/>
  <c r="E30" i="2" s="1"/>
  <c r="C27" i="2"/>
  <c r="C31" i="2"/>
  <c r="C35" i="2"/>
  <c r="E42" i="2" s="1"/>
  <c r="C9" i="3"/>
  <c r="C13" i="3"/>
  <c r="C17" i="3"/>
  <c r="C21" i="3"/>
  <c r="C25" i="3"/>
  <c r="C29" i="3"/>
  <c r="C33" i="3"/>
  <c r="C7" i="4"/>
  <c r="C11" i="4"/>
  <c r="E18" i="4" s="1"/>
  <c r="C15" i="4"/>
  <c r="C19" i="4"/>
  <c r="E26" i="4" s="1"/>
  <c r="C23" i="4"/>
  <c r="C27" i="4"/>
  <c r="E34" i="4" s="1"/>
  <c r="C31" i="4"/>
  <c r="C35" i="4"/>
  <c r="E42" i="4" s="1"/>
  <c r="D31" i="5"/>
  <c r="C19" i="6"/>
  <c r="D20" i="6" s="1"/>
  <c r="D33" i="6"/>
  <c r="C21" i="7"/>
  <c r="C25" i="7"/>
  <c r="D35" i="7"/>
  <c r="C26" i="8"/>
  <c r="C30" i="8"/>
  <c r="E36" i="8" s="1"/>
  <c r="C8" i="2"/>
  <c r="C12" i="2"/>
  <c r="E19" i="2" s="1"/>
  <c r="C16" i="2"/>
  <c r="D9" i="6"/>
  <c r="D34" i="6"/>
  <c r="D11" i="7"/>
  <c r="D16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7" i="2" l="1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E40" i="5"/>
  <c r="R13" i="5"/>
  <c r="E20" i="5"/>
  <c r="R8" i="5"/>
  <c r="E15" i="5"/>
  <c r="R27" i="5"/>
  <c r="E34" i="5"/>
  <c r="R34" i="4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C28" i="19"/>
  <c r="D29" i="8"/>
  <c r="E35" i="8"/>
  <c r="C23" i="16"/>
  <c r="C23" i="19"/>
  <c r="C11" i="16"/>
  <c r="N7" i="19"/>
  <c r="C3" i="19"/>
  <c r="C34" i="16"/>
  <c r="E33" i="8"/>
  <c r="E25" i="8"/>
  <c r="R29" i="5"/>
  <c r="E36" i="5"/>
  <c r="R15" i="5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36" i="19"/>
  <c r="C24" i="16"/>
  <c r="C12" i="16"/>
  <c r="C12" i="19"/>
  <c r="C4" i="16"/>
  <c r="C33" i="16"/>
  <c r="C33" i="19"/>
  <c r="C25" i="16"/>
  <c r="C17" i="16"/>
  <c r="C17" i="19"/>
  <c r="C9" i="16"/>
  <c r="C35" i="16"/>
  <c r="C35" i="19"/>
  <c r="C19" i="16"/>
  <c r="C30" i="16"/>
  <c r="C30" i="19"/>
  <c r="C22" i="16"/>
  <c r="C14" i="16"/>
  <c r="C14" i="19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E43" i="5"/>
  <c r="E21" i="2"/>
  <c r="R17" i="5"/>
  <c r="E24" i="5"/>
  <c r="D38" i="8"/>
  <c r="E43" i="8"/>
  <c r="C20" i="16"/>
  <c r="C20" i="19"/>
  <c r="D25" i="8"/>
  <c r="E31" i="8"/>
  <c r="C31" i="16"/>
  <c r="C31" i="19"/>
  <c r="C15" i="16"/>
  <c r="C15" i="19"/>
  <c r="C7" i="16"/>
  <c r="C7" i="19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X14" i="4"/>
  <c r="Y30" i="5"/>
  <c r="Z10" i="5"/>
  <c r="U28" i="4"/>
  <c r="Z14" i="4"/>
  <c r="AA30" i="5"/>
  <c r="T3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X22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C115" i="19" l="1"/>
  <c r="C112" i="19"/>
  <c r="C114" i="19"/>
  <c r="C113" i="19"/>
  <c r="D15" i="19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J15" i="19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C96" i="19"/>
  <c r="C98" i="19"/>
  <c r="C95" i="19"/>
  <c r="C94" i="19"/>
  <c r="C93" i="19"/>
  <c r="C91" i="19"/>
  <c r="C92" i="19"/>
  <c r="C90" i="19"/>
  <c r="C89" i="19"/>
  <c r="C88" i="19"/>
  <c r="C87" i="19"/>
  <c r="C86" i="19"/>
  <c r="C85" i="19"/>
  <c r="C83" i="19"/>
  <c r="C84" i="19"/>
  <c r="C82" i="19"/>
  <c r="C81" i="19"/>
  <c r="C80" i="19"/>
  <c r="C79" i="19"/>
  <c r="C78" i="19"/>
  <c r="C77" i="19"/>
  <c r="C75" i="19"/>
  <c r="C76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D37" i="19" s="1"/>
  <c r="C10" i="19"/>
  <c r="C26" i="19"/>
  <c r="C5" i="19"/>
  <c r="C21" i="19"/>
  <c r="D21" i="19" s="1"/>
  <c r="C8" i="19"/>
  <c r="D8" i="19" s="1"/>
  <c r="C32" i="19"/>
  <c r="D32" i="19" s="1"/>
  <c r="V12" i="4"/>
  <c r="AB10" i="5"/>
  <c r="Z26" i="4"/>
  <c r="AA8" i="4"/>
  <c r="V8" i="4"/>
  <c r="Y8" i="4"/>
  <c r="T14" i="4"/>
  <c r="Y14" i="4"/>
  <c r="U14" i="4"/>
  <c r="C34" i="19"/>
  <c r="D34" i="19" s="1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W23" i="13" s="1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Y26" i="4"/>
  <c r="AB10" i="4"/>
  <c r="Z10" i="4"/>
  <c r="W10" i="4"/>
  <c r="AA10" i="4"/>
  <c r="Y10" i="4"/>
  <c r="U10" i="4"/>
  <c r="D31" i="19"/>
  <c r="V28" i="4"/>
  <c r="Y28" i="4"/>
  <c r="AA28" i="4"/>
  <c r="C6" i="19"/>
  <c r="D7" i="19" s="1"/>
  <c r="C22" i="19"/>
  <c r="D22" i="19" s="1"/>
  <c r="C19" i="19"/>
  <c r="D20" i="19" s="1"/>
  <c r="C9" i="19"/>
  <c r="C25" i="19"/>
  <c r="C4" i="19"/>
  <c r="C24" i="19"/>
  <c r="D24" i="19" s="1"/>
  <c r="C18" i="19"/>
  <c r="D18" i="19" s="1"/>
  <c r="C27" i="19"/>
  <c r="D27" i="19" s="1"/>
  <c r="J27" i="19" s="1"/>
  <c r="C13" i="19"/>
  <c r="D13" i="19" s="1"/>
  <c r="C29" i="19"/>
  <c r="D29" i="19" s="1"/>
  <c r="C16" i="19"/>
  <c r="D16" i="19" s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X11" i="5"/>
  <c r="V11" i="5"/>
  <c r="U11" i="5"/>
  <c r="Y11" i="5"/>
  <c r="X6" i="5"/>
  <c r="U22" i="5"/>
  <c r="Y22" i="5"/>
  <c r="V6" i="5"/>
  <c r="W11" i="5"/>
  <c r="E6" i="16"/>
  <c r="H6" i="16" s="1"/>
  <c r="F5" i="16"/>
  <c r="Z22" i="5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Y6" i="13"/>
  <c r="X6" i="13"/>
  <c r="V6" i="13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T28" i="13"/>
  <c r="X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B32" i="13"/>
  <c r="T32" i="13"/>
  <c r="V5" i="13"/>
  <c r="Z5" i="13"/>
  <c r="X5" i="13"/>
  <c r="Y5" i="13"/>
  <c r="T5" i="13"/>
  <c r="AB5" i="13"/>
  <c r="U5" i="13"/>
  <c r="W5" i="13"/>
  <c r="AA5" i="13"/>
  <c r="AA20" i="13"/>
  <c r="X20" i="13"/>
  <c r="U20" i="13"/>
  <c r="Y20" i="13"/>
  <c r="T20" i="13"/>
  <c r="AB20" i="13"/>
  <c r="V20" i="13"/>
  <c r="Z20" i="13"/>
  <c r="W20" i="13"/>
  <c r="W27" i="13"/>
  <c r="AA27" i="13"/>
  <c r="Y15" i="13"/>
  <c r="T15" i="13"/>
  <c r="AB15" i="13"/>
  <c r="Z15" i="13"/>
  <c r="AB18" i="13"/>
  <c r="W18" i="13"/>
  <c r="X14" i="13"/>
  <c r="AA30" i="13"/>
  <c r="Y30" i="13"/>
  <c r="X30" i="13"/>
  <c r="T30" i="13"/>
  <c r="AB30" i="13"/>
  <c r="U30" i="13"/>
  <c r="Z30" i="13"/>
  <c r="V30" i="13"/>
  <c r="W30" i="13"/>
  <c r="W7" i="13"/>
  <c r="AA7" i="13"/>
  <c r="U7" i="13"/>
  <c r="Y7" i="13"/>
  <c r="AB7" i="13"/>
  <c r="U31" i="13"/>
  <c r="T12" i="13"/>
  <c r="Y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U35" i="13"/>
  <c r="AB35" i="13"/>
  <c r="W35" i="13"/>
  <c r="Y35" i="13"/>
  <c r="V35" i="13"/>
  <c r="Z35" i="13"/>
  <c r="X35" i="13"/>
  <c r="Z17" i="13"/>
  <c r="W17" i="13"/>
  <c r="V17" i="13"/>
  <c r="AB17" i="13"/>
  <c r="U17" i="13"/>
  <c r="T17" i="13"/>
  <c r="Y17" i="13"/>
  <c r="AA17" i="13"/>
  <c r="X17" i="13"/>
  <c r="AA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Y24" i="13"/>
  <c r="T24" i="13"/>
  <c r="AB24" i="13"/>
  <c r="Z24" i="13"/>
  <c r="V24" i="13"/>
  <c r="V9" i="13"/>
  <c r="Z9" i="13"/>
  <c r="X9" i="13"/>
  <c r="Y9" i="13"/>
  <c r="AB9" i="13"/>
  <c r="T9" i="13"/>
  <c r="U9" i="13"/>
  <c r="AB23" i="13"/>
  <c r="V23" i="13"/>
  <c r="AA23" i="13"/>
  <c r="Y23" i="13"/>
  <c r="X23" i="13"/>
  <c r="Z23" i="13"/>
  <c r="X16" i="13"/>
  <c r="Z13" i="13"/>
  <c r="Z29" i="13"/>
  <c r="AB29" i="13"/>
  <c r="T29" i="13"/>
  <c r="X29" i="13"/>
  <c r="Y29" i="13"/>
  <c r="AA29" i="13"/>
  <c r="U29" i="13"/>
  <c r="Z36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Z21" i="13" l="1"/>
  <c r="D113" i="19"/>
  <c r="I113" i="19"/>
  <c r="V36" i="13"/>
  <c r="AA13" i="13"/>
  <c r="Z26" i="13"/>
  <c r="T25" i="13"/>
  <c r="D114" i="19"/>
  <c r="I114" i="19"/>
  <c r="AB16" i="13"/>
  <c r="W13" i="13"/>
  <c r="T23" i="13"/>
  <c r="U23" i="13"/>
  <c r="T26" i="13"/>
  <c r="V12" i="13"/>
  <c r="AB12" i="13"/>
  <c r="AB120" i="13" s="1"/>
  <c r="U25" i="13"/>
  <c r="Y18" i="13"/>
  <c r="V15" i="13"/>
  <c r="Y27" i="13"/>
  <c r="Z32" i="13"/>
  <c r="U32" i="13"/>
  <c r="V28" i="13"/>
  <c r="AB28" i="13"/>
  <c r="D25" i="19"/>
  <c r="J25" i="19" s="1"/>
  <c r="D5" i="19"/>
  <c r="D38" i="19"/>
  <c r="D42" i="19"/>
  <c r="D46" i="19"/>
  <c r="D50" i="19"/>
  <c r="D54" i="19"/>
  <c r="D58" i="19"/>
  <c r="D62" i="19"/>
  <c r="D66" i="19"/>
  <c r="D70" i="19"/>
  <c r="D74" i="19"/>
  <c r="D78" i="19"/>
  <c r="D82" i="19"/>
  <c r="D86" i="19"/>
  <c r="D90" i="19"/>
  <c r="D94" i="19"/>
  <c r="D99" i="19"/>
  <c r="D112" i="19"/>
  <c r="I112" i="19"/>
  <c r="T33" i="13"/>
  <c r="X12" i="13"/>
  <c r="X120" i="13" s="1"/>
  <c r="W31" i="13"/>
  <c r="Z14" i="13"/>
  <c r="V18" i="13"/>
  <c r="X18" i="13"/>
  <c r="AA15" i="13"/>
  <c r="V27" i="13"/>
  <c r="W21" i="13"/>
  <c r="V32" i="13"/>
  <c r="X32" i="13"/>
  <c r="W28" i="13"/>
  <c r="AA28" i="13"/>
  <c r="D9" i="19"/>
  <c r="D115" i="19"/>
  <c r="I115" i="19"/>
  <c r="D30" i="19"/>
  <c r="D102" i="19"/>
  <c r="D106" i="19"/>
  <c r="J106" i="19" s="1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Y120" i="13" s="1"/>
  <c r="V16" i="13"/>
  <c r="Y16" i="13"/>
  <c r="AA9" i="13"/>
  <c r="AA120" i="13" s="1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W120" i="13" s="1"/>
  <c r="T6" i="13"/>
  <c r="D40" i="19"/>
  <c r="E44" i="19" s="1"/>
  <c r="K44" i="19" s="1"/>
  <c r="D44" i="19"/>
  <c r="D48" i="19"/>
  <c r="D52" i="19"/>
  <c r="D56" i="19"/>
  <c r="J56" i="19" s="1"/>
  <c r="D60" i="19"/>
  <c r="D64" i="19"/>
  <c r="D68" i="19"/>
  <c r="D72" i="19"/>
  <c r="J72" i="19" s="1"/>
  <c r="D80" i="19"/>
  <c r="D88" i="19"/>
  <c r="D98" i="19"/>
  <c r="D104" i="19"/>
  <c r="J104" i="19" s="1"/>
  <c r="X36" i="13"/>
  <c r="AB13" i="13"/>
  <c r="W16" i="13"/>
  <c r="X33" i="13"/>
  <c r="AB33" i="13"/>
  <c r="W26" i="13"/>
  <c r="T31" i="13"/>
  <c r="AA31" i="13"/>
  <c r="V7" i="13"/>
  <c r="V120" i="13" s="1"/>
  <c r="V14" i="13"/>
  <c r="Y25" i="13"/>
  <c r="AA25" i="13"/>
  <c r="X21" i="13"/>
  <c r="Z6" i="13"/>
  <c r="Z120" i="13" s="1"/>
  <c r="D77" i="19"/>
  <c r="D85" i="19"/>
  <c r="J85" i="19" s="1"/>
  <c r="D93" i="19"/>
  <c r="D96" i="19"/>
  <c r="D108" i="19"/>
  <c r="D33" i="19"/>
  <c r="J33" i="19" s="1"/>
  <c r="J7" i="19"/>
  <c r="J18" i="19"/>
  <c r="J9" i="19"/>
  <c r="J31" i="19"/>
  <c r="J5" i="19"/>
  <c r="J38" i="19"/>
  <c r="J42" i="19"/>
  <c r="J46" i="19"/>
  <c r="J50" i="19"/>
  <c r="J54" i="19"/>
  <c r="J58" i="19"/>
  <c r="J62" i="19"/>
  <c r="J66" i="19"/>
  <c r="J70" i="19"/>
  <c r="J74" i="19"/>
  <c r="J78" i="19"/>
  <c r="J82" i="19"/>
  <c r="J86" i="19"/>
  <c r="J90" i="19"/>
  <c r="J94" i="19"/>
  <c r="J99" i="19"/>
  <c r="J102" i="19"/>
  <c r="D111" i="19"/>
  <c r="I111" i="19"/>
  <c r="D14" i="19"/>
  <c r="D28" i="19"/>
  <c r="G8" i="20"/>
  <c r="J7" i="20"/>
  <c r="H7" i="20"/>
  <c r="J16" i="19"/>
  <c r="Z12" i="13"/>
  <c r="U12" i="13"/>
  <c r="U120" i="13" s="1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E27" i="19" s="1"/>
  <c r="K27" i="19" s="1"/>
  <c r="J13" i="19"/>
  <c r="J22" i="19"/>
  <c r="J11" i="19"/>
  <c r="J8" i="19"/>
  <c r="D10" i="19"/>
  <c r="J44" i="19"/>
  <c r="J48" i="19"/>
  <c r="J52" i="19"/>
  <c r="J60" i="19"/>
  <c r="J64" i="19"/>
  <c r="J68" i="19"/>
  <c r="D75" i="19"/>
  <c r="J80" i="19"/>
  <c r="D83" i="19"/>
  <c r="J88" i="19"/>
  <c r="D91" i="19"/>
  <c r="J98" i="19"/>
  <c r="D100" i="19"/>
  <c r="D110" i="19"/>
  <c r="D109" i="19"/>
  <c r="J36" i="19"/>
  <c r="D35" i="19"/>
  <c r="D6" i="19"/>
  <c r="E12" i="19" s="1"/>
  <c r="K12" i="19" s="1"/>
  <c r="J20" i="19"/>
  <c r="J34" i="19"/>
  <c r="J21" i="19"/>
  <c r="J37" i="19"/>
  <c r="D41" i="19"/>
  <c r="D45" i="19"/>
  <c r="D49" i="19"/>
  <c r="D53" i="19"/>
  <c r="D57" i="19"/>
  <c r="D61" i="19"/>
  <c r="D65" i="19"/>
  <c r="D69" i="19"/>
  <c r="D73" i="19"/>
  <c r="J77" i="19"/>
  <c r="D81" i="19"/>
  <c r="D89" i="19"/>
  <c r="J93" i="19"/>
  <c r="J96" i="19"/>
  <c r="D101" i="19"/>
  <c r="D105" i="19"/>
  <c r="J108" i="19"/>
  <c r="D12" i="19"/>
  <c r="J30" i="19"/>
  <c r="F37" i="15"/>
  <c r="G36" i="15"/>
  <c r="I36" i="15"/>
  <c r="F6" i="16"/>
  <c r="E7" i="16"/>
  <c r="I5" i="16"/>
  <c r="I6" i="16"/>
  <c r="AC120" i="13" l="1"/>
  <c r="J115" i="19"/>
  <c r="E122" i="19"/>
  <c r="K122" i="19" s="1"/>
  <c r="J114" i="19"/>
  <c r="E121" i="19"/>
  <c r="K121" i="19" s="1"/>
  <c r="E115" i="19"/>
  <c r="K115" i="19" s="1"/>
  <c r="J113" i="19"/>
  <c r="E120" i="19"/>
  <c r="K120" i="19" s="1"/>
  <c r="E111" i="19"/>
  <c r="K111" i="19" s="1"/>
  <c r="E112" i="19"/>
  <c r="K112" i="19" s="1"/>
  <c r="E63" i="19"/>
  <c r="K63" i="19" s="1"/>
  <c r="E47" i="19"/>
  <c r="K47" i="19" s="1"/>
  <c r="E36" i="19"/>
  <c r="K36" i="19" s="1"/>
  <c r="J40" i="19"/>
  <c r="E114" i="19"/>
  <c r="J112" i="19"/>
  <c r="E119" i="19"/>
  <c r="K119" i="19" s="1"/>
  <c r="E113" i="19"/>
  <c r="K113" i="19" s="1"/>
  <c r="E18" i="19"/>
  <c r="K18" i="19" s="1"/>
  <c r="E75" i="19"/>
  <c r="K75" i="19" s="1"/>
  <c r="E59" i="19"/>
  <c r="K59" i="19" s="1"/>
  <c r="E41" i="19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21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K116" i="19"/>
  <c r="J109" i="19"/>
  <c r="J100" i="19"/>
  <c r="E107" i="19"/>
  <c r="K107" i="19" s="1"/>
  <c r="E95" i="19"/>
  <c r="K95" i="19" s="1"/>
  <c r="E20" i="19"/>
  <c r="K20" i="19" s="1"/>
  <c r="J107" i="19"/>
  <c r="K114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N15" i="19" l="1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G112" i="20" s="1"/>
  <c r="H110" i="20"/>
  <c r="J110" i="20"/>
  <c r="F111" i="16"/>
  <c r="F112" i="16"/>
  <c r="E113" i="16"/>
  <c r="J112" i="20" l="1"/>
  <c r="G113" i="20"/>
  <c r="H112" i="20"/>
  <c r="J111" i="20"/>
  <c r="H111" i="20"/>
  <c r="F113" i="16"/>
  <c r="E114" i="16"/>
  <c r="H113" i="20" l="1"/>
  <c r="G114" i="20"/>
  <c r="J113" i="20"/>
  <c r="F114" i="16"/>
  <c r="E115" i="16"/>
  <c r="H114" i="20" l="1"/>
  <c r="G115" i="20"/>
  <c r="J114" i="20"/>
  <c r="F115" i="16"/>
  <c r="E116" i="16"/>
  <c r="H115" i="20" l="1"/>
  <c r="J115" i="20"/>
  <c r="F116" i="16"/>
  <c r="E117" i="16"/>
  <c r="E118" i="16" l="1"/>
  <c r="F117" i="16"/>
  <c r="F118" i="16" l="1"/>
  <c r="E119" i="16"/>
  <c r="F119" i="16" l="1"/>
  <c r="E120" i="16"/>
  <c r="G119" i="20" l="1"/>
  <c r="F120" i="16"/>
  <c r="E121" i="16"/>
  <c r="G120" i="20" l="1"/>
  <c r="H119" i="20"/>
  <c r="O27" i="20"/>
  <c r="F121" i="16"/>
  <c r="E122" i="16"/>
  <c r="G121" i="20" l="1"/>
  <c r="H120" i="20"/>
  <c r="F122" i="16"/>
  <c r="E123" i="16"/>
  <c r="G122" i="20" l="1"/>
  <c r="H121" i="20"/>
  <c r="F123" i="16"/>
  <c r="E124" i="16"/>
  <c r="G123" i="20" l="1"/>
  <c r="H122" i="20"/>
  <c r="F124" i="16"/>
  <c r="E125" i="16"/>
  <c r="G124" i="20" l="1"/>
  <c r="H123" i="20"/>
  <c r="F125" i="16"/>
  <c r="E126" i="16"/>
  <c r="G125" i="20" l="1"/>
  <c r="H124" i="20"/>
  <c r="F126" i="16"/>
  <c r="E127" i="16"/>
  <c r="G126" i="20" l="1"/>
  <c r="H125" i="20"/>
  <c r="E128" i="16"/>
  <c r="F127" i="16"/>
  <c r="G127" i="20" l="1"/>
  <c r="H126" i="20"/>
  <c r="F128" i="16"/>
  <c r="E129" i="16"/>
  <c r="G128" i="20" l="1"/>
  <c r="H127" i="20"/>
  <c r="F129" i="16"/>
  <c r="E130" i="16"/>
  <c r="G129" i="20" l="1"/>
  <c r="H128" i="20"/>
  <c r="F130" i="16"/>
  <c r="E131" i="16"/>
  <c r="G130" i="20" l="1"/>
  <c r="H129" i="20"/>
  <c r="F131" i="16"/>
  <c r="E132" i="16"/>
  <c r="G131" i="20" l="1"/>
  <c r="H130" i="20"/>
  <c r="F132" i="16"/>
  <c r="E133" i="16"/>
  <c r="G132" i="20" l="1"/>
  <c r="H132" i="20" s="1"/>
  <c r="H131" i="20"/>
  <c r="F133" i="16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19" i="19" l="1"/>
  <c r="G120" i="19" l="1"/>
  <c r="G121" i="19" l="1"/>
  <c r="G122" i="19" l="1"/>
  <c r="G123" i="19" l="1"/>
  <c r="G124" i="19" l="1"/>
  <c r="G125" i="19" l="1"/>
  <c r="G126" i="19" l="1"/>
  <c r="G127" i="19" l="1"/>
  <c r="G128" i="19" l="1"/>
  <c r="G129" i="19" l="1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<sst xmlns="http://schemas.openxmlformats.org/spreadsheetml/2006/main" count="299" uniqueCount="68">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</sst>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Casi_totali!$A$3:$A$120</c:f>
              <c:numCache>
                <c:formatCode>d/m;@</c:formatCode>
                <c:ptCount val="11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Casi_totali!$B$3:$B$120</c:f>
              <c:numCache>
                <c:formatCode>General</c:formatCode>
                <c:ptCount val="118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Deceduti!$B$3:$B$121</c:f>
              <c:numCache>
                <c:formatCode>General</c:formatCode>
                <c:ptCount val="119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  <c:pt idx="112">
                  <c:v>49261</c:v>
                </c:pt>
                <c:pt idx="113">
                  <c:v>49823</c:v>
                </c:pt>
                <c:pt idx="114">
                  <c:v>50453</c:v>
                </c:pt>
                <c:pt idx="115">
                  <c:v>51306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Deceduti!$T$121:$AB$121</c:f>
              <c:numCache>
                <c:formatCode>0</c:formatCode>
                <c:ptCount val="9"/>
                <c:pt idx="0">
                  <c:v>30.088495575221238</c:v>
                </c:pt>
                <c:pt idx="1">
                  <c:v>17.699115044247787</c:v>
                </c:pt>
                <c:pt idx="2">
                  <c:v>7.9646017699115044</c:v>
                </c:pt>
                <c:pt idx="3">
                  <c:v>10.619469026548673</c:v>
                </c:pt>
                <c:pt idx="4">
                  <c:v>8.8495575221238933</c:v>
                </c:pt>
                <c:pt idx="5">
                  <c:v>12.389380530973451</c:v>
                </c:pt>
                <c:pt idx="6">
                  <c:v>5.3097345132743365</c:v>
                </c:pt>
                <c:pt idx="7">
                  <c:v>5.3097345132743365</c:v>
                </c:pt>
                <c:pt idx="8">
                  <c:v>3.5398230088495577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Ospedalizzati!$A$3:$A$122</c:f>
              <c:numCache>
                <c:formatCode>d/m;@</c:formatCode>
                <c:ptCount val="12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Ospedalizzati!$B$3:$B$122</c:f>
              <c:numCache>
                <c:formatCode>General</c:formatCode>
                <c:ptCount val="120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  <c:pt idx="112">
                  <c:v>37821</c:v>
                </c:pt>
                <c:pt idx="113">
                  <c:v>38080</c:v>
                </c:pt>
                <c:pt idx="114">
                  <c:v>38507</c:v>
                </c:pt>
                <c:pt idx="115">
                  <c:v>38393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Ospedalizzati!$A$3:$A$122</c:f>
              <c:numCache>
                <c:formatCode>d/m;@</c:formatCode>
                <c:ptCount val="12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Ospedalizzati!$C$3:$C$122</c:f>
              <c:numCache>
                <c:formatCode>General</c:formatCode>
                <c:ptCount val="120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  <c:pt idx="112">
                  <c:v>116</c:v>
                </c:pt>
                <c:pt idx="113">
                  <c:v>259</c:v>
                </c:pt>
                <c:pt idx="114">
                  <c:v>427</c:v>
                </c:pt>
                <c:pt idx="115">
                  <c:v>-114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Ospedalizzati!$A$12:$A$119</c:f>
              <c:numCache>
                <c:formatCode>d/m;@</c:formatCode>
                <c:ptCount val="108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</c:numCache>
            </c:numRef>
          </c:xVal>
          <c:yVal>
            <c:numRef>
              <c:f>Ospedalizzati!$E$12:$E$119</c:f>
              <c:numCache>
                <c:formatCode>0</c:formatCode>
                <c:ptCount val="108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  <c:pt idx="103">
                  <c:v>508.71428571428572</c:v>
                </c:pt>
                <c:pt idx="104">
                  <c:v>445.28571428571428</c:v>
                </c:pt>
                <c:pt idx="105">
                  <c:v>373</c:v>
                </c:pt>
                <c:pt idx="106">
                  <c:v>354.14285714285717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Positivi!$A$3:$A$122</c:f>
              <c:numCache>
                <c:formatCode>d/m;@</c:formatCode>
                <c:ptCount val="12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Positivi!$B$3:$B$122</c:f>
              <c:numCache>
                <c:formatCode>General</c:formatCode>
                <c:ptCount val="120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Positivi!$C$3:$C$121</c:f>
              <c:numCache>
                <c:formatCode>General</c:formatCode>
                <c:ptCount val="119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  <c:pt idx="112">
                  <c:v>14570</c:v>
                </c:pt>
                <c:pt idx="113">
                  <c:v>14201</c:v>
                </c:pt>
                <c:pt idx="114">
                  <c:v>-9098</c:v>
                </c:pt>
                <c:pt idx="115">
                  <c:v>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Positivi!$A$3:$A$122</c:f>
              <c:numCache>
                <c:formatCode>d/m;@</c:formatCode>
                <c:ptCount val="12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Positivi!$E$3:$E$122</c:f>
              <c:numCache>
                <c:formatCode>General</c:formatCode>
                <c:ptCount val="120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  <c:pt idx="112" formatCode="0">
                  <c:v>14758.714285714286</c:v>
                </c:pt>
                <c:pt idx="113" formatCode="0">
                  <c:v>13351</c:v>
                </c:pt>
                <c:pt idx="114" formatCode="0">
                  <c:v>11295</c:v>
                </c:pt>
                <c:pt idx="115" formatCode="0">
                  <c:v>9225.1428571428569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</c:numCache>
            </c:numRef>
          </c:xVal>
          <c:yVal>
            <c:numRef>
              <c:f>Positivi!$B$3:$B$117</c:f>
              <c:numCache>
                <c:formatCode>General</c:formatCode>
                <c:ptCount val="115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Quarantena!$B$3:$B$121</c:f>
              <c:numCache>
                <c:formatCode>General</c:formatCode>
                <c:ptCount val="119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  <c:pt idx="112">
                  <c:v>753925</c:v>
                </c:pt>
                <c:pt idx="113">
                  <c:v>767867</c:v>
                </c:pt>
                <c:pt idx="114">
                  <c:v>758342</c:v>
                </c:pt>
                <c:pt idx="115">
                  <c:v>759993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</c:numCache>
            </c:numRef>
          </c:xVal>
          <c:yVal>
            <c:numRef>
              <c:f>Quarantena!$C$3:$C$117</c:f>
              <c:numCache>
                <c:formatCode>General</c:formatCode>
                <c:ptCount val="115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  <c:pt idx="112">
                  <c:v>14454</c:v>
                </c:pt>
                <c:pt idx="113">
                  <c:v>13942</c:v>
                </c:pt>
                <c:pt idx="114">
                  <c:v>-9525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</c:numCache>
            </c:numRef>
          </c:xVal>
          <c:yVal>
            <c:numRef>
              <c:f>'Nuovi positivi'!$B$3:$B$117</c:f>
              <c:numCache>
                <c:formatCode>General</c:formatCode>
                <c:ptCount val="115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Casi_totali!$A$3:$A$123</c:f>
              <c:numCache>
                <c:formatCode>d/m;@</c:formatCode>
                <c:ptCount val="12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Casi_totali!$B$3:$B$123</c:f>
              <c:numCache>
                <c:formatCode>General</c:formatCode>
                <c:ptCount val="121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positivi'!$A$4:$A$120</c:f>
              <c:numCache>
                <c:formatCode>d/m;@</c:formatCode>
                <c:ptCount val="11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</c:numCache>
            </c:numRef>
          </c:xVal>
          <c:yVal>
            <c:numRef>
              <c:f>'Nuovi positivi'!$C$4:$C$120</c:f>
              <c:numCache>
                <c:formatCode>General</c:formatCode>
                <c:ptCount val="117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  <c:pt idx="111">
                  <c:v>34764</c:v>
                </c:pt>
                <c:pt idx="112">
                  <c:v>28337</c:v>
                </c:pt>
                <c:pt idx="113">
                  <c:v>22927</c:v>
                </c:pt>
                <c:pt idx="114">
                  <c:v>23227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'Nuovi positivi'!$E$3:$E$121</c:f>
              <c:numCache>
                <c:formatCode>General</c:formatCode>
                <c:ptCount val="119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  <c:pt idx="112" formatCode="0">
                  <c:v>33711.285714285717</c:v>
                </c:pt>
                <c:pt idx="113" formatCode="0">
                  <c:v>32905.571428571428</c:v>
                </c:pt>
                <c:pt idx="114" formatCode="0">
                  <c:v>32273.428571428572</c:v>
                </c:pt>
                <c:pt idx="115" formatCode="0">
                  <c:v>30992.857142857141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positivi'!$T$120:$AB$120</c:f>
              <c:numCache>
                <c:formatCode>0</c:formatCode>
                <c:ptCount val="9"/>
                <c:pt idx="0">
                  <c:v>40.869565217391305</c:v>
                </c:pt>
                <c:pt idx="1">
                  <c:v>17.391304347826086</c:v>
                </c:pt>
                <c:pt idx="2">
                  <c:v>18.260869565217391</c:v>
                </c:pt>
                <c:pt idx="3">
                  <c:v>7.8260869565217392</c:v>
                </c:pt>
                <c:pt idx="4">
                  <c:v>6.0869565217391308</c:v>
                </c:pt>
                <c:pt idx="5">
                  <c:v>1.7391304347826086</c:v>
                </c:pt>
                <c:pt idx="6">
                  <c:v>0.86956521739130432</c:v>
                </c:pt>
                <c:pt idx="7">
                  <c:v>2.6086956521739131</c:v>
                </c:pt>
                <c:pt idx="8">
                  <c:v>4.3478260869565215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  <c:pt idx="112">
                  <c:v>20199829</c:v>
                </c:pt>
                <c:pt idx="113">
                  <c:v>20388576</c:v>
                </c:pt>
                <c:pt idx="114">
                  <c:v>20537521</c:v>
                </c:pt>
                <c:pt idx="115">
                  <c:v>20726180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  <c:pt idx="112">
                  <c:v>237225</c:v>
                </c:pt>
                <c:pt idx="113">
                  <c:v>188747</c:v>
                </c:pt>
                <c:pt idx="114">
                  <c:v>148945</c:v>
                </c:pt>
                <c:pt idx="115">
                  <c:v>188659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</c:numCache>
            </c:numRef>
          </c:xVal>
          <c:yVal>
            <c:numRef>
              <c:f>Tamponi!$I$3:$I$108</c:f>
              <c:numCache>
                <c:formatCode>0.0</c:formatCode>
                <c:ptCount val="106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</c:numCache>
            </c:numRef>
          </c:xVal>
          <c:yVal>
            <c:numRef>
              <c:f>Tamponi!$J$2:$J$111</c:f>
              <c:numCache>
                <c:formatCode>0.0</c:formatCode>
                <c:ptCount val="110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Tamponi!$A$4:$A$112</c:f>
              <c:numCache>
                <c:formatCode>d/m;@</c:formatCode>
                <c:ptCount val="109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</c:numCache>
            </c:numRef>
          </c:xVal>
          <c:yVal>
            <c:numRef>
              <c:f>Tamponi!$K$4:$K$112</c:f>
              <c:numCache>
                <c:formatCode>0.00</c:formatCode>
                <c:ptCount val="109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  <c:pt idx="111">
                  <c:v>237225</c:v>
                </c:pt>
                <c:pt idx="112">
                  <c:v>188747</c:v>
                </c:pt>
                <c:pt idx="113">
                  <c:v>148945</c:v>
                </c:pt>
                <c:pt idx="114">
                  <c:v>188659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8.5009735097365129E-6</c:v>
                </c:pt>
                <c:pt idx="39">
                  <c:v>9.8219765545657506E-4</c:v>
                </c:pt>
                <c:pt idx="40">
                  <c:v>1.5869210429592908E-2</c:v>
                </c:pt>
                <c:pt idx="41">
                  <c:v>0.11566765552793849</c:v>
                </c:pt>
                <c:pt idx="42">
                  <c:v>0.54150027248150179</c:v>
                </c:pt>
                <c:pt idx="43">
                  <c:v>1.9068776514998249</c:v>
                </c:pt>
                <c:pt idx="44">
                  <c:v>5.5012684048380063</c:v>
                </c:pt>
                <c:pt idx="45">
                  <c:v>13.691835546324434</c:v>
                </c:pt>
                <c:pt idx="46">
                  <c:v>30.407617193497593</c:v>
                </c:pt>
                <c:pt idx="47">
                  <c:v>61.680951035248626</c:v>
                </c:pt>
                <c:pt idx="48">
                  <c:v>116.2150365252083</c:v>
                </c:pt>
                <c:pt idx="49">
                  <c:v>205.94407592717425</c:v>
                </c:pt>
                <c:pt idx="50">
                  <c:v>346.55297886774105</c:v>
                </c:pt>
                <c:pt idx="51">
                  <c:v>557.92653838895819</c:v>
                </c:pt>
                <c:pt idx="52">
                  <c:v>864.50262919791157</c:v>
                </c:pt>
                <c:pt idx="53">
                  <c:v>1295.5097099133538</c:v>
                </c:pt>
                <c:pt idx="54">
                  <c:v>1885.0751717276048</c:v>
                </c:pt>
                <c:pt idx="55">
                  <c:v>2672.1974003491619</c:v>
                </c:pt>
                <c:pt idx="56">
                  <c:v>3700.5804404293167</c:v>
                </c:pt>
                <c:pt idx="57">
                  <c:v>5018.3356028075705</c:v>
                </c:pt>
                <c:pt idx="58">
                  <c:v>6677.5590539361719</c:v>
                </c:pt>
                <c:pt idx="59">
                  <c:v>8733.7982693286322</c:v>
                </c:pt>
                <c:pt idx="60">
                  <c:v>11245.423177870312</c:v>
                </c:pt>
                <c:pt idx="61">
                  <c:v>14272.919880875945</c:v>
                </c:pt>
                <c:pt idx="62">
                  <c:v>17878.126046709105</c:v>
                </c:pt>
                <c:pt idx="63">
                  <c:v>22123.427533741466</c:v>
                </c:pt>
                <c:pt idx="64">
                  <c:v>27070.93557440424</c:v>
                </c:pt>
                <c:pt idx="65">
                  <c:v>32781.663063937369</c:v>
                </c:pt>
                <c:pt idx="66">
                  <c:v>39314.717245496722</c:v>
                </c:pt>
                <c:pt idx="67">
                  <c:v>46726.524473288613</c:v>
                </c:pt>
                <c:pt idx="68">
                  <c:v>55070.100866781431</c:v>
                </c:pt>
                <c:pt idx="69">
                  <c:v>64394.380633207904</c:v>
                </c:pt>
                <c:pt idx="70">
                  <c:v>74743.611714187064</c:v>
                </c:pt>
                <c:pt idx="71">
                  <c:v>86156.826276312306</c:v>
                </c:pt>
                <c:pt idx="72">
                  <c:v>98667.391474845252</c:v>
                </c:pt>
                <c:pt idx="73">
                  <c:v>112302.64392314377</c:v>
                </c:pt>
                <c:pt idx="74">
                  <c:v>127083.60943657767</c:v>
                </c:pt>
                <c:pt idx="75">
                  <c:v>143024.80791714875</c:v>
                </c:pt>
                <c:pt idx="76">
                  <c:v>160134.14172369777</c:v>
                </c:pt>
                <c:pt idx="77">
                  <c:v>178412.86454448238</c:v>
                </c:pt>
                <c:pt idx="78">
                  <c:v>197855.62665929654</c:v>
                </c:pt>
                <c:pt idx="79">
                  <c:v>218450.59154668343</c:v>
                </c:pt>
                <c:pt idx="80">
                  <c:v>240179.6180529494</c:v>
                </c:pt>
                <c:pt idx="81">
                  <c:v>263018.50178462034</c:v>
                </c:pt>
                <c:pt idx="82">
                  <c:v>286937.26900278858</c:v>
                </c:pt>
                <c:pt idx="83">
                  <c:v>311900.51607246383</c:v>
                </c:pt>
                <c:pt idx="84">
                  <c:v>337867.78743712301</c:v>
                </c:pt>
                <c:pt idx="85">
                  <c:v>364793.98513190501</c:v>
                </c:pt>
                <c:pt idx="86">
                  <c:v>392629.80300175946</c:v>
                </c:pt>
                <c:pt idx="87">
                  <c:v>421322.17903690919</c:v>
                </c:pt>
                <c:pt idx="88">
                  <c:v>450814.75956127181</c:v>
                </c:pt>
                <c:pt idx="89">
                  <c:v>481048.36939479888</c:v>
                </c:pt>
                <c:pt idx="90">
                  <c:v>511961.4825437796</c:v>
                </c:pt>
                <c:pt idx="91">
                  <c:v>543490.68844087201</c:v>
                </c:pt>
                <c:pt idx="92">
                  <c:v>575571.14924701035</c:v>
                </c:pt>
                <c:pt idx="93">
                  <c:v>608137.04422970663</c:v>
                </c:pt>
                <c:pt idx="94">
                  <c:v>641121.99773717637</c:v>
                </c:pt>
                <c:pt idx="95">
                  <c:v>674459.48778701562</c:v>
                </c:pt>
                <c:pt idx="96">
                  <c:v>708083.23277488328</c:v>
                </c:pt>
                <c:pt idx="97">
                  <c:v>741927.55427701003</c:v>
                </c:pt>
                <c:pt idx="98">
                  <c:v>775927.71436568396</c:v>
                </c:pt>
                <c:pt idx="99">
                  <c:v>810020.22627545719</c:v>
                </c:pt>
                <c:pt idx="100">
                  <c:v>844143.13764694263</c:v>
                </c:pt>
                <c:pt idx="101">
                  <c:v>878236.28593279514</c:v>
                </c:pt>
                <c:pt idx="102">
                  <c:v>912241.52587563253</c:v>
                </c:pt>
                <c:pt idx="103">
                  <c:v>946102.92925973074</c:v>
                </c:pt>
                <c:pt idx="104">
                  <c:v>979766.95739736455</c:v>
                </c:pt>
                <c:pt idx="105">
                  <c:v>1013182.6070371998</c:v>
                </c:pt>
                <c:pt idx="106">
                  <c:v>1046301.5305770992</c:v>
                </c:pt>
                <c:pt idx="107">
                  <c:v>1079078.1316283492</c:v>
                </c:pt>
                <c:pt idx="108">
                  <c:v>1111469.637114167</c:v>
                </c:pt>
                <c:pt idx="109">
                  <c:v>1143436.1471941369</c:v>
                </c:pt>
                <c:pt idx="110">
                  <c:v>1174940.6643898136</c:v>
                </c:pt>
                <c:pt idx="111">
                  <c:v>1205949.1033470894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8.5009735097365125E-5</c:v>
                </c:pt>
                <c:pt idx="38">
                  <c:v>9.7369668194683852E-3</c:v>
                </c:pt>
                <c:pt idx="39">
                  <c:v>0.14887012774136332</c:v>
                </c:pt>
                <c:pt idx="40">
                  <c:v>0.99798445098345578</c:v>
                </c:pt>
                <c:pt idx="41">
                  <c:v>4.2583261695356329</c:v>
                </c:pt>
                <c:pt idx="42">
                  <c:v>13.65377379018323</c:v>
                </c:pt>
                <c:pt idx="43">
                  <c:v>35.943907533381811</c:v>
                </c:pt>
                <c:pt idx="44">
                  <c:v>81.905671414864273</c:v>
                </c:pt>
                <c:pt idx="45">
                  <c:v>167.15781647173159</c:v>
                </c:pt>
                <c:pt idx="46">
                  <c:v>312.73333841751031</c:v>
                </c:pt>
                <c:pt idx="47">
                  <c:v>545.34085489959682</c:v>
                </c:pt>
                <c:pt idx="48">
                  <c:v>897.29039401965952</c:v>
                </c:pt>
                <c:pt idx="49">
                  <c:v>1406.089029405668</c:v>
                </c:pt>
                <c:pt idx="50">
                  <c:v>2113.7355952121716</c:v>
                </c:pt>
                <c:pt idx="51">
                  <c:v>3065.7609080895336</c:v>
                </c:pt>
                <c:pt idx="52">
                  <c:v>4310.0708071544232</c:v>
                </c:pt>
                <c:pt idx="53">
                  <c:v>5895.6546181425092</c:v>
                </c:pt>
                <c:pt idx="54">
                  <c:v>7871.2222862155704</c:v>
                </c:pt>
                <c:pt idx="55">
                  <c:v>10283.830400801548</c:v>
                </c:pt>
                <c:pt idx="56">
                  <c:v>13177.551623782538</c:v>
                </c:pt>
                <c:pt idx="57">
                  <c:v>16592.234511286013</c:v>
                </c:pt>
                <c:pt idx="58">
                  <c:v>20562.3921539246</c:v>
                </c:pt>
                <c:pt idx="59">
                  <c:v>25116.249085416803</c:v>
                </c:pt>
                <c:pt idx="60">
                  <c:v>30274.967030056323</c:v>
                </c:pt>
                <c:pt idx="61">
                  <c:v>36052.0616583316</c:v>
                </c:pt>
                <c:pt idx="62">
                  <c:v>42453.014870323605</c:v>
                </c:pt>
                <c:pt idx="63">
                  <c:v>49475.080406627749</c:v>
                </c:pt>
                <c:pt idx="64">
                  <c:v>57107.274895331284</c:v>
                </c:pt>
                <c:pt idx="65">
                  <c:v>65330.541815593533</c:v>
                </c:pt>
                <c:pt idx="66">
                  <c:v>74118.072277918909</c:v>
                </c:pt>
                <c:pt idx="67">
                  <c:v>83435.763934928182</c:v>
                </c:pt>
                <c:pt idx="68">
                  <c:v>93242.797664264726</c:v>
                </c:pt>
                <c:pt idx="69">
                  <c:v>103492.3108097916</c:v>
                </c:pt>
                <c:pt idx="70">
                  <c:v>114132.14562125242</c:v>
                </c:pt>
                <c:pt idx="71">
                  <c:v>125105.65198532946</c:v>
                </c:pt>
                <c:pt idx="72">
                  <c:v>136352.52448298517</c:v>
                </c:pt>
                <c:pt idx="73">
                  <c:v>147809.65513433897</c:v>
                </c:pt>
                <c:pt idx="74">
                  <c:v>159411.98480571082</c:v>
                </c:pt>
                <c:pt idx="75">
                  <c:v>171093.33806549024</c:v>
                </c:pt>
                <c:pt idx="76">
                  <c:v>182787.22820784606</c:v>
                </c:pt>
                <c:pt idx="77">
                  <c:v>194427.62114814162</c:v>
                </c:pt>
                <c:pt idx="78">
                  <c:v>205949.64887386886</c:v>
                </c:pt>
                <c:pt idx="79">
                  <c:v>217290.26506265975</c:v>
                </c:pt>
                <c:pt idx="80">
                  <c:v>228388.8373167094</c:v>
                </c:pt>
                <c:pt idx="81">
                  <c:v>239187.67218168243</c:v>
                </c:pt>
                <c:pt idx="82">
                  <c:v>249632.47069675243</c:v>
                </c:pt>
                <c:pt idx="83">
                  <c:v>259672.71364659187</c:v>
                </c:pt>
                <c:pt idx="84">
                  <c:v>269261.97694781993</c:v>
                </c:pt>
                <c:pt idx="85">
                  <c:v>278358.17869854451</c:v>
                </c:pt>
                <c:pt idx="86">
                  <c:v>286923.76035149733</c:v>
                </c:pt>
                <c:pt idx="87">
                  <c:v>294925.80524362624</c:v>
                </c:pt>
                <c:pt idx="88">
                  <c:v>302336.09833527065</c:v>
                </c:pt>
                <c:pt idx="89">
                  <c:v>309131.13148980716</c:v>
                </c:pt>
                <c:pt idx="90">
                  <c:v>315292.05897092412</c:v>
                </c:pt>
                <c:pt idx="91">
                  <c:v>320804.60806138348</c:v>
                </c:pt>
                <c:pt idx="92">
                  <c:v>325658.94982696278</c:v>
                </c:pt>
                <c:pt idx="93">
                  <c:v>329849.53507469734</c:v>
                </c:pt>
                <c:pt idx="94">
                  <c:v>333374.90049839253</c:v>
                </c:pt>
                <c:pt idx="95">
                  <c:v>336237.44987867656</c:v>
                </c:pt>
                <c:pt idx="96">
                  <c:v>338443.21502126753</c:v>
                </c:pt>
                <c:pt idx="97">
                  <c:v>340001.60088673932</c:v>
                </c:pt>
                <c:pt idx="98">
                  <c:v>340925.11909773224</c:v>
                </c:pt>
                <c:pt idx="99">
                  <c:v>341229.11371485447</c:v>
                </c:pt>
                <c:pt idx="100">
                  <c:v>340931.48285852512</c:v>
                </c:pt>
                <c:pt idx="101">
                  <c:v>340052.3994283739</c:v>
                </c:pt>
                <c:pt idx="102">
                  <c:v>338614.03384098201</c:v>
                </c:pt>
                <c:pt idx="103">
                  <c:v>336640.2813763381</c:v>
                </c:pt>
                <c:pt idx="104">
                  <c:v>334156.49639835232</c:v>
                </c:pt>
                <c:pt idx="105">
                  <c:v>331189.23539899406</c:v>
                </c:pt>
                <c:pt idx="106">
                  <c:v>327766.01051250007</c:v>
                </c:pt>
                <c:pt idx="107">
                  <c:v>323915.0548581779</c:v>
                </c:pt>
                <c:pt idx="108">
                  <c:v>319665.10079969885</c:v>
                </c:pt>
                <c:pt idx="109">
                  <c:v>315045.17195676686</c:v>
                </c:pt>
                <c:pt idx="110">
                  <c:v>310084.38957275823</c:v>
                </c:pt>
                <c:pt idx="111">
                  <c:v>304811.79362976225</c:v>
                </c:pt>
                <c:pt idx="112">
                  <c:v>299256.1789107346</c:v>
                </c:pt>
                <c:pt idx="113">
                  <c:v>293445.94603679841</c:v>
                </c:pt>
                <c:pt idx="114">
                  <c:v>287408.96735606249</c:v>
                </c:pt>
                <c:pt idx="115">
                  <c:v>281172.46742752846</c:v>
                </c:pt>
                <c:pt idx="116">
                  <c:v>274762.91772949975</c:v>
                </c:pt>
                <c:pt idx="117">
                  <c:v>268205.94512484502</c:v>
                </c:pt>
                <c:pt idx="118">
                  <c:v>261526.25353494892</c:v>
                </c:pt>
                <c:pt idx="119">
                  <c:v>254747.55820881808</c:v>
                </c:pt>
                <c:pt idx="120">
                  <c:v>247892.53192242002</c:v>
                </c:pt>
                <c:pt idx="121">
                  <c:v>240982.76240494102</c:v>
                </c:pt>
                <c:pt idx="122">
                  <c:v>234038.7202618015</c:v>
                </c:pt>
                <c:pt idx="123">
                  <c:v>227079.73664798774</c:v>
                </c:pt>
                <c:pt idx="124">
                  <c:v>220123.98993837647</c:v>
                </c:pt>
                <c:pt idx="125">
                  <c:v>213188.50064293714</c:v>
                </c:pt>
                <c:pt idx="126">
                  <c:v>206289.13382333471</c:v>
                </c:pt>
                <c:pt idx="127">
                  <c:v>199440.60828209156</c:v>
                </c:pt>
                <c:pt idx="128">
                  <c:v>192656.51181548834</c:v>
                </c:pt>
                <c:pt idx="129">
                  <c:v>185949.32184577221</c:v>
                </c:pt>
                <c:pt idx="130">
                  <c:v>179330.43077617185</c:v>
                </c:pt>
                <c:pt idx="131">
                  <c:v>172810.17544310074</c:v>
                </c:pt>
                <c:pt idx="132">
                  <c:v>166397.87007286679</c:v>
                </c:pt>
                <c:pt idx="133">
                  <c:v>160101.84218481649</c:v>
                </c:pt>
                <c:pt idx="134">
                  <c:v>153929.47091844864</c:v>
                </c:pt>
                <c:pt idx="135">
                  <c:v>147887.22729813773</c:v>
                </c:pt>
                <c:pt idx="136">
                  <c:v>141980.71598542389</c:v>
                </c:pt>
                <c:pt idx="137">
                  <c:v>136214.71810482442</c:v>
                </c:pt>
                <c:pt idx="138">
                  <c:v>130593.23476459831</c:v>
                </c:pt>
                <c:pt idx="139">
                  <c:v>125119.53092851909</c:v>
                </c:pt>
                <c:pt idx="140">
                  <c:v>119796.17932826513</c:v>
                </c:pt>
                <c:pt idx="141">
                  <c:v>114625.10413840646</c:v>
                </c:pt>
                <c:pt idx="142">
                  <c:v>109607.62416687096</c:v>
                </c:pt>
                <c:pt idx="143">
                  <c:v>104744.49534320738</c:v>
                </c:pt>
                <c:pt idx="144">
                  <c:v>100035.9523148532</c:v>
                </c:pt>
                <c:pt idx="145">
                  <c:v>95481.748987759929</c:v>
                </c:pt>
                <c:pt idx="146">
                  <c:v>91081.197872299235</c:v>
                </c:pt>
                <c:pt idx="147">
                  <c:v>86833.208118178882</c:v>
                </c:pt>
                <c:pt idx="148">
                  <c:v>82736.322143294383</c:v>
                </c:pt>
                <c:pt idx="149">
                  <c:v>78788.750780851115</c:v>
                </c:pt>
                <c:pt idx="150">
                  <c:v>74988.406887040474</c:v>
                </c:pt>
                <c:pt idx="151">
                  <c:v>71332.937367761042</c:v>
                </c:pt>
                <c:pt idx="152">
                  <c:v>67819.753597658128</c:v>
                </c:pt>
                <c:pt idx="153">
                  <c:v>64446.060218012426</c:v>
                </c:pt>
                <c:pt idx="154">
                  <c:v>61208.882311913185</c:v>
                </c:pt>
                <c:pt idx="155">
                  <c:v>58105.090965642594</c:v>
                </c:pt>
                <c:pt idx="156">
                  <c:v>55131.427234583534</c:v>
                </c:pt>
                <c:pt idx="157">
                  <c:v>52284.524539955892</c:v>
                </c:pt>
                <c:pt idx="158">
                  <c:v>49560.92952983221</c:v>
                </c:pt>
                <c:pt idx="159">
                  <c:v>46957.121443729848</c:v>
                </c:pt>
                <c:pt idx="160">
                  <c:v>44469.530025245622</c:v>
                </c:pt>
                <c:pt idx="161">
                  <c:v>42094.552031254862</c:v>
                </c:pt>
                <c:pt idx="162">
                  <c:v>39828.56638959609</c:v>
                </c:pt>
                <c:pt idx="163">
                  <c:v>37667.948059830815</c:v>
                </c:pt>
                <c:pt idx="164">
                  <c:v>35609.080653525889</c:v>
                </c:pt>
                <c:pt idx="165">
                  <c:v>33648.367871965747</c:v>
                </c:pt>
                <c:pt idx="166">
                  <c:v>31782.243819991127</c:v>
                </c:pt>
                <c:pt idx="167">
                  <c:v>30007.1822549426</c:v>
                </c:pt>
                <c:pt idx="168">
                  <c:v>28319.704829726834</c:v>
                </c:pt>
                <c:pt idx="169">
                  <c:v>26716.388388415799</c:v>
                </c:pt>
                <c:pt idx="170">
                  <c:v>25193.871372146532</c:v>
                </c:pt>
                <c:pt idx="171">
                  <c:v>23748.859391899314</c:v>
                </c:pt>
                <c:pt idx="172">
                  <c:v>22378.130023491103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33750.999991499026</c:v>
                </c:pt>
                <c:pt idx="40">
                  <c:v>35347.999017802344</c:v>
                </c:pt>
                <c:pt idx="41">
                  <c:v>36963.984130789569</c:v>
                </c:pt>
                <c:pt idx="42">
                  <c:v>38464.884332344474</c:v>
                </c:pt>
                <c:pt idx="43">
                  <c:v>39920.458499727516</c:v>
                </c:pt>
                <c:pt idx="44">
                  <c:v>40927.093122348502</c:v>
                </c:pt>
                <c:pt idx="45">
                  <c:v>42152.498731595158</c:v>
                </c:pt>
                <c:pt idx="46">
                  <c:v>43596.308164453672</c:v>
                </c:pt>
                <c:pt idx="47">
                  <c:v>45162.592382806499</c:v>
                </c:pt>
                <c:pt idx="48">
                  <c:v>47038.319048964753</c:v>
                </c:pt>
                <c:pt idx="49">
                  <c:v>48620.784963474791</c:v>
                </c:pt>
                <c:pt idx="50">
                  <c:v>50118.055924072825</c:v>
                </c:pt>
                <c:pt idx="51">
                  <c:v>51327.447021132262</c:v>
                </c:pt>
                <c:pt idx="52">
                  <c:v>52507.073461611042</c:v>
                </c:pt>
                <c:pt idx="53">
                  <c:v>53840.497370802092</c:v>
                </c:pt>
                <c:pt idx="54">
                  <c:v>55195.490290086644</c:v>
                </c:pt>
                <c:pt idx="55">
                  <c:v>56517.924828272393</c:v>
                </c:pt>
                <c:pt idx="56">
                  <c:v>57599.802599650837</c:v>
                </c:pt>
                <c:pt idx="57">
                  <c:v>58337.419559570684</c:v>
                </c:pt>
                <c:pt idx="58">
                  <c:v>58513.664397192428</c:v>
                </c:pt>
                <c:pt idx="59">
                  <c:v>58501.440946063827</c:v>
                </c:pt>
                <c:pt idx="60">
                  <c:v>58295.201730671368</c:v>
                </c:pt>
                <c:pt idx="61">
                  <c:v>58331.576822129689</c:v>
                </c:pt>
                <c:pt idx="62">
                  <c:v>57803.080119124053</c:v>
                </c:pt>
                <c:pt idx="63">
                  <c:v>57040.873953290895</c:v>
                </c:pt>
                <c:pt idx="64">
                  <c:v>55373.572466258534</c:v>
                </c:pt>
                <c:pt idx="65">
                  <c:v>52683.06442559576</c:v>
                </c:pt>
                <c:pt idx="66">
                  <c:v>49649.336936062631</c:v>
                </c:pt>
                <c:pt idx="67">
                  <c:v>46793.282754503278</c:v>
                </c:pt>
                <c:pt idx="68">
                  <c:v>43839.475526711387</c:v>
                </c:pt>
                <c:pt idx="69">
                  <c:v>40867.899133218569</c:v>
                </c:pt>
                <c:pt idx="70">
                  <c:v>37267.619366792096</c:v>
                </c:pt>
                <c:pt idx="71">
                  <c:v>32374.388285812936</c:v>
                </c:pt>
                <c:pt idx="72">
                  <c:v>25580.173723687694</c:v>
                </c:pt>
                <c:pt idx="73">
                  <c:v>18967.608525154748</c:v>
                </c:pt>
                <c:pt idx="74">
                  <c:v>12664.356076856231</c:v>
                </c:pt>
                <c:pt idx="75">
                  <c:v>6686.3905634223338</c:v>
                </c:pt>
                <c:pt idx="76">
                  <c:v>754.19208285125205</c:v>
                </c:pt>
                <c:pt idx="77">
                  <c:v>-5430.1417236977722</c:v>
                </c:pt>
                <c:pt idx="78">
                  <c:v>-12003.864544482378</c:v>
                </c:pt>
                <c:pt idx="79">
                  <c:v>-22109.62665929654</c:v>
                </c:pt>
                <c:pt idx="80">
                  <c:v>-31833.591546683427</c:v>
                </c:pt>
                <c:pt idx="81">
                  <c:v>-38363.618052949401</c:v>
                </c:pt>
                <c:pt idx="82">
                  <c:v>-45124.501784620341</c:v>
                </c:pt>
                <c:pt idx="83">
                  <c:v>-49900.269002788584</c:v>
                </c:pt>
                <c:pt idx="84">
                  <c:v>-55223.516072463826</c:v>
                </c:pt>
                <c:pt idx="85">
                  <c:v>-59917.787437123014</c:v>
                </c:pt>
                <c:pt idx="86">
                  <c:v>-69836.985131905007</c:v>
                </c:pt>
                <c:pt idx="87">
                  <c:v>-75683.803001759457</c:v>
                </c:pt>
                <c:pt idx="88">
                  <c:v>-79388.17903690919</c:v>
                </c:pt>
                <c:pt idx="89">
                  <c:v>-82051.759561271814</c:v>
                </c:pt>
                <c:pt idx="90">
                  <c:v>-81206.36939479888</c:v>
                </c:pt>
                <c:pt idx="91">
                  <c:v>-80363.482543779595</c:v>
                </c:pt>
                <c:pt idx="92">
                  <c:v>-81987.688440872007</c:v>
                </c:pt>
                <c:pt idx="93">
                  <c:v>-91815.149247010355</c:v>
                </c:pt>
                <c:pt idx="94">
                  <c:v>-96140.044229706633</c:v>
                </c:pt>
                <c:pt idx="95">
                  <c:v>-98593.997737176367</c:v>
                </c:pt>
                <c:pt idx="96">
                  <c:v>-97412.48778701562</c:v>
                </c:pt>
                <c:pt idx="97">
                  <c:v>-93234.232774883276</c:v>
                </c:pt>
                <c:pt idx="98">
                  <c:v>-87269.554277010029</c:v>
                </c:pt>
                <c:pt idx="99">
                  <c:v>-88655.714365683962</c:v>
                </c:pt>
                <c:pt idx="100">
                  <c:v>-97479.226275457186</c:v>
                </c:pt>
                <c:pt idx="101">
                  <c:v>-96512.137646942632</c:v>
                </c:pt>
                <c:pt idx="102">
                  <c:v>-97644.285932795145</c:v>
                </c:pt>
                <c:pt idx="103">
                  <c:v>-93672.525875632535</c:v>
                </c:pt>
                <c:pt idx="104">
                  <c:v>-86631.929259730736</c:v>
                </c:pt>
                <c:pt idx="105">
                  <c:v>-83046.957397364546</c:v>
                </c:pt>
                <c:pt idx="106">
                  <c:v>-82485.607037199778</c:v>
                </c:pt>
                <c:pt idx="107">
                  <c:v>-88252.530577099184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-55026076.018128514</c:v>
                </c:pt>
                <c:pt idx="2">
                  <c:v>-40646114.691085756</c:v>
                </c:pt>
                <c:pt idx="3">
                  <c:v>-29862275.713782016</c:v>
                </c:pt>
                <c:pt idx="4">
                  <c:v>-21814439.933095988</c:v>
                </c:pt>
                <c:pt idx="5">
                  <c:v>-15839238.006991995</c:v>
                </c:pt>
                <c:pt idx="6">
                  <c:v>-11426983.792720433</c:v>
                </c:pt>
                <c:pt idx="7">
                  <c:v>-8187638.8411755068</c:v>
                </c:pt>
                <c:pt idx="8">
                  <c:v>-5823990.5462112231</c:v>
                </c:pt>
                <c:pt idx="9">
                  <c:v>-4110578.261357856</c:v>
                </c:pt>
                <c:pt idx="10">
                  <c:v>-2877187.8179737106</c:v>
                </c:pt>
                <c:pt idx="11">
                  <c:v>-1995967.1996401884</c:v>
                </c:pt>
                <c:pt idx="12">
                  <c:v>-1371404.4184509504</c:v>
                </c:pt>
                <c:pt idx="13">
                  <c:v>-932560.95205443108</c:v>
                </c:pt>
                <c:pt idx="14">
                  <c:v>-627077.06311660109</c:v>
                </c:pt>
                <c:pt idx="15">
                  <c:v>-416564.38217803248</c:v>
                </c:pt>
                <c:pt idx="16">
                  <c:v>-273080.76109213184</c:v>
                </c:pt>
                <c:pt idx="17">
                  <c:v>-176446.26087639289</c:v>
                </c:pt>
                <c:pt idx="18">
                  <c:v>-112210.22252201663</c:v>
                </c:pt>
                <c:pt idx="19">
                  <c:v>-70120.130905975311</c:v>
                </c:pt>
                <c:pt idx="20">
                  <c:v>-42975.417532702624</c:v>
                </c:pt>
                <c:pt idx="21">
                  <c:v>-25775.083228626503</c:v>
                </c:pt>
                <c:pt idx="22">
                  <c:v>-15088.378249211439</c:v>
                </c:pt>
                <c:pt idx="23">
                  <c:v>-8593.825979186764</c:v>
                </c:pt>
                <c:pt idx="24">
                  <c:v>-4744.4846852093933</c:v>
                </c:pt>
                <c:pt idx="25">
                  <c:v>-2527.2099517024258</c:v>
                </c:pt>
                <c:pt idx="26">
                  <c:v>-1291.3728063714925</c:v>
                </c:pt>
                <c:pt idx="27">
                  <c:v>-628.4587368242826</c:v>
                </c:pt>
                <c:pt idx="28">
                  <c:v>-288.58451886416088</c:v>
                </c:pt>
                <c:pt idx="29">
                  <c:v>-123.51384832843785</c:v>
                </c:pt>
                <c:pt idx="30">
                  <c:v>-48.461076109938602</c:v>
                </c:pt>
                <c:pt idx="31">
                  <c:v>-17.029209266626246</c:v>
                </c:pt>
                <c:pt idx="32">
                  <c:v>-5.1797883269084766</c:v>
                </c:pt>
                <c:pt idx="33">
                  <c:v>-1.2935652724232696</c:v>
                </c:pt>
                <c:pt idx="34">
                  <c:v>-0.24275227815550021</c:v>
                </c:pt>
                <c:pt idx="35">
                  <c:v>-2.8995941549801139E-2</c:v>
                </c:pt>
                <c:pt idx="36">
                  <c:v>-1.5186002247060456E-3</c:v>
                </c:pt>
                <c:pt idx="37">
                  <c:v>-1.0616431153047705E-5</c:v>
                </c:pt>
                <c:pt idx="38">
                  <c:v>0</c:v>
                </c:pt>
                <c:pt idx="39">
                  <c:v>8.5009735097365129E-6</c:v>
                </c:pt>
                <c:pt idx="40">
                  <c:v>9.7369668194683865E-4</c:v>
                </c:pt>
                <c:pt idx="41">
                  <c:v>1.4887012774136333E-2</c:v>
                </c:pt>
                <c:pt idx="42">
                  <c:v>9.9798445098345581E-2</c:v>
                </c:pt>
                <c:pt idx="43">
                  <c:v>0.42583261695356334</c:v>
                </c:pt>
                <c:pt idx="44">
                  <c:v>1.365377379018323</c:v>
                </c:pt>
                <c:pt idx="45">
                  <c:v>3.5943907533381818</c:v>
                </c:pt>
                <c:pt idx="46">
                  <c:v>8.1905671414864276</c:v>
                </c:pt>
                <c:pt idx="47">
                  <c:v>16.715781647173159</c:v>
                </c:pt>
                <c:pt idx="48">
                  <c:v>31.273333841751029</c:v>
                </c:pt>
                <c:pt idx="49">
                  <c:v>54.534085489959679</c:v>
                </c:pt>
                <c:pt idx="50">
                  <c:v>89.729039401965935</c:v>
                </c:pt>
                <c:pt idx="51">
                  <c:v>140.60890294056679</c:v>
                </c:pt>
                <c:pt idx="52">
                  <c:v>211.37355952121717</c:v>
                </c:pt>
                <c:pt idx="53">
                  <c:v>306.57609080895338</c:v>
                </c:pt>
                <c:pt idx="54">
                  <c:v>431.00708071544221</c:v>
                </c:pt>
                <c:pt idx="55">
                  <c:v>589.56546181425085</c:v>
                </c:pt>
                <c:pt idx="56">
                  <c:v>787.12222862155693</c:v>
                </c:pt>
                <c:pt idx="57">
                  <c:v>1028.3830400801548</c:v>
                </c:pt>
                <c:pt idx="58">
                  <c:v>1317.7551623782535</c:v>
                </c:pt>
                <c:pt idx="59">
                  <c:v>1659.2234511286017</c:v>
                </c:pt>
                <c:pt idx="60">
                  <c:v>2056.2392153924598</c:v>
                </c:pt>
                <c:pt idx="61">
                  <c:v>2511.6249085416803</c:v>
                </c:pt>
                <c:pt idx="62">
                  <c:v>3027.4967030056328</c:v>
                </c:pt>
                <c:pt idx="63">
                  <c:v>3605.2061658331604</c:v>
                </c:pt>
                <c:pt idx="64">
                  <c:v>4245.3014870323595</c:v>
                </c:pt>
                <c:pt idx="65">
                  <c:v>4947.5080406627731</c:v>
                </c:pt>
                <c:pt idx="66">
                  <c:v>5710.7274895331302</c:v>
                </c:pt>
                <c:pt idx="67">
                  <c:v>6533.0541815593506</c:v>
                </c:pt>
                <c:pt idx="68">
                  <c:v>7411.8072277918936</c:v>
                </c:pt>
                <c:pt idx="69">
                  <c:v>8343.57639349282</c:v>
                </c:pt>
                <c:pt idx="70">
                  <c:v>9324.2797664264726</c:v>
                </c:pt>
                <c:pt idx="71">
                  <c:v>10349.231080979163</c:v>
                </c:pt>
                <c:pt idx="72">
                  <c:v>11413.214562125242</c:v>
                </c:pt>
                <c:pt idx="73">
                  <c:v>12510.565198532948</c:v>
                </c:pt>
                <c:pt idx="74">
                  <c:v>13635.252448298521</c:v>
                </c:pt>
                <c:pt idx="75">
                  <c:v>14780.965513433897</c:v>
                </c:pt>
                <c:pt idx="76">
                  <c:v>15941.198480571074</c:v>
                </c:pt>
                <c:pt idx="77">
                  <c:v>17109.333806549039</c:v>
                </c:pt>
                <c:pt idx="78">
                  <c:v>18278.722820784609</c:v>
                </c:pt>
                <c:pt idx="79">
                  <c:v>19442.762114814173</c:v>
                </c:pt>
                <c:pt idx="80">
                  <c:v>20594.964887386883</c:v>
                </c:pt>
                <c:pt idx="81">
                  <c:v>21729.026506265986</c:v>
                </c:pt>
                <c:pt idx="82">
                  <c:v>22838.883731670914</c:v>
                </c:pt>
                <c:pt idx="83">
                  <c:v>23918.767218168261</c:v>
                </c:pt>
                <c:pt idx="84">
                  <c:v>24963.247069675272</c:v>
                </c:pt>
                <c:pt idx="85">
                  <c:v>25967.271364659162</c:v>
                </c:pt>
                <c:pt idx="86">
                  <c:v>26926.197694782</c:v>
                </c:pt>
                <c:pt idx="87">
                  <c:v>27835.817869854443</c:v>
                </c:pt>
                <c:pt idx="88">
                  <c:v>28692.376035149744</c:v>
                </c:pt>
                <c:pt idx="89">
                  <c:v>29492.580524362649</c:v>
                </c:pt>
                <c:pt idx="90">
                  <c:v>30233.60983352704</c:v>
                </c:pt>
                <c:pt idx="91">
                  <c:v>30913.11314898073</c:v>
                </c:pt>
                <c:pt idx="92">
                  <c:v>31529.205897092361</c:v>
                </c:pt>
                <c:pt idx="93">
                  <c:v>32080.46080613837</c:v>
                </c:pt>
                <c:pt idx="94">
                  <c:v>32565.894982696318</c:v>
                </c:pt>
                <c:pt idx="95">
                  <c:v>32984.953507469698</c:v>
                </c:pt>
                <c:pt idx="96">
                  <c:v>33337.490049839274</c:v>
                </c:pt>
                <c:pt idx="97">
                  <c:v>33623.744987867613</c:v>
                </c:pt>
                <c:pt idx="98">
                  <c:v>33844.321502126746</c:v>
                </c:pt>
                <c:pt idx="99">
                  <c:v>34000.160088673896</c:v>
                </c:pt>
                <c:pt idx="100">
                  <c:v>34092.511909773202</c:v>
                </c:pt>
                <c:pt idx="101">
                  <c:v>34122.911371485498</c:v>
                </c:pt>
                <c:pt idx="102">
                  <c:v>34093.148285852498</c:v>
                </c:pt>
                <c:pt idx="103">
                  <c:v>34005.23994283739</c:v>
                </c:pt>
                <c:pt idx="104">
                  <c:v>33861.40338409823</c:v>
                </c:pt>
                <c:pt idx="105">
                  <c:v>33664.028137633817</c:v>
                </c:pt>
                <c:pt idx="106">
                  <c:v>33415.649639835225</c:v>
                </c:pt>
                <c:pt idx="107">
                  <c:v>33118.923539899428</c:v>
                </c:pt>
                <c:pt idx="108">
                  <c:v>32776.60105125</c:v>
                </c:pt>
                <c:pt idx="109">
                  <c:v>32391.505485817739</c:v>
                </c:pt>
                <c:pt idx="110">
                  <c:v>31966.510079969841</c:v>
                </c:pt>
                <c:pt idx="111">
                  <c:v>31504.517195676726</c:v>
                </c:pt>
                <c:pt idx="112">
                  <c:v>31008.438957275786</c:v>
                </c:pt>
                <c:pt idx="113">
                  <c:v>30481.179362976283</c:v>
                </c:pt>
                <c:pt idx="114">
                  <c:v>29925.617891073427</c:v>
                </c:pt>
                <c:pt idx="115">
                  <c:v>29344.59460367994</c:v>
                </c:pt>
                <c:pt idx="116">
                  <c:v>28740.896735606166</c:v>
                </c:pt>
                <c:pt idx="117">
                  <c:v>28117.24674275273</c:v>
                </c:pt>
                <c:pt idx="118">
                  <c:v>27476.291772950004</c:v>
                </c:pt>
                <c:pt idx="119">
                  <c:v>26820.59451248448</c:v>
                </c:pt>
                <c:pt idx="120">
                  <c:v>26152.625353494892</c:v>
                </c:pt>
                <c:pt idx="121">
                  <c:v>25474.755820881728</c:v>
                </c:pt>
                <c:pt idx="122">
                  <c:v>24789.253192241911</c:v>
                </c:pt>
                <c:pt idx="123">
                  <c:v>24098.27624049415</c:v>
                </c:pt>
                <c:pt idx="124">
                  <c:v>23403.872026180077</c:v>
                </c:pt>
                <c:pt idx="125">
                  <c:v>22707.973664798854</c:v>
                </c:pt>
                <c:pt idx="126">
                  <c:v>22012.398993837709</c:v>
                </c:pt>
                <c:pt idx="127">
                  <c:v>21318.85006429378</c:v>
                </c:pt>
                <c:pt idx="128">
                  <c:v>20628.913382333529</c:v>
                </c:pt>
                <c:pt idx="129">
                  <c:v>19944.060828209142</c:v>
                </c:pt>
                <c:pt idx="130">
                  <c:v>19265.651181548888</c:v>
                </c:pt>
                <c:pt idx="131">
                  <c:v>18594.932184577203</c:v>
                </c:pt>
                <c:pt idx="132">
                  <c:v>17933.043077617232</c:v>
                </c:pt>
                <c:pt idx="133">
                  <c:v>17281.017544310169</c:v>
                </c:pt>
                <c:pt idx="134">
                  <c:v>16639.787007286646</c:v>
                </c:pt>
                <c:pt idx="135">
                  <c:v>16010.184218481607</c:v>
                </c:pt>
                <c:pt idx="136">
                  <c:v>15392.947091844884</c:v>
                </c:pt>
                <c:pt idx="137">
                  <c:v>14788.722729813833</c:v>
                </c:pt>
                <c:pt idx="138">
                  <c:v>14198.071598542378</c:v>
                </c:pt>
                <c:pt idx="139">
                  <c:v>13621.471810482346</c:v>
                </c:pt>
                <c:pt idx="140">
                  <c:v>13059.323476459786</c:v>
                </c:pt>
                <c:pt idx="141">
                  <c:v>12511.953092851851</c:v>
                </c:pt>
                <c:pt idx="142">
                  <c:v>11979.617932826462</c:v>
                </c:pt>
                <c:pt idx="143">
                  <c:v>11462.510413840704</c:v>
                </c:pt>
                <c:pt idx="144">
                  <c:v>10960.762416687074</c:v>
                </c:pt>
                <c:pt idx="145">
                  <c:v>10474.449534320735</c:v>
                </c:pt>
                <c:pt idx="146">
                  <c:v>10003.595231485373</c:v>
                </c:pt>
                <c:pt idx="147">
                  <c:v>9548.1748987760893</c:v>
                </c:pt>
                <c:pt idx="148">
                  <c:v>9108.119787229849</c:v>
                </c:pt>
                <c:pt idx="149">
                  <c:v>8683.3208118178572</c:v>
                </c:pt>
                <c:pt idx="150">
                  <c:v>8273.6322143294019</c:v>
                </c:pt>
                <c:pt idx="151">
                  <c:v>7878.8750780851142</c:v>
                </c:pt>
                <c:pt idx="152">
                  <c:v>7498.8406887040737</c:v>
                </c:pt>
                <c:pt idx="153">
                  <c:v>7133.2937367761324</c:v>
                </c:pt>
                <c:pt idx="154">
                  <c:v>6781.9753597657827</c:v>
                </c:pt>
                <c:pt idx="155">
                  <c:v>6444.6060218013345</c:v>
                </c:pt>
                <c:pt idx="156">
                  <c:v>6120.8882311913212</c:v>
                </c:pt>
                <c:pt idx="157">
                  <c:v>5810.5090965643731</c:v>
                </c:pt>
                <c:pt idx="158">
                  <c:v>5513.1427234583243</c:v>
                </c:pt>
                <c:pt idx="159">
                  <c:v>5228.4524539956365</c:v>
                </c:pt>
                <c:pt idx="160">
                  <c:v>4956.0929529831301</c:v>
                </c:pt>
                <c:pt idx="161">
                  <c:v>4695.7121443729175</c:v>
                </c:pt>
                <c:pt idx="162">
                  <c:v>4446.9530025246459</c:v>
                </c:pt>
                <c:pt idx="163">
                  <c:v>4209.4552031254616</c:v>
                </c:pt>
                <c:pt idx="164">
                  <c:v>3982.8566389597117</c:v>
                </c:pt>
                <c:pt idx="165">
                  <c:v>3766.7948059831801</c:v>
                </c:pt>
                <c:pt idx="166">
                  <c:v>3560.9080653525125</c:v>
                </c:pt>
                <c:pt idx="167">
                  <c:v>3364.8367871966238</c:v>
                </c:pt>
                <c:pt idx="168">
                  <c:v>3178.224381999079</c:v>
                </c:pt>
                <c:pt idx="169">
                  <c:v>3000.7182254943637</c:v>
                </c:pt>
                <c:pt idx="170">
                  <c:v>2831.9704829726675</c:v>
                </c:pt>
                <c:pt idx="171">
                  <c:v>2671.6388388416003</c:v>
                </c:pt>
                <c:pt idx="172">
                  <c:v>2519.3871372147428</c:v>
                </c:pt>
                <c:pt idx="173">
                  <c:v>2374.8859391899105</c:v>
                </c:pt>
                <c:pt idx="174">
                  <c:v>2237.8130023491644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'Analisi-nuovi-pos'!$A$11:$B$119</c:f>
              <c:multiLvlStrCache>
                <c:ptCount val="109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53</c:v>
                  </c:pt>
                  <c:pt idx="45">
                    <c:v>54</c:v>
                  </c:pt>
                  <c:pt idx="46">
                    <c:v>55</c:v>
                  </c:pt>
                  <c:pt idx="47">
                    <c:v>56</c:v>
                  </c:pt>
                  <c:pt idx="48">
                    <c:v>57</c:v>
                  </c:pt>
                  <c:pt idx="49">
                    <c:v>58</c:v>
                  </c:pt>
                  <c:pt idx="50">
                    <c:v>59</c:v>
                  </c:pt>
                  <c:pt idx="51">
                    <c:v>60</c:v>
                  </c:pt>
                  <c:pt idx="52">
                    <c:v>61</c:v>
                  </c:pt>
                  <c:pt idx="53">
                    <c:v>62</c:v>
                  </c:pt>
                  <c:pt idx="54">
                    <c:v>63</c:v>
                  </c:pt>
                  <c:pt idx="55">
                    <c:v>64</c:v>
                  </c:pt>
                  <c:pt idx="56">
                    <c:v>65</c:v>
                  </c:pt>
                  <c:pt idx="57">
                    <c:v>66</c:v>
                  </c:pt>
                  <c:pt idx="58">
                    <c:v>67</c:v>
                  </c:pt>
                  <c:pt idx="59">
                    <c:v>68</c:v>
                  </c:pt>
                  <c:pt idx="60">
                    <c:v>69</c:v>
                  </c:pt>
                  <c:pt idx="61">
                    <c:v>70</c:v>
                  </c:pt>
                  <c:pt idx="62">
                    <c:v>71</c:v>
                  </c:pt>
                  <c:pt idx="63">
                    <c:v>72</c:v>
                  </c:pt>
                  <c:pt idx="64">
                    <c:v>73</c:v>
                  </c:pt>
                  <c:pt idx="65">
                    <c:v>74</c:v>
                  </c:pt>
                  <c:pt idx="66">
                    <c:v>75</c:v>
                  </c:pt>
                  <c:pt idx="67">
                    <c:v>76</c:v>
                  </c:pt>
                  <c:pt idx="68">
                    <c:v>77</c:v>
                  </c:pt>
                  <c:pt idx="69">
                    <c:v>78</c:v>
                  </c:pt>
                  <c:pt idx="70">
                    <c:v>79</c:v>
                  </c:pt>
                  <c:pt idx="71">
                    <c:v>80</c:v>
                  </c:pt>
                  <c:pt idx="72">
                    <c:v>81</c:v>
                  </c:pt>
                  <c:pt idx="73">
                    <c:v>82</c:v>
                  </c:pt>
                  <c:pt idx="74">
                    <c:v>83</c:v>
                  </c:pt>
                  <c:pt idx="75">
                    <c:v>84</c:v>
                  </c:pt>
                  <c:pt idx="76">
                    <c:v>85</c:v>
                  </c:pt>
                  <c:pt idx="77">
                    <c:v>86</c:v>
                  </c:pt>
                  <c:pt idx="78">
                    <c:v>87</c:v>
                  </c:pt>
                  <c:pt idx="79">
                    <c:v>88</c:v>
                  </c:pt>
                  <c:pt idx="80">
                    <c:v>89</c:v>
                  </c:pt>
                  <c:pt idx="81">
                    <c:v>90</c:v>
                  </c:pt>
                  <c:pt idx="82">
                    <c:v>91</c:v>
                  </c:pt>
                  <c:pt idx="83">
                    <c:v>92</c:v>
                  </c:pt>
                  <c:pt idx="84">
                    <c:v>93</c:v>
                  </c:pt>
                  <c:pt idx="85">
                    <c:v>94</c:v>
                  </c:pt>
                  <c:pt idx="86">
                    <c:v>95</c:v>
                  </c:pt>
                  <c:pt idx="87">
                    <c:v>96</c:v>
                  </c:pt>
                  <c:pt idx="88">
                    <c:v>97</c:v>
                  </c:pt>
                  <c:pt idx="89">
                    <c:v>98</c:v>
                  </c:pt>
                  <c:pt idx="90">
                    <c:v>99</c:v>
                  </c:pt>
                  <c:pt idx="91">
                    <c:v>100</c:v>
                  </c:pt>
                  <c:pt idx="92">
                    <c:v>101</c:v>
                  </c:pt>
                  <c:pt idx="93">
                    <c:v>102</c:v>
                  </c:pt>
                  <c:pt idx="94">
                    <c:v>103</c:v>
                  </c:pt>
                  <c:pt idx="95">
                    <c:v>104</c:v>
                  </c:pt>
                  <c:pt idx="96">
                    <c:v>105</c:v>
                  </c:pt>
                  <c:pt idx="97">
                    <c:v>106</c:v>
                  </c:pt>
                  <c:pt idx="98">
                    <c:v>107</c:v>
                  </c:pt>
                  <c:pt idx="99">
                    <c:v>108</c:v>
                  </c:pt>
                  <c:pt idx="100">
                    <c:v>109</c:v>
                  </c:pt>
                  <c:pt idx="101">
                    <c:v>110</c:v>
                  </c:pt>
                  <c:pt idx="102">
                    <c:v>111</c:v>
                  </c:pt>
                  <c:pt idx="103">
                    <c:v>112</c:v>
                  </c:pt>
                  <c:pt idx="104">
                    <c:v>113</c:v>
                  </c:pt>
                  <c:pt idx="105">
                    <c:v>114</c:v>
                  </c:pt>
                  <c:pt idx="106">
                    <c:v>115</c:v>
                  </c:pt>
                  <c:pt idx="107">
                    <c:v>116</c:v>
                  </c:pt>
                  <c:pt idx="108">
                    <c:v>117</c:v>
                  </c:pt>
                </c:lvl>
                <c:lvl>
                  <c:pt idx="0">
                    <c:v>9/8</c:v>
                  </c:pt>
                  <c:pt idx="1">
                    <c:v>10/8</c:v>
                  </c:pt>
                  <c:pt idx="2">
                    <c:v>11/8</c:v>
                  </c:pt>
                  <c:pt idx="3">
                    <c:v>12/8</c:v>
                  </c:pt>
                  <c:pt idx="4">
                    <c:v>13/8</c:v>
                  </c:pt>
                  <c:pt idx="5">
                    <c:v>14/8</c:v>
                  </c:pt>
                  <c:pt idx="6">
                    <c:v>15/8</c:v>
                  </c:pt>
                  <c:pt idx="7">
                    <c:v>16/8</c:v>
                  </c:pt>
                  <c:pt idx="8">
                    <c:v>17/8</c:v>
                  </c:pt>
                  <c:pt idx="9">
                    <c:v>18/8</c:v>
                  </c:pt>
                  <c:pt idx="10">
                    <c:v>19/8</c:v>
                  </c:pt>
                  <c:pt idx="11">
                    <c:v>20/8</c:v>
                  </c:pt>
                  <c:pt idx="12">
                    <c:v>21/8</c:v>
                  </c:pt>
                  <c:pt idx="13">
                    <c:v>22/8</c:v>
                  </c:pt>
                  <c:pt idx="14">
                    <c:v>23/8</c:v>
                  </c:pt>
                  <c:pt idx="15">
                    <c:v>24/8</c:v>
                  </c:pt>
                  <c:pt idx="16">
                    <c:v>25/8</c:v>
                  </c:pt>
                  <c:pt idx="17">
                    <c:v>26/8</c:v>
                  </c:pt>
                  <c:pt idx="18">
                    <c:v>27/8</c:v>
                  </c:pt>
                  <c:pt idx="19">
                    <c:v>28/8</c:v>
                  </c:pt>
                  <c:pt idx="20">
                    <c:v>29/8</c:v>
                  </c:pt>
                  <c:pt idx="21">
                    <c:v>30/8</c:v>
                  </c:pt>
                  <c:pt idx="22">
                    <c:v>31/8</c:v>
                  </c:pt>
                  <c:pt idx="23">
                    <c:v>1/9</c:v>
                  </c:pt>
                  <c:pt idx="24">
                    <c:v>2/9</c:v>
                  </c:pt>
                  <c:pt idx="25">
                    <c:v>3/9</c:v>
                  </c:pt>
                  <c:pt idx="26">
                    <c:v>4/9</c:v>
                  </c:pt>
                  <c:pt idx="27">
                    <c:v>5/9</c:v>
                  </c:pt>
                  <c:pt idx="28">
                    <c:v>6/9</c:v>
                  </c:pt>
                  <c:pt idx="29">
                    <c:v>7/9</c:v>
                  </c:pt>
                  <c:pt idx="30">
                    <c:v>8/9</c:v>
                  </c:pt>
                  <c:pt idx="31">
                    <c:v>9/9</c:v>
                  </c:pt>
                  <c:pt idx="32">
                    <c:v>10/9</c:v>
                  </c:pt>
                  <c:pt idx="33">
                    <c:v>11/9</c:v>
                  </c:pt>
                  <c:pt idx="34">
                    <c:v>12/9</c:v>
                  </c:pt>
                  <c:pt idx="35">
                    <c:v>13/9</c:v>
                  </c:pt>
                  <c:pt idx="36">
                    <c:v>14/9</c:v>
                  </c:pt>
                  <c:pt idx="37">
                    <c:v>15/9</c:v>
                  </c:pt>
                  <c:pt idx="38">
                    <c:v>16/9</c:v>
                  </c:pt>
                  <c:pt idx="39">
                    <c:v>17/9</c:v>
                  </c:pt>
                  <c:pt idx="40">
                    <c:v>18/9</c:v>
                  </c:pt>
                  <c:pt idx="41">
                    <c:v>19/9</c:v>
                  </c:pt>
                  <c:pt idx="42">
                    <c:v>20/9</c:v>
                  </c:pt>
                  <c:pt idx="43">
                    <c:v>21/9</c:v>
                  </c:pt>
                  <c:pt idx="44">
                    <c:v>22/9</c:v>
                  </c:pt>
                  <c:pt idx="45">
                    <c:v>23/9</c:v>
                  </c:pt>
                  <c:pt idx="46">
                    <c:v>24/9</c:v>
                  </c:pt>
                  <c:pt idx="47">
                    <c:v>25/9</c:v>
                  </c:pt>
                  <c:pt idx="48">
                    <c:v>26/9</c:v>
                  </c:pt>
                  <c:pt idx="49">
                    <c:v>27/9</c:v>
                  </c:pt>
                  <c:pt idx="50">
                    <c:v>28/9</c:v>
                  </c:pt>
                  <c:pt idx="51">
                    <c:v>29/9</c:v>
                  </c:pt>
                  <c:pt idx="52">
                    <c:v>30/9</c:v>
                  </c:pt>
                  <c:pt idx="53">
                    <c:v>1/10</c:v>
                  </c:pt>
                  <c:pt idx="54">
                    <c:v>2/10</c:v>
                  </c:pt>
                  <c:pt idx="55">
                    <c:v>3/10</c:v>
                  </c:pt>
                  <c:pt idx="56">
                    <c:v>4/10</c:v>
                  </c:pt>
                  <c:pt idx="57">
                    <c:v>5/10</c:v>
                  </c:pt>
                  <c:pt idx="58">
                    <c:v>6/10</c:v>
                  </c:pt>
                  <c:pt idx="59">
                    <c:v>7/10</c:v>
                  </c:pt>
                  <c:pt idx="60">
                    <c:v>8/10</c:v>
                  </c:pt>
                  <c:pt idx="61">
                    <c:v>9/10</c:v>
                  </c:pt>
                  <c:pt idx="62">
                    <c:v>10/10</c:v>
                  </c:pt>
                  <c:pt idx="63">
                    <c:v>11/10</c:v>
                  </c:pt>
                  <c:pt idx="64">
                    <c:v>12/10</c:v>
                  </c:pt>
                  <c:pt idx="65">
                    <c:v>13/10</c:v>
                  </c:pt>
                  <c:pt idx="66">
                    <c:v>14/10</c:v>
                  </c:pt>
                  <c:pt idx="67">
                    <c:v>15/10</c:v>
                  </c:pt>
                  <c:pt idx="68">
                    <c:v>16/10</c:v>
                  </c:pt>
                  <c:pt idx="69">
                    <c:v>17/10</c:v>
                  </c:pt>
                  <c:pt idx="70">
                    <c:v>18/10</c:v>
                  </c:pt>
                  <c:pt idx="71">
                    <c:v>19/10</c:v>
                  </c:pt>
                  <c:pt idx="72">
                    <c:v>20/10</c:v>
                  </c:pt>
                  <c:pt idx="73">
                    <c:v>21/10</c:v>
                  </c:pt>
                  <c:pt idx="74">
                    <c:v>22/10</c:v>
                  </c:pt>
                  <c:pt idx="75">
                    <c:v>23/10</c:v>
                  </c:pt>
                  <c:pt idx="76">
                    <c:v>24/10</c:v>
                  </c:pt>
                  <c:pt idx="77">
                    <c:v>25/10</c:v>
                  </c:pt>
                  <c:pt idx="78">
                    <c:v>26/10</c:v>
                  </c:pt>
                  <c:pt idx="79">
                    <c:v>27/10</c:v>
                  </c:pt>
                  <c:pt idx="80">
                    <c:v>28/10</c:v>
                  </c:pt>
                  <c:pt idx="81">
                    <c:v>29/10</c:v>
                  </c:pt>
                  <c:pt idx="82">
                    <c:v>30/10</c:v>
                  </c:pt>
                  <c:pt idx="83">
                    <c:v>31/10</c:v>
                  </c:pt>
                  <c:pt idx="84">
                    <c:v>1/11</c:v>
                  </c:pt>
                  <c:pt idx="85">
                    <c:v>2/11</c:v>
                  </c:pt>
                  <c:pt idx="86">
                    <c:v>3/11</c:v>
                  </c:pt>
                  <c:pt idx="87">
                    <c:v>4/11</c:v>
                  </c:pt>
                  <c:pt idx="88">
                    <c:v>5/11</c:v>
                  </c:pt>
                  <c:pt idx="89">
                    <c:v>6/11</c:v>
                  </c:pt>
                  <c:pt idx="90">
                    <c:v>7/11</c:v>
                  </c:pt>
                  <c:pt idx="91">
                    <c:v>8/11</c:v>
                  </c:pt>
                  <c:pt idx="92">
                    <c:v>9/11</c:v>
                  </c:pt>
                  <c:pt idx="93">
                    <c:v>10/11</c:v>
                  </c:pt>
                  <c:pt idx="94">
                    <c:v>11/11</c:v>
                  </c:pt>
                  <c:pt idx="95">
                    <c:v>12/11</c:v>
                  </c:pt>
                  <c:pt idx="96">
                    <c:v>13/11</c:v>
                  </c:pt>
                  <c:pt idx="97">
                    <c:v>14/11</c:v>
                  </c:pt>
                  <c:pt idx="98">
                    <c:v>15/11</c:v>
                  </c:pt>
                  <c:pt idx="99">
                    <c:v>16/11</c:v>
                  </c:pt>
                  <c:pt idx="100">
                    <c:v>17/11</c:v>
                  </c:pt>
                  <c:pt idx="101">
                    <c:v>18/11</c:v>
                  </c:pt>
                  <c:pt idx="102">
                    <c:v>19/11</c:v>
                  </c:pt>
                  <c:pt idx="103">
                    <c:v>20/11</c:v>
                  </c:pt>
                  <c:pt idx="104">
                    <c:v>21/11</c:v>
                  </c:pt>
                  <c:pt idx="105">
                    <c:v>22/11</c:v>
                  </c:pt>
                  <c:pt idx="106">
                    <c:v>23/11</c:v>
                  </c:pt>
                  <c:pt idx="107">
                    <c:v>24/11</c:v>
                  </c:pt>
                </c:lvl>
              </c:multiLvlStrCache>
            </c:multiLvlStrRef>
          </c:xVal>
          <c:yVal>
            <c:numRef>
              <c:f>'Analisi-nuovi-pos'!$E$11:$E$119</c:f>
              <c:numCache>
                <c:formatCode>0</c:formatCode>
                <c:ptCount val="109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  <c:pt idx="104">
                  <c:v>34066.285714285717</c:v>
                </c:pt>
                <c:pt idx="105">
                  <c:v>33711.285714285717</c:v>
                </c:pt>
                <c:pt idx="106">
                  <c:v>32905.571428571428</c:v>
                </c:pt>
                <c:pt idx="107">
                  <c:v>32273.428571428572</c:v>
                </c:pt>
                <c:pt idx="108">
                  <c:v>30992.857142857141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55026314.018128514</c:v>
                </c:pt>
                <c:pt idx="2">
                  <c:v>40646273.691085756</c:v>
                </c:pt>
                <c:pt idx="3">
                  <c:v>29862465.713782016</c:v>
                </c:pt>
                <c:pt idx="4">
                  <c:v>21814823.933095988</c:v>
                </c:pt>
                <c:pt idx="5">
                  <c:v>15839639.006991995</c:v>
                </c:pt>
                <c:pt idx="6">
                  <c:v>11427535.792720433</c:v>
                </c:pt>
                <c:pt idx="7">
                  <c:v>8187985.8411755068</c:v>
                </c:pt>
                <c:pt idx="8">
                  <c:v>5824453.5462112231</c:v>
                </c:pt>
                <c:pt idx="9">
                  <c:v>4110837.261357856</c:v>
                </c:pt>
                <c:pt idx="10">
                  <c:v>2877599.8179737106</c:v>
                </c:pt>
                <c:pt idx="11">
                  <c:v>1996443.1996401884</c:v>
                </c:pt>
                <c:pt idx="12">
                  <c:v>1371926.4184509504</c:v>
                </c:pt>
                <c:pt idx="13">
                  <c:v>933134.95205443108</c:v>
                </c:pt>
                <c:pt idx="14">
                  <c:v>627706.06311660109</c:v>
                </c:pt>
                <c:pt idx="15">
                  <c:v>417041.38217803248</c:v>
                </c:pt>
                <c:pt idx="16">
                  <c:v>273400.76109213184</c:v>
                </c:pt>
                <c:pt idx="17">
                  <c:v>176847.26087639289</c:v>
                </c:pt>
                <c:pt idx="18">
                  <c:v>112852.22252201663</c:v>
                </c:pt>
                <c:pt idx="19">
                  <c:v>70960.130905975311</c:v>
                </c:pt>
                <c:pt idx="20">
                  <c:v>43922.417532702624</c:v>
                </c:pt>
                <c:pt idx="21">
                  <c:v>26846.083228626503</c:v>
                </c:pt>
                <c:pt idx="22">
                  <c:v>16297.378249211439</c:v>
                </c:pt>
                <c:pt idx="23">
                  <c:v>9546.825979186764</c:v>
                </c:pt>
                <c:pt idx="24">
                  <c:v>5620.4846852093933</c:v>
                </c:pt>
                <c:pt idx="25">
                  <c:v>3893.2099517024258</c:v>
                </c:pt>
                <c:pt idx="26">
                  <c:v>2700.3728063714925</c:v>
                </c:pt>
                <c:pt idx="27">
                  <c:v>2088.4587368242828</c:v>
                </c:pt>
                <c:pt idx="28">
                  <c:v>1732.5845188641608</c:v>
                </c:pt>
                <c:pt idx="29">
                  <c:v>1488.5138483284379</c:v>
                </c:pt>
                <c:pt idx="30">
                  <c:v>1044.4610761099386</c:v>
                </c:pt>
                <c:pt idx="31">
                  <c:v>992.02920926662625</c:v>
                </c:pt>
                <c:pt idx="32">
                  <c:v>1331.1797883269085</c:v>
                </c:pt>
                <c:pt idx="33">
                  <c:v>1398.2935652724232</c:v>
                </c:pt>
                <c:pt idx="34">
                  <c:v>1732.2427522781554</c:v>
                </c:pt>
                <c:pt idx="35">
                  <c:v>1693.0289959415497</c:v>
                </c:pt>
                <c:pt idx="36">
                  <c:v>1297.0015186002247</c:v>
                </c:pt>
                <c:pt idx="37">
                  <c:v>1150.0000106164312</c:v>
                </c:pt>
                <c:pt idx="38">
                  <c:v>1369</c:v>
                </c:pt>
                <c:pt idx="39">
                  <c:v>1429.9999914990265</c:v>
                </c:pt>
                <c:pt idx="40">
                  <c:v>1596.999026303318</c:v>
                </c:pt>
                <c:pt idx="41">
                  <c:v>1615.9851129872259</c:v>
                </c:pt>
                <c:pt idx="42">
                  <c:v>1500.9002015549017</c:v>
                </c:pt>
                <c:pt idx="43">
                  <c:v>1455.5741673830464</c:v>
                </c:pt>
                <c:pt idx="44">
                  <c:v>1006.6346226209816</c:v>
                </c:pt>
                <c:pt idx="45">
                  <c:v>1225.4056092466619</c:v>
                </c:pt>
                <c:pt idx="46">
                  <c:v>1443.8094328585137</c:v>
                </c:pt>
                <c:pt idx="47">
                  <c:v>1566.2842183528269</c:v>
                </c:pt>
                <c:pt idx="48">
                  <c:v>1875.7266661582489</c:v>
                </c:pt>
                <c:pt idx="49">
                  <c:v>1582.4659145100404</c:v>
                </c:pt>
                <c:pt idx="50">
                  <c:v>1497.270960598034</c:v>
                </c:pt>
                <c:pt idx="51">
                  <c:v>1209.3910970594332</c:v>
                </c:pt>
                <c:pt idx="52">
                  <c:v>1179.6264404787828</c:v>
                </c:pt>
                <c:pt idx="53">
                  <c:v>1333.4239091910467</c:v>
                </c:pt>
                <c:pt idx="54">
                  <c:v>1354.9929192845577</c:v>
                </c:pt>
                <c:pt idx="55">
                  <c:v>1322.4345381857493</c:v>
                </c:pt>
                <c:pt idx="56">
                  <c:v>1081.877771378443</c:v>
                </c:pt>
                <c:pt idx="57">
                  <c:v>737.61695991984516</c:v>
                </c:pt>
                <c:pt idx="58">
                  <c:v>176.24483762174646</c:v>
                </c:pt>
                <c:pt idx="59">
                  <c:v>-12.22345112860171</c:v>
                </c:pt>
                <c:pt idx="60">
                  <c:v>-206.23921539245976</c:v>
                </c:pt>
                <c:pt idx="61">
                  <c:v>36.37509145831973</c:v>
                </c:pt>
                <c:pt idx="62">
                  <c:v>-528.49670300563275</c:v>
                </c:pt>
                <c:pt idx="63">
                  <c:v>-762.20616583316041</c:v>
                </c:pt>
                <c:pt idx="64">
                  <c:v>-1667.3014870323595</c:v>
                </c:pt>
                <c:pt idx="65">
                  <c:v>-2690.5080406627731</c:v>
                </c:pt>
                <c:pt idx="66">
                  <c:v>-3033.7274895331302</c:v>
                </c:pt>
                <c:pt idx="67">
                  <c:v>-2856.0541815593506</c:v>
                </c:pt>
                <c:pt idx="68">
                  <c:v>-2953.8072277918936</c:v>
                </c:pt>
                <c:pt idx="69">
                  <c:v>-2971.57639349282</c:v>
                </c:pt>
                <c:pt idx="70">
                  <c:v>-3600.2797664264726</c:v>
                </c:pt>
                <c:pt idx="71">
                  <c:v>-4893.2310809791634</c:v>
                </c:pt>
                <c:pt idx="72">
                  <c:v>-6794.2145621252421</c:v>
                </c:pt>
                <c:pt idx="73">
                  <c:v>-6612.5651985329478</c:v>
                </c:pt>
                <c:pt idx="74">
                  <c:v>-6303.2524482985209</c:v>
                </c:pt>
                <c:pt idx="75">
                  <c:v>-5977.9655134338973</c:v>
                </c:pt>
                <c:pt idx="76">
                  <c:v>-5932.1984805710745</c:v>
                </c:pt>
                <c:pt idx="77">
                  <c:v>-6184.3338065490389</c:v>
                </c:pt>
                <c:pt idx="78">
                  <c:v>-6573.7228207846092</c:v>
                </c:pt>
                <c:pt idx="79">
                  <c:v>-10105.762114814173</c:v>
                </c:pt>
                <c:pt idx="80">
                  <c:v>-9723.9648873868828</c:v>
                </c:pt>
                <c:pt idx="81">
                  <c:v>-6530.0265062659855</c:v>
                </c:pt>
                <c:pt idx="82">
                  <c:v>-6760.8837316709141</c:v>
                </c:pt>
                <c:pt idx="83">
                  <c:v>-4775.767218168261</c:v>
                </c:pt>
                <c:pt idx="84">
                  <c:v>-5323.2470696752716</c:v>
                </c:pt>
                <c:pt idx="85">
                  <c:v>-4694.2713646591619</c:v>
                </c:pt>
                <c:pt idx="86">
                  <c:v>-9919.1976947820003</c:v>
                </c:pt>
                <c:pt idx="87">
                  <c:v>-5846.8178698544434</c:v>
                </c:pt>
                <c:pt idx="88">
                  <c:v>-3704.376035149744</c:v>
                </c:pt>
                <c:pt idx="89">
                  <c:v>-2663.5805243626492</c:v>
                </c:pt>
                <c:pt idx="90">
                  <c:v>845.39016647296012</c:v>
                </c:pt>
                <c:pt idx="91">
                  <c:v>842.88685101926967</c:v>
                </c:pt>
                <c:pt idx="92">
                  <c:v>-1624.2058970923608</c:v>
                </c:pt>
                <c:pt idx="93">
                  <c:v>-9827.4608061383697</c:v>
                </c:pt>
                <c:pt idx="94">
                  <c:v>-4324.894982696318</c:v>
                </c:pt>
                <c:pt idx="95">
                  <c:v>-2453.9535074696978</c:v>
                </c:pt>
                <c:pt idx="96">
                  <c:v>1181.5099501607256</c:v>
                </c:pt>
                <c:pt idx="97">
                  <c:v>4178.2550121323875</c:v>
                </c:pt>
                <c:pt idx="98">
                  <c:v>5964.6784978732539</c:v>
                </c:pt>
                <c:pt idx="99">
                  <c:v>-1386.1600886738961</c:v>
                </c:pt>
                <c:pt idx="100">
                  <c:v>-8823.5119097732022</c:v>
                </c:pt>
                <c:pt idx="101">
                  <c:v>967.08862851450249</c:v>
                </c:pt>
                <c:pt idx="102">
                  <c:v>-1132.1482858524978</c:v>
                </c:pt>
                <c:pt idx="103">
                  <c:v>3971.7600571626099</c:v>
                </c:pt>
                <c:pt idx="104">
                  <c:v>7040.5966159017698</c:v>
                </c:pt>
                <c:pt idx="105">
                  <c:v>3584.9718623661829</c:v>
                </c:pt>
                <c:pt idx="106">
                  <c:v>561.35036016477534</c:v>
                </c:pt>
                <c:pt idx="107">
                  <c:v>-5766.9235398994279</c:v>
                </c:pt>
                <c:pt idx="108">
                  <c:v>-585.60105124999973</c:v>
                </c:pt>
                <c:pt idx="109">
                  <c:v>1888.4945141822609</c:v>
                </c:pt>
                <c:pt idx="110">
                  <c:v>4209.4899200301588</c:v>
                </c:pt>
                <c:pt idx="111">
                  <c:v>5734.4828043232737</c:v>
                </c:pt>
                <c:pt idx="112">
                  <c:v>3755.5610427242136</c:v>
                </c:pt>
                <c:pt idx="113">
                  <c:v>-2144.1793629762833</c:v>
                </c:pt>
                <c:pt idx="114">
                  <c:v>-6998.617891073427</c:v>
                </c:pt>
                <c:pt idx="115">
                  <c:v>-6117.5946036799396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'Analisi-nuovi-pos'!$B$11:$B$119</c:f>
              <c:numCache>
                <c:formatCode>0</c:formatCode>
                <c:ptCount val="10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</c:numCache>
            </c:numRef>
          </c:xVal>
          <c:yVal>
            <c:numRef>
              <c:f>'Analisi-nuovi-pos'!$K$11:$K$119</c:f>
              <c:numCache>
                <c:formatCode>0</c:formatCode>
                <c:ptCount val="109"/>
                <c:pt idx="0">
                  <c:v>5824314.9747826513</c:v>
                </c:pt>
                <c:pt idx="1">
                  <c:v>4110934.8327864273</c:v>
                </c:pt>
                <c:pt idx="2">
                  <c:v>2877558.6751165679</c:v>
                </c:pt>
                <c:pt idx="3">
                  <c:v>1996369.7710687597</c:v>
                </c:pt>
                <c:pt idx="4">
                  <c:v>1371820.1327366647</c:v>
                </c:pt>
                <c:pt idx="5">
                  <c:v>932993.95205443108</c:v>
                </c:pt>
                <c:pt idx="6">
                  <c:v>627513.20597374393</c:v>
                </c:pt>
                <c:pt idx="7">
                  <c:v>417040.81074946106</c:v>
                </c:pt>
                <c:pt idx="8">
                  <c:v>273559.18966356042</c:v>
                </c:pt>
                <c:pt idx="9">
                  <c:v>176933.40373353576</c:v>
                </c:pt>
                <c:pt idx="10">
                  <c:v>112695.79395058806</c:v>
                </c:pt>
                <c:pt idx="11">
                  <c:v>70629.416620261021</c:v>
                </c:pt>
                <c:pt idx="12">
                  <c:v>43530.131818416907</c:v>
                </c:pt>
                <c:pt idx="13">
                  <c:v>26383.083228626503</c:v>
                </c:pt>
                <c:pt idx="14">
                  <c:v>15759.521106354296</c:v>
                </c:pt>
                <c:pt idx="15">
                  <c:v>9369.5402649010503</c:v>
                </c:pt>
                <c:pt idx="16">
                  <c:v>5610.6275423522502</c:v>
                </c:pt>
                <c:pt idx="17">
                  <c:v>3461.2099517024258</c:v>
                </c:pt>
                <c:pt idx="18">
                  <c:v>2328.8013778000641</c:v>
                </c:pt>
                <c:pt idx="19">
                  <c:v>1747.1730225385684</c:v>
                </c:pt>
                <c:pt idx="20">
                  <c:v>1480.5845188641608</c:v>
                </c:pt>
                <c:pt idx="21">
                  <c:v>1368.7995626141521</c:v>
                </c:pt>
                <c:pt idx="22">
                  <c:v>1316.0325046813673</c:v>
                </c:pt>
                <c:pt idx="23">
                  <c:v>1290.7434949809119</c:v>
                </c:pt>
                <c:pt idx="24">
                  <c:v>1293.0369311840514</c:v>
                </c:pt>
                <c:pt idx="25">
                  <c:v>1283.4364224152803</c:v>
                </c:pt>
                <c:pt idx="26">
                  <c:v>1280.6713237067268</c:v>
                </c:pt>
                <c:pt idx="27">
                  <c:v>1319.314710227264</c:v>
                </c:pt>
                <c:pt idx="28">
                  <c:v>1354.8586614573676</c:v>
                </c:pt>
                <c:pt idx="29">
                  <c:v>1345.1428677592883</c:v>
                </c:pt>
                <c:pt idx="30">
                  <c:v>1367.1428571428571</c:v>
                </c:pt>
                <c:pt idx="31">
                  <c:v>1423.4285629275978</c:v>
                </c:pt>
                <c:pt idx="32">
                  <c:v>1438.2847405890323</c:v>
                </c:pt>
                <c:pt idx="33">
                  <c:v>1466.8422558443688</c:v>
                </c:pt>
                <c:pt idx="34">
                  <c:v>1450.185915840616</c:v>
                </c:pt>
                <c:pt idx="35">
                  <c:v>1422.4313102401893</c:v>
                </c:pt>
                <c:pt idx="36">
                  <c:v>1444.2060511924103</c:v>
                </c:pt>
                <c:pt idx="37">
                  <c:v>1421.6913235323761</c:v>
                </c:pt>
                <c:pt idx="38">
                  <c:v>1397.0951471442279</c:v>
                </c:pt>
                <c:pt idx="39">
                  <c:v>1391.7127897813982</c:v>
                </c:pt>
                <c:pt idx="40">
                  <c:v>1375.1552375868202</c:v>
                </c:pt>
                <c:pt idx="41">
                  <c:v>1393.4659145100404</c:v>
                </c:pt>
                <c:pt idx="42">
                  <c:v>1377.6995320266053</c:v>
                </c:pt>
                <c:pt idx="43">
                  <c:v>1345.5339542022903</c:v>
                </c:pt>
                <c:pt idx="44">
                  <c:v>1323.6264404787828</c:v>
                </c:pt>
                <c:pt idx="45">
                  <c:v>1251.5667663339036</c:v>
                </c:pt>
                <c:pt idx="46">
                  <c:v>1153.9929192845577</c:v>
                </c:pt>
                <c:pt idx="47">
                  <c:v>1024.4345381857493</c:v>
                </c:pt>
                <c:pt idx="48">
                  <c:v>827.59205709272885</c:v>
                </c:pt>
                <c:pt idx="49">
                  <c:v>619.47410277698805</c:v>
                </c:pt>
                <c:pt idx="50">
                  <c:v>355.67340905031779</c:v>
                </c:pt>
                <c:pt idx="51">
                  <c:v>34.77654887139829</c:v>
                </c:pt>
                <c:pt idx="52">
                  <c:v>-325.66778682103109</c:v>
                </c:pt>
                <c:pt idx="53">
                  <c:v>-751.0534799702516</c:v>
                </c:pt>
                <c:pt idx="54">
                  <c:v>-1158.0681315770614</c:v>
                </c:pt>
                <c:pt idx="55">
                  <c:v>-1651.9204515474462</c:v>
                </c:pt>
                <c:pt idx="56">
                  <c:v>-2152.872915603788</c:v>
                </c:pt>
                <c:pt idx="57">
                  <c:v>-2739.0794692342015</c:v>
                </c:pt>
                <c:pt idx="58">
                  <c:v>-3393.2989181045587</c:v>
                </c:pt>
                <c:pt idx="59">
                  <c:v>-4068.4827529879221</c:v>
                </c:pt>
                <c:pt idx="60">
                  <c:v>-4686.2357992204652</c:v>
                </c:pt>
                <c:pt idx="61">
                  <c:v>-5345.1478220642484</c:v>
                </c:pt>
                <c:pt idx="62">
                  <c:v>-5915.4226235693295</c:v>
                </c:pt>
                <c:pt idx="63">
                  <c:v>-6528.8025095505918</c:v>
                </c:pt>
                <c:pt idx="64">
                  <c:v>-7181.6431335538136</c:v>
                </c:pt>
                <c:pt idx="65">
                  <c:v>-7941.5651985329478</c:v>
                </c:pt>
                <c:pt idx="66">
                  <c:v>-8606.109591155664</c:v>
                </c:pt>
                <c:pt idx="67">
                  <c:v>-9229.6797991481835</c:v>
                </c:pt>
                <c:pt idx="68">
                  <c:v>-9769.1984805710745</c:v>
                </c:pt>
                <c:pt idx="69">
                  <c:v>-10274.905235120466</c:v>
                </c:pt>
                <c:pt idx="70">
                  <c:v>-10701.294249356037</c:v>
                </c:pt>
                <c:pt idx="71">
                  <c:v>-10972.619257671317</c:v>
                </c:pt>
                <c:pt idx="72">
                  <c:v>-11450.822030244026</c:v>
                </c:pt>
                <c:pt idx="73">
                  <c:v>-11874.455077694556</c:v>
                </c:pt>
                <c:pt idx="74">
                  <c:v>-11860.455160242343</c:v>
                </c:pt>
                <c:pt idx="75">
                  <c:v>-11901.052932453975</c:v>
                </c:pt>
                <c:pt idx="76">
                  <c:v>-11640.675641103842</c:v>
                </c:pt>
                <c:pt idx="77">
                  <c:v>-11399.699936087733</c:v>
                </c:pt>
                <c:pt idx="78">
                  <c:v>-10991.76912335343</c:v>
                </c:pt>
                <c:pt idx="79">
                  <c:v>-10805.675012711585</c:v>
                </c:pt>
                <c:pt idx="80">
                  <c:v>-10073.947463721172</c:v>
                </c:pt>
                <c:pt idx="81">
                  <c:v>-9475.7233815055079</c:v>
                </c:pt>
                <c:pt idx="82">
                  <c:v>-8680.8955478127536</c:v>
                </c:pt>
                <c:pt idx="83">
                  <c:v>-7655.256006123589</c:v>
                </c:pt>
                <c:pt idx="84">
                  <c:v>-6540.4916113780746</c:v>
                </c:pt>
                <c:pt idx="85">
                  <c:v>-5858.6036632812284</c:v>
                </c:pt>
                <c:pt idx="86">
                  <c:v>-5594.6092684106043</c:v>
                </c:pt>
                <c:pt idx="87">
                  <c:v>-5120.5249360411253</c:v>
                </c:pt>
                <c:pt idx="88">
                  <c:v>-4681.2043355535607</c:v>
                </c:pt>
                <c:pt idx="89">
                  <c:v>-3868.8878450104712</c:v>
                </c:pt>
                <c:pt idx="90">
                  <c:v>-3129.0357878410323</c:v>
                </c:pt>
                <c:pt idx="91">
                  <c:v>-2134.4458029596099</c:v>
                </c:pt>
                <c:pt idx="92">
                  <c:v>-1839.797624058916</c:v>
                </c:pt>
                <c:pt idx="93">
                  <c:v>-1439.33994291407</c:v>
                </c:pt>
                <c:pt idx="94">
                  <c:v>-431.14828585249779</c:v>
                </c:pt>
                <c:pt idx="95">
                  <c:v>3.9029143054649467</c:v>
                </c:pt>
                <c:pt idx="96">
                  <c:v>641.7394730446249</c:v>
                </c:pt>
                <c:pt idx="97">
                  <c:v>1281.9718623661829</c:v>
                </c:pt>
                <c:pt idx="98">
                  <c:v>1164.6360744504927</c:v>
                </c:pt>
                <c:pt idx="99">
                  <c:v>1656.0764601005721</c:v>
                </c:pt>
                <c:pt idx="100">
                  <c:v>2295.9703773214278</c:v>
                </c:pt>
                <c:pt idx="101">
                  <c:v>2266.9230856108334</c:v>
                </c:pt>
                <c:pt idx="102">
                  <c:v>2880.3470628873038</c:v>
                </c:pt>
                <c:pt idx="103">
                  <c:v>3085.0542328947013</c:v>
                </c:pt>
                <c:pt idx="104">
                  <c:v>3057.846757009931</c:v>
                </c:pt>
                <c:pt idx="105">
                  <c:v>3230.1063513094341</c:v>
                </c:pt>
                <c:pt idx="106">
                  <c:v>2979.9535374980005</c:v>
                </c:pt>
                <c:pt idx="107">
                  <c:v>2928.8339677486329</c:v>
                </c:pt>
                <c:pt idx="108">
                  <c:v>2251.9604072509755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cat>
          <c:val>
            <c:numRef>
              <c:f>Casi_totali!$C$3:$C$126</c:f>
              <c:numCache>
                <c:formatCode>General</c:formatCode>
                <c:ptCount val="124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cat>
          <c:val>
            <c:numRef>
              <c:f>Casi_totali!$E$3:$E$126</c:f>
              <c:numCache>
                <c:formatCode>General</c:formatCode>
                <c:ptCount val="124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  <c:pt idx="112" formatCode="0">
                  <c:v>34066.285714285717</c:v>
                </c:pt>
                <c:pt idx="113" formatCode="0">
                  <c:v>33711.285714285717</c:v>
                </c:pt>
                <c:pt idx="114" formatCode="0">
                  <c:v>32905.571428571428</c:v>
                </c:pt>
                <c:pt idx="115" formatCode="0">
                  <c:v>32273.428571428572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'Analisi-dead'!$B$8:$B$118</c:f>
              <c:numCache>
                <c:formatCode>0</c:formatCode>
                <c:ptCount val="1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</c:numCache>
            </c:numRef>
          </c:xVal>
          <c:yVal>
            <c:numRef>
              <c:f>'Analisi-dead'!$D$8:$D$118</c:f>
              <c:numCache>
                <c:formatCode>General</c:formatCode>
                <c:ptCount val="111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  <c:pt idx="104">
                  <c:v>753</c:v>
                </c:pt>
                <c:pt idx="105">
                  <c:v>653</c:v>
                </c:pt>
                <c:pt idx="106">
                  <c:v>699</c:v>
                </c:pt>
                <c:pt idx="107">
                  <c:v>692</c:v>
                </c:pt>
                <c:pt idx="108">
                  <c:v>562</c:v>
                </c:pt>
                <c:pt idx="109">
                  <c:v>630</c:v>
                </c:pt>
                <c:pt idx="110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'Analisi-dead'!$B$11:$B$120</c:f>
              <c:numCache>
                <c:formatCode>0</c:formatCode>
                <c:ptCount val="1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</c:numCache>
            </c:numRef>
          </c:xVal>
          <c:yVal>
            <c:numRef>
              <c:f>'Analisi-dead'!$E$11:$E$120</c:f>
              <c:numCache>
                <c:formatCode>0</c:formatCode>
                <c:ptCount val="110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  <c:pt idx="104">
                  <c:v>632.85714285714289</c:v>
                </c:pt>
                <c:pt idx="105">
                  <c:v>654</c:v>
                </c:pt>
                <c:pt idx="106">
                  <c:v>656.28571428571433</c:v>
                </c:pt>
                <c:pt idx="107">
                  <c:v>674.28571428571433</c:v>
                </c:pt>
                <c:pt idx="108">
                  <c:v>691.71428571428567</c:v>
                </c:pt>
                <c:pt idx="109">
                  <c:v>584.14285714285711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'Analisi-dead'!$B$8:$B$120</c:f>
              <c:numCache>
                <c:formatCode>0</c:formatCode>
                <c:ptCount val="1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</c:numCache>
            </c:numRef>
          </c:xVal>
          <c:yVal>
            <c:numRef>
              <c:f>'Analisi-dead'!$K$8:$K$120</c:f>
              <c:numCache>
                <c:formatCode>0</c:formatCode>
                <c:ptCount val="113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  <c:pt idx="107">
                  <c:v>56.578455337006631</c:v>
                </c:pt>
                <c:pt idx="108">
                  <c:v>-83.036597768516458</c:v>
                </c:pt>
                <c:pt idx="109">
                  <c:v>-23.336940357882781</c:v>
                </c:pt>
                <c:pt idx="110">
                  <c:v>192.680325957077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'Analisi-dead'!$B$11:$B$119</c:f>
              <c:numCache>
                <c:formatCode>0</c:formatCode>
                <c:ptCount val="10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</c:numCache>
            </c:numRef>
          </c:xVal>
          <c:yVal>
            <c:numRef>
              <c:f>'Analisi-dead'!$L$11:$L$119</c:f>
              <c:numCache>
                <c:formatCode>0</c:formatCode>
                <c:ptCount val="109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  <c:pt idx="104">
                  <c:v>-2.5644018058504798</c:v>
                </c:pt>
                <c:pt idx="105">
                  <c:v>8.963402231483542</c:v>
                </c:pt>
                <c:pt idx="106">
                  <c:v>2.948773927831553</c:v>
                </c:pt>
                <c:pt idx="107">
                  <c:v>13.966040242791337</c:v>
                </c:pt>
                <c:pt idx="108">
                  <c:v>25.724725693460528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Bilog!$B$10:$B$118</c:f>
              <c:numCache>
                <c:formatCode>General</c:formatCode>
                <c:ptCount val="109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  <c:pt idx="106">
                  <c:v>1380531</c:v>
                </c:pt>
                <c:pt idx="107">
                  <c:v>1408868</c:v>
                </c:pt>
                <c:pt idx="108">
                  <c:v>1431795</c:v>
                </c:pt>
              </c:numCache>
            </c:numRef>
          </c:xVal>
          <c:yVal>
            <c:numRef>
              <c:f>Bilog!$D$10:$D$118</c:f>
              <c:numCache>
                <c:formatCode>0</c:formatCode>
                <c:ptCount val="109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  <c:pt idx="106">
                  <c:v>33711.285714285717</c:v>
                </c:pt>
                <c:pt idx="107">
                  <c:v>32905.571428571428</c:v>
                </c:pt>
                <c:pt idx="108">
                  <c:v>32273.428571428572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Bilog!$B$7:$B$117</c:f>
              <c:numCache>
                <c:formatCode>General</c:formatCode>
                <c:ptCount val="111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  <c:pt idx="109">
                  <c:v>1380531</c:v>
                </c:pt>
                <c:pt idx="110">
                  <c:v>1408868</c:v>
                </c:pt>
              </c:numCache>
            </c:numRef>
          </c:xVal>
          <c:yVal>
            <c:numRef>
              <c:f>Bilog!$E$7:$E$117</c:f>
              <c:numCache>
                <c:formatCode>0</c:formatCode>
                <c:ptCount val="111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  <c:pt idx="109">
                  <c:v>35614.75</c:v>
                </c:pt>
                <c:pt idx="110">
                  <c:v>34129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xVal>
          <c:yVal>
            <c:numRef>
              <c:f>Terapia_inten!$B$3:$B$121</c:f>
              <c:numCache>
                <c:formatCode>General</c:formatCode>
                <c:ptCount val="119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  <c:pt idx="112">
                  <c:v>3758</c:v>
                </c:pt>
                <c:pt idx="113">
                  <c:v>3801</c:v>
                </c:pt>
                <c:pt idx="114">
                  <c:v>3810</c:v>
                </c:pt>
                <c:pt idx="115">
                  <c:v>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Terapia_inten!$A$12:$A$121</c:f>
              <c:numCache>
                <c:formatCode>d/m;@</c:formatCode>
                <c:ptCount val="11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</c:numCache>
            </c:numRef>
          </c:cat>
          <c:val>
            <c:numRef>
              <c:f>Terapia_inten!$C$12:$C$121</c:f>
              <c:numCache>
                <c:formatCode>General</c:formatCode>
                <c:ptCount val="1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  <c:pt idx="103">
                  <c:v>10</c:v>
                </c:pt>
                <c:pt idx="104">
                  <c:v>43</c:v>
                </c:pt>
                <c:pt idx="105">
                  <c:v>9</c:v>
                </c:pt>
                <c:pt idx="10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Terapia_inten!$A$12:$A$121</c:f>
              <c:numCache>
                <c:formatCode>d/m;@</c:formatCode>
                <c:ptCount val="11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</c:numCache>
            </c:numRef>
          </c:cat>
          <c:val>
            <c:numRef>
              <c:f>Terapia_inten!$E$12:$E$121</c:f>
              <c:numCache>
                <c:formatCode>0</c:formatCode>
                <c:ptCount val="110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  <c:pt idx="103">
                  <c:v>74</c:v>
                </c:pt>
                <c:pt idx="104">
                  <c:v>64.571428571428569</c:v>
                </c:pt>
                <c:pt idx="105">
                  <c:v>54.142857142857146</c:v>
                </c:pt>
                <c:pt idx="106">
                  <c:v>45.428571428571431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  <c:pt idx="112">
                  <c:v>539524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Guariti!$T$121:$AB$121</c:f>
              <c:numCache>
                <c:formatCode>0</c:formatCode>
                <c:ptCount val="9"/>
                <c:pt idx="0">
                  <c:v>31.304347826086957</c:v>
                </c:pt>
                <c:pt idx="1">
                  <c:v>23.478260869565219</c:v>
                </c:pt>
                <c:pt idx="2">
                  <c:v>14.782608695652174</c:v>
                </c:pt>
                <c:pt idx="3">
                  <c:v>5.2173913043478262</c:v>
                </c:pt>
                <c:pt idx="4">
                  <c:v>6.0869565217391308</c:v>
                </c:pt>
                <c:pt idx="5">
                  <c:v>6.9565217391304346</c:v>
                </c:pt>
                <c:pt idx="6">
                  <c:v>3.4782608695652173</c:v>
                </c:pt>
                <c:pt idx="7">
                  <c:v>1.7391304347826086</c:v>
                </c:pt>
                <c:pt idx="8">
                  <c:v>6.9565217391304346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</c:numCache>
            </c:numRef>
          </c:cat>
          <c:val>
            <c:numRef>
              <c:f>Guariti!$C$2:$C$117</c:f>
              <c:numCache>
                <c:formatCode>General</c:formatCode>
                <c:ptCount val="116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  <c:pt idx="113">
                  <c:v>19502</c:v>
                </c:pt>
                <c:pt idx="114">
                  <c:v>13574</c:v>
                </c:pt>
                <c:pt idx="115">
                  <c:v>31395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</c:numCache>
            </c:numRef>
          </c:cat>
          <c:val>
            <c:numRef>
              <c:f>Guariti!$E$2:$E$117</c:f>
              <c:numCache>
                <c:formatCode>General</c:formatCode>
                <c:ptCount val="116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  <c:pt idx="113" formatCode="0">
                  <c:v>17254.857142857141</c:v>
                </c:pt>
                <c:pt idx="114" formatCode="0">
                  <c:v>18298.571428571428</c:v>
                </c:pt>
                <c:pt idx="115" formatCode="0">
                  <c:v>18898.285714285714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Deceduti!$A$3:$A$123</c:f>
              <c:numCache>
                <c:formatCode>d/m;@</c:formatCode>
                <c:ptCount val="12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</c:numCache>
            </c:numRef>
          </c:cat>
          <c:val>
            <c:numRef>
              <c:f>Deceduti!$C$3:$C$123</c:f>
              <c:numCache>
                <c:formatCode>General</c:formatCode>
                <c:ptCount val="121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  <c:pt idx="112">
                  <c:v>692</c:v>
                </c:pt>
                <c:pt idx="113">
                  <c:v>562</c:v>
                </c:pt>
                <c:pt idx="114">
                  <c:v>630</c:v>
                </c:pt>
                <c:pt idx="115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  <c:pt idx="114" formatCode="0">
                  <c:v>632.85714285714289</c:v>
                </c:pt>
                <c:pt idx="115" formatCode="0">
                  <c:v>654</c:v>
                </c:pt>
                <c:pt idx="116" formatCode="0">
                  <c:v>656.28571428571433</c:v>
                </c:pt>
                <c:pt idx="117" formatCode="0">
                  <c:v>674.28571428571433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55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143827</xdr:colOff>
      <xdr:row>107</xdr:row>
      <xdr:rowOff>36195</xdr:rowOff>
    </xdr:from>
    <xdr:to>
      <xdr:col>13</xdr:col>
      <xdr:colOff>596265</xdr:colOff>
      <xdr:row>122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</xdr:colOff>
      <xdr:row>46</xdr:row>
      <xdr:rowOff>116205</xdr:rowOff>
    </xdr:from>
    <xdr:to>
      <xdr:col>20</xdr:col>
      <xdr:colOff>441960</xdr:colOff>
      <xdr:row>62</xdr:row>
      <xdr:rowOff>74295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636270</xdr:colOff>
      <xdr:row>63</xdr:row>
      <xdr:rowOff>160020</xdr:rowOff>
    </xdr:from>
    <xdr:to>
      <xdr:col>20</xdr:col>
      <xdr:colOff>426720</xdr:colOff>
      <xdr:row>82</xdr:row>
      <xdr:rowOff>99060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502920</xdr:colOff>
      <xdr:row>65</xdr:row>
      <xdr:rowOff>0</xdr:rowOff>
    </xdr:from>
    <xdr:to>
      <xdr:col>20</xdr:col>
      <xdr:colOff>190500</xdr:colOff>
      <xdr:row>84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91</xdr:row>
      <xdr:rowOff>106680</xdr:rowOff>
    </xdr:from>
    <xdr:to>
      <xdr:col>19</xdr:col>
      <xdr:colOff>468630</xdr:colOff>
      <xdr:row>108</xdr:row>
      <xdr:rowOff>118110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93</xdr:row>
      <xdr:rowOff>110490</xdr:rowOff>
    </xdr:from>
    <xdr:to>
      <xdr:col>15</xdr:col>
      <xdr:colOff>72390</xdr:colOff>
      <xdr:row>116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319087</xdr:colOff>
      <xdr:row>98</xdr:row>
      <xdr:rowOff>171450</xdr:rowOff>
    </xdr:from>
    <xdr:to>
      <xdr:col>14</xdr:col>
      <xdr:colOff>90487</xdr:colOff>
      <xdr:row>114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22860</xdr:colOff>
      <xdr:row>101</xdr:row>
      <xdr:rowOff>99060</xdr:rowOff>
    </xdr:from>
    <xdr:to>
      <xdr:col>14</xdr:col>
      <xdr:colOff>220980</xdr:colOff>
      <xdr:row>117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79</xdr:row>
      <xdr:rowOff>76200</xdr:rowOff>
    </xdr:from>
    <xdr:to>
      <xdr:col>12</xdr:col>
      <xdr:colOff>538162</xdr:colOff>
      <xdr:row>94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01262" y="138224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7620</xdr:colOff>
      <xdr:row>99</xdr:row>
      <xdr:rowOff>171450</xdr:rowOff>
    </xdr:from>
    <xdr:to>
      <xdr:col>13</xdr:col>
      <xdr:colOff>240030</xdr:colOff>
      <xdr:row>115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341940" y="1213367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64800" y="1559730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230556" y="1335024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201399" y="1699349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102866</xdr:colOff>
      <xdr:row>80</xdr:row>
      <xdr:rowOff>87633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414479" y="141816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77502" y="177521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651510</xdr:colOff>
      <xdr:row>66</xdr:row>
      <xdr:rowOff>87630</xdr:rowOff>
    </xdr:from>
    <xdr:to>
      <xdr:col>12</xdr:col>
      <xdr:colOff>529590</xdr:colOff>
      <xdr:row>82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80</xdr:row>
      <xdr:rowOff>80010</xdr:rowOff>
    </xdr:from>
    <xdr:to>
      <xdr:col>12</xdr:col>
      <xdr:colOff>430530</xdr:colOff>
      <xdr:row>96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</xdr:colOff>
      <xdr:row>98</xdr:row>
      <xdr:rowOff>171450</xdr:rowOff>
    </xdr:from>
    <xdr:to>
      <xdr:col>14</xdr:col>
      <xdr:colOff>175260</xdr:colOff>
      <xdr:row>114</xdr:row>
      <xdr:rowOff>110490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346713</xdr:colOff>
      <xdr:row>44</xdr:row>
      <xdr:rowOff>110486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49530</xdr:colOff>
      <xdr:row>44</xdr:row>
      <xdr:rowOff>152400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156206</xdr:colOff>
      <xdr:row>62</xdr:row>
      <xdr:rowOff>34290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20</xdr:col>
      <xdr:colOff>560070</xdr:colOff>
      <xdr:row>62</xdr:row>
      <xdr:rowOff>34290</xdr:rowOff>
    </xdr:from>
    <xdr:to>
      <xdr:col>29</xdr:col>
      <xdr:colOff>251460</xdr:colOff>
      <xdr:row>80</xdr:row>
      <xdr:rowOff>53340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pane ySplit="1" topLeftCell="A100" activePane="bottomLeft" state="frozen"/>
      <selection pane="bottomLeft" activeCell="B119" sqref="B119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6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6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6">
      <c r="A115" s="2">
        <v>44156</v>
      </c>
      <c r="B115" t="s">
        <v>12</v>
      </c>
      <c r="C115">
        <v>34063</v>
      </c>
      <c r="D115">
        <v>3758</v>
      </c>
      <c r="E115">
        <v>37821</v>
      </c>
      <c r="F115">
        <v>753925</v>
      </c>
      <c r="G115">
        <v>791746</v>
      </c>
      <c r="H115">
        <v>14570</v>
      </c>
      <c r="I115">
        <v>34767</v>
      </c>
      <c r="J115">
        <v>539524</v>
      </c>
      <c r="K115">
        <v>49261</v>
      </c>
      <c r="L115">
        <v>844177</v>
      </c>
      <c r="M115">
        <v>536354</v>
      </c>
      <c r="N115">
        <v>1380531</v>
      </c>
      <c r="O115">
        <v>20199829</v>
      </c>
      <c r="P115">
        <v>12120989</v>
      </c>
    </row>
    <row r="116" spans="1:16">
      <c r="A116" s="2">
        <v>44157</v>
      </c>
      <c r="B116" t="s">
        <v>12</v>
      </c>
      <c r="C116">
        <v>34279</v>
      </c>
      <c r="D116">
        <v>3801</v>
      </c>
      <c r="E116">
        <v>38080</v>
      </c>
      <c r="F116">
        <v>767867</v>
      </c>
      <c r="G116">
        <v>805947</v>
      </c>
      <c r="H116">
        <v>14201</v>
      </c>
      <c r="I116">
        <v>28337</v>
      </c>
      <c r="J116">
        <v>553098</v>
      </c>
      <c r="K116">
        <v>49823</v>
      </c>
      <c r="L116">
        <v>858957</v>
      </c>
      <c r="M116">
        <v>549911</v>
      </c>
      <c r="N116">
        <v>1408868</v>
      </c>
      <c r="O116">
        <v>20388576</v>
      </c>
      <c r="P116">
        <v>12225850</v>
      </c>
    </row>
    <row r="117" spans="1:16">
      <c r="A117" s="2">
        <v>44158</v>
      </c>
      <c r="B117" t="s">
        <v>12</v>
      </c>
      <c r="C117">
        <v>34697</v>
      </c>
      <c r="D117">
        <v>3810</v>
      </c>
      <c r="E117">
        <v>38507</v>
      </c>
      <c r="F117">
        <v>758342</v>
      </c>
      <c r="G117">
        <v>796849</v>
      </c>
      <c r="H117">
        <v>-9098</v>
      </c>
      <c r="I117">
        <v>22930</v>
      </c>
      <c r="J117">
        <v>584493</v>
      </c>
      <c r="K117">
        <v>50453</v>
      </c>
      <c r="L117">
        <v>870461</v>
      </c>
      <c r="M117">
        <v>561334</v>
      </c>
      <c r="N117">
        <v>1431795</v>
      </c>
      <c r="O117">
        <v>20537521</v>
      </c>
      <c r="P117">
        <v>12303705</v>
      </c>
    </row>
    <row r="118" spans="1:16">
      <c r="A118" s="2">
        <v>44159</v>
      </c>
      <c r="B118" t="s">
        <v>12</v>
      </c>
      <c r="C118">
        <v>34577</v>
      </c>
      <c r="D118">
        <v>3816</v>
      </c>
      <c r="E118">
        <v>38393</v>
      </c>
      <c r="F118">
        <v>759993</v>
      </c>
      <c r="G118">
        <v>798386</v>
      </c>
      <c r="H118">
        <v>1537</v>
      </c>
      <c r="I118">
        <v>23232</v>
      </c>
      <c r="J118">
        <v>605330</v>
      </c>
      <c r="K118">
        <v>51306</v>
      </c>
      <c r="L118">
        <v>882238</v>
      </c>
      <c r="M118">
        <v>572784</v>
      </c>
      <c r="N118">
        <v>1455022</v>
      </c>
      <c r="O118">
        <v>20726180</v>
      </c>
      <c r="P118">
        <v>12398952</v>
      </c>
    </row>
    <row r="119" spans="1:16">
      <c r="A119" s="2">
        <v>44160</v>
      </c>
    </row>
    <row r="120" spans="1:16">
      <c r="A120" s="2">
        <v>44161</v>
      </c>
    </row>
    <row r="121" spans="1:16">
      <c r="A121" s="2">
        <v>44162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8"/>
  <sheetViews>
    <sheetView zoomScaleNormal="100" workbookViewId="0">
      <pane ySplit="1" topLeftCell="A92" activePane="bottomLeft" state="frozen"/>
      <selection pane="bottomLeft" activeCell="A118" sqref="A118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  <row r="115" spans="1:11">
      <c r="A115" s="2">
        <f>Dati!A115</f>
        <v>44156</v>
      </c>
      <c r="B115" s="10">
        <v>113</v>
      </c>
      <c r="C115" s="3">
        <f>Dati!O115</f>
        <v>20199829</v>
      </c>
      <c r="D115">
        <f t="shared" ref="D115" si="248">C115-C114</f>
        <v>237225</v>
      </c>
      <c r="E115">
        <f t="shared" ref="E115" si="249">D115-D114</f>
        <v>-852</v>
      </c>
      <c r="G115" s="5">
        <f>C115/Casi_totali!B115</f>
        <v>14.631927135283453</v>
      </c>
      <c r="H115" s="5">
        <f>C115/Positivi!B115</f>
        <v>25.513016800842696</v>
      </c>
      <c r="I115" s="6">
        <f t="shared" ref="I115" si="250">100/G115</f>
        <v>6.8343697364962841</v>
      </c>
      <c r="J115" s="6">
        <f t="shared" ref="J115" si="251">100/H115</f>
        <v>3.9195678339653268</v>
      </c>
      <c r="K115" s="5">
        <f>'Nuovi positivi'!C115/D115*100</f>
        <v>14.654441985456845</v>
      </c>
    </row>
    <row r="116" spans="1:11">
      <c r="A116" s="2">
        <f>Dati!A116</f>
        <v>44157</v>
      </c>
      <c r="B116" s="10">
        <v>114</v>
      </c>
      <c r="C116" s="3">
        <f>Dati!O116</f>
        <v>20388576</v>
      </c>
      <c r="D116">
        <f t="shared" ref="D116" si="252">C116-C115</f>
        <v>188747</v>
      </c>
      <c r="E116">
        <f t="shared" ref="E116" si="253">D116-D115</f>
        <v>-48478</v>
      </c>
      <c r="G116" s="5">
        <f>C116/Casi_totali!B116</f>
        <v>14.471601313962699</v>
      </c>
      <c r="H116" s="5">
        <f>C116/Positivi!B116</f>
        <v>25.297663494001466</v>
      </c>
      <c r="I116" s="6">
        <f t="shared" ref="I116" si="254">100/G116</f>
        <v>6.9100853340615842</v>
      </c>
      <c r="J116" s="6">
        <f t="shared" ref="J116" si="255">100/H116</f>
        <v>3.952934231404881</v>
      </c>
      <c r="K116" s="5">
        <f>'Nuovi positivi'!C116/D116*100</f>
        <v>15.013218753145747</v>
      </c>
    </row>
    <row r="117" spans="1:11">
      <c r="A117" s="2">
        <f>Dati!A117</f>
        <v>44158</v>
      </c>
      <c r="B117" s="10">
        <v>115</v>
      </c>
      <c r="C117" s="3">
        <f>Dati!O117</f>
        <v>20537521</v>
      </c>
      <c r="D117">
        <f t="shared" ref="D117:D118" si="256">C117-C116</f>
        <v>148945</v>
      </c>
      <c r="E117">
        <f t="shared" ref="E117:E118" si="257">D117-D116</f>
        <v>-39802</v>
      </c>
      <c r="G117" s="5">
        <f>C117/Casi_totali!B117</f>
        <v>14.343897694851567</v>
      </c>
      <c r="H117" s="5">
        <f>C117/Positivi!B117</f>
        <v>25.773416293425729</v>
      </c>
      <c r="I117" s="6">
        <f t="shared" ref="I117:I118" si="258">100/G117</f>
        <v>6.9716057746209978</v>
      </c>
      <c r="J117" s="6">
        <f t="shared" ref="J117:J118" si="259">100/H117</f>
        <v>3.8799668178062974</v>
      </c>
      <c r="K117" s="5">
        <f>'Nuovi positivi'!C117/D117*100</f>
        <v>15.392930276276479</v>
      </c>
    </row>
    <row r="118" spans="1:11">
      <c r="A118" s="2">
        <f>Dati!A118</f>
        <v>44159</v>
      </c>
      <c r="B118" s="10">
        <v>116</v>
      </c>
      <c r="C118" s="3">
        <f>Dati!O118</f>
        <v>20726180</v>
      </c>
      <c r="D118">
        <f t="shared" si="256"/>
        <v>188659</v>
      </c>
      <c r="E118">
        <f t="shared" si="257"/>
        <v>39714</v>
      </c>
      <c r="G118" s="5">
        <f>C118/Casi_totali!B118</f>
        <v>14.244581868865213</v>
      </c>
      <c r="H118" s="5">
        <f>C118/Positivi!B118</f>
        <v>25.96009950074275</v>
      </c>
      <c r="I118" s="6">
        <f t="shared" si="258"/>
        <v>7.0202130831634193</v>
      </c>
      <c r="J118" s="6">
        <f t="shared" si="259"/>
        <v>3.8520653588842708</v>
      </c>
      <c r="K118" s="5">
        <f>'Nuovi positivi'!C118/D118*100</f>
        <v>12.311631038010379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86" activePane="bottomLeft" state="frozen"/>
      <selection pane="bottomLeft" activeCell="V70" sqref="V7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-55026076.018128514</v>
      </c>
      <c r="I4" s="11">
        <f t="shared" ref="I4:I67" si="0">C4-F4</f>
        <v>238</v>
      </c>
      <c r="J4" s="11">
        <f>D4-H4</f>
        <v>55026314.018128514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-40646114.691085756</v>
      </c>
      <c r="I5" s="11">
        <f t="shared" si="0"/>
        <v>397</v>
      </c>
      <c r="J5" s="11">
        <f t="shared" ref="J5:J68" si="5">D5-H5</f>
        <v>40646273.691085756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-29862275.713782016</v>
      </c>
      <c r="I6" s="11">
        <f t="shared" si="0"/>
        <v>587</v>
      </c>
      <c r="J6" s="11">
        <f t="shared" si="5"/>
        <v>29862465.713782016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-21814439.933095988</v>
      </c>
      <c r="I7" s="11">
        <f t="shared" si="0"/>
        <v>971</v>
      </c>
      <c r="J7" s="11">
        <f t="shared" si="5"/>
        <v>21814823.933095988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-15839238.006991995</v>
      </c>
      <c r="I8" s="11">
        <f t="shared" si="0"/>
        <v>1372</v>
      </c>
      <c r="J8" s="11">
        <f t="shared" si="5"/>
        <v>15839639.006991995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-11426983.792720433</v>
      </c>
      <c r="I9" s="11">
        <f t="shared" si="0"/>
        <v>1924</v>
      </c>
      <c r="J9" s="11">
        <f t="shared" si="5"/>
        <v>11427535.792720433</v>
      </c>
      <c r="K9" s="11"/>
      <c r="M9" s="12" t="s">
        <v>65</v>
      </c>
      <c r="N9">
        <v>39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-8187638.8411755068</v>
      </c>
      <c r="I10" s="11">
        <f t="shared" si="0"/>
        <v>2271</v>
      </c>
      <c r="J10" s="11">
        <f t="shared" si="5"/>
        <v>8187985.8411755068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-5823990.5462112231</v>
      </c>
      <c r="I11" s="11">
        <f t="shared" si="0"/>
        <v>2734</v>
      </c>
      <c r="J11" s="11">
        <f t="shared" si="5"/>
        <v>5824453.5462112231</v>
      </c>
      <c r="K11" s="11">
        <f>E11-H11</f>
        <v>5824314.9747826513</v>
      </c>
      <c r="M11" s="12" t="s">
        <v>29</v>
      </c>
      <c r="N11" s="11">
        <f>AVERAGE(I3:I110)</f>
        <v>-1248.1563839224705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-4110578.261357856</v>
      </c>
      <c r="I12" s="11">
        <f t="shared" si="0"/>
        <v>2993</v>
      </c>
      <c r="J12" s="11">
        <f t="shared" si="5"/>
        <v>4110837.261357856</v>
      </c>
      <c r="K12" s="11">
        <f t="shared" ref="K12:K75" si="6">E12-H12</f>
        <v>4110934.8327864273</v>
      </c>
      <c r="M12" s="12" t="s">
        <v>30</v>
      </c>
      <c r="N12" s="6">
        <f>STDEVP(I3:I110)</f>
        <v>50645.328024438713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-2877187.8179737106</v>
      </c>
      <c r="I13" s="11">
        <f t="shared" si="0"/>
        <v>3405</v>
      </c>
      <c r="J13" s="11">
        <f t="shared" si="5"/>
        <v>2877599.8179737106</v>
      </c>
      <c r="K13" s="11">
        <f t="shared" si="6"/>
        <v>2877558.6751165679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-1995967.1996401884</v>
      </c>
      <c r="I14" s="11">
        <f t="shared" si="0"/>
        <v>3881</v>
      </c>
      <c r="J14" s="11">
        <f t="shared" si="5"/>
        <v>1996443.1996401884</v>
      </c>
      <c r="K14" s="11">
        <f t="shared" si="6"/>
        <v>1996369.7710687597</v>
      </c>
      <c r="M14" s="12" t="s">
        <v>40</v>
      </c>
      <c r="N14" s="11">
        <f>AVERAGE(J34:J110)</f>
        <v>-1423.5162952830769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-1371404.4184509504</v>
      </c>
      <c r="I15" s="11">
        <f t="shared" si="0"/>
        <v>4403</v>
      </c>
      <c r="J15" s="11">
        <f t="shared" si="5"/>
        <v>1371926.4184509504</v>
      </c>
      <c r="K15" s="11">
        <f t="shared" si="6"/>
        <v>1371820.1327366647</v>
      </c>
      <c r="M15" s="12" t="s">
        <v>30</v>
      </c>
      <c r="N15" s="6">
        <f>STDEVP(J34:J110)</f>
        <v>3858.2026008551479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-932560.95205443108</v>
      </c>
      <c r="I16" s="11">
        <f t="shared" si="0"/>
        <v>4977</v>
      </c>
      <c r="J16" s="11">
        <f t="shared" si="5"/>
        <v>933134.95205443108</v>
      </c>
      <c r="K16" s="11">
        <f t="shared" si="6"/>
        <v>932993.95205443108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-627077.06311660109</v>
      </c>
      <c r="I17" s="11">
        <f t="shared" si="0"/>
        <v>5606</v>
      </c>
      <c r="J17" s="11">
        <f t="shared" si="5"/>
        <v>627706.06311660109</v>
      </c>
      <c r="K17" s="11">
        <f t="shared" si="6"/>
        <v>627513.20597374393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-416564.38217803248</v>
      </c>
      <c r="I18" s="11">
        <f t="shared" si="0"/>
        <v>6083</v>
      </c>
      <c r="J18" s="11">
        <f t="shared" si="5"/>
        <v>417041.38217803248</v>
      </c>
      <c r="K18" s="11">
        <f t="shared" si="6"/>
        <v>417040.81074946106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-273080.76109213184</v>
      </c>
      <c r="I19" s="11">
        <f t="shared" si="0"/>
        <v>6403</v>
      </c>
      <c r="J19" s="11">
        <f t="shared" si="5"/>
        <v>273400.76109213184</v>
      </c>
      <c r="K19" s="11">
        <f t="shared" si="6"/>
        <v>273559.18966356042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-176446.26087639289</v>
      </c>
      <c r="I20" s="11">
        <f t="shared" si="0"/>
        <v>6804</v>
      </c>
      <c r="J20" s="11">
        <f t="shared" si="5"/>
        <v>176847.26087639289</v>
      </c>
      <c r="K20" s="11">
        <f t="shared" si="6"/>
        <v>176933.40373353576</v>
      </c>
      <c r="M20" t="s">
        <v>41</v>
      </c>
      <c r="N20" s="11">
        <f>MAX(F3:F200)</f>
        <v>2027386.6237894099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-112210.22252201663</v>
      </c>
      <c r="I21" s="11">
        <f t="shared" si="0"/>
        <v>7446</v>
      </c>
      <c r="J21" s="11">
        <f t="shared" si="5"/>
        <v>112852.22252201663</v>
      </c>
      <c r="K21" s="11">
        <f t="shared" si="6"/>
        <v>112695.79395058806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-70120.130905975311</v>
      </c>
      <c r="I22" s="11">
        <f t="shared" si="0"/>
        <v>8286</v>
      </c>
      <c r="J22" s="11">
        <f t="shared" si="5"/>
        <v>70960.130905975311</v>
      </c>
      <c r="K22" s="11">
        <f t="shared" si="6"/>
        <v>70629.416620261021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-42975.417532702624</v>
      </c>
      <c r="I23" s="11">
        <f t="shared" si="0"/>
        <v>9233</v>
      </c>
      <c r="J23" s="11">
        <f t="shared" si="5"/>
        <v>43922.417532702624</v>
      </c>
      <c r="K23" s="11">
        <f t="shared" si="6"/>
        <v>43530.131818416907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-25775.083228626503</v>
      </c>
      <c r="I24" s="11">
        <f t="shared" si="0"/>
        <v>10304</v>
      </c>
      <c r="J24" s="11">
        <f t="shared" si="5"/>
        <v>26846.083228626503</v>
      </c>
      <c r="K24" s="11">
        <f t="shared" si="6"/>
        <v>26383.083228626503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-15088.378249211439</v>
      </c>
      <c r="I25" s="11">
        <f t="shared" si="0"/>
        <v>11513</v>
      </c>
      <c r="J25" s="11">
        <f t="shared" si="5"/>
        <v>16297.378249211439</v>
      </c>
      <c r="K25" s="11">
        <f t="shared" si="6"/>
        <v>15759.521106354296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-8593.825979186764</v>
      </c>
      <c r="I26" s="11">
        <f t="shared" si="0"/>
        <v>12466</v>
      </c>
      <c r="J26" s="11">
        <f t="shared" si="5"/>
        <v>9546.825979186764</v>
      </c>
      <c r="K26" s="11">
        <f t="shared" si="6"/>
        <v>9369.5402649010503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-4744.4846852093933</v>
      </c>
      <c r="I27" s="11">
        <f t="shared" si="0"/>
        <v>13342</v>
      </c>
      <c r="J27" s="11">
        <f t="shared" si="5"/>
        <v>5620.4846852093933</v>
      </c>
      <c r="K27" s="11">
        <f t="shared" si="6"/>
        <v>5610.6275423522502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-2527.2099517024258</v>
      </c>
      <c r="I28" s="11">
        <f t="shared" si="0"/>
        <v>14708</v>
      </c>
      <c r="J28" s="11">
        <f t="shared" si="5"/>
        <v>3893.2099517024258</v>
      </c>
      <c r="K28" s="11">
        <f t="shared" si="6"/>
        <v>3461.2099517024258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-1291.3728063714925</v>
      </c>
      <c r="I29" s="11">
        <f t="shared" si="0"/>
        <v>16117</v>
      </c>
      <c r="J29" s="11">
        <f t="shared" si="5"/>
        <v>2700.3728063714925</v>
      </c>
      <c r="K29" s="11">
        <f t="shared" si="6"/>
        <v>2328.8013778000641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-628.4587368242826</v>
      </c>
      <c r="I30" s="11">
        <f t="shared" si="0"/>
        <v>17577</v>
      </c>
      <c r="J30" s="11">
        <f t="shared" si="5"/>
        <v>2088.4587368242828</v>
      </c>
      <c r="K30" s="11">
        <f t="shared" si="6"/>
        <v>1747.1730225385684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-288.58451886416088</v>
      </c>
      <c r="I31" s="11">
        <f t="shared" si="0"/>
        <v>19021</v>
      </c>
      <c r="J31" s="11">
        <f t="shared" si="5"/>
        <v>1732.5845188641608</v>
      </c>
      <c r="K31" s="11">
        <f t="shared" si="6"/>
        <v>1480.5845188641608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-123.51384832843785</v>
      </c>
      <c r="I32" s="11">
        <f t="shared" si="0"/>
        <v>20386</v>
      </c>
      <c r="J32" s="11">
        <f t="shared" si="5"/>
        <v>1488.5138483284379</v>
      </c>
      <c r="K32" s="11">
        <f t="shared" si="6"/>
        <v>1368.7995626141521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-48.461076109938602</v>
      </c>
      <c r="I33" s="11">
        <f t="shared" si="0"/>
        <v>21382</v>
      </c>
      <c r="J33" s="11">
        <f t="shared" si="5"/>
        <v>1044.4610761099386</v>
      </c>
      <c r="K33" s="11">
        <f t="shared" si="6"/>
        <v>1316.0325046813673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-17.029209266626246</v>
      </c>
      <c r="I34" s="11">
        <f t="shared" si="0"/>
        <v>22357</v>
      </c>
      <c r="J34" s="11">
        <f t="shared" si="5"/>
        <v>992.02920926662625</v>
      </c>
      <c r="K34" s="11">
        <f t="shared" si="6"/>
        <v>1290.7434949809119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-5.1797883269084766</v>
      </c>
      <c r="I35" s="11">
        <f t="shared" si="0"/>
        <v>23683</v>
      </c>
      <c r="J35" s="11">
        <f t="shared" si="5"/>
        <v>1331.1797883269085</v>
      </c>
      <c r="K35" s="11">
        <f t="shared" si="6"/>
        <v>1293.0369311840514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-1.2935652724232696</v>
      </c>
      <c r="I36" s="11">
        <f t="shared" si="0"/>
        <v>25080</v>
      </c>
      <c r="J36" s="11">
        <f t="shared" si="5"/>
        <v>1398.2935652724232</v>
      </c>
      <c r="K36" s="11">
        <f t="shared" si="6"/>
        <v>1283.4364224152803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-0.24275227815550021</v>
      </c>
      <c r="I37" s="11">
        <f t="shared" si="0"/>
        <v>26812</v>
      </c>
      <c r="J37" s="11">
        <f t="shared" si="5"/>
        <v>1732.2427522781554</v>
      </c>
      <c r="K37" s="11">
        <f t="shared" si="6"/>
        <v>1280.6713237067268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-2.8995941549801139E-2</v>
      </c>
      <c r="I38" s="11">
        <f t="shared" si="0"/>
        <v>28505</v>
      </c>
      <c r="J38" s="11">
        <f t="shared" si="5"/>
        <v>1693.0289959415497</v>
      </c>
      <c r="K38" s="11">
        <f t="shared" si="6"/>
        <v>1319.314710227264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-1.5186002247060456E-3</v>
      </c>
      <c r="I39" s="11">
        <f t="shared" si="0"/>
        <v>29802</v>
      </c>
      <c r="J39" s="11">
        <f t="shared" si="5"/>
        <v>1297.0015186002247</v>
      </c>
      <c r="K39" s="11">
        <f t="shared" si="6"/>
        <v>1354.8586614573676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-1.0616431153047705E-5</v>
      </c>
      <c r="I40" s="11">
        <f t="shared" si="0"/>
        <v>30952</v>
      </c>
      <c r="J40" s="11">
        <f t="shared" si="5"/>
        <v>1150.0000106164312</v>
      </c>
      <c r="K40" s="11">
        <f t="shared" si="6"/>
        <v>1345.1428677592883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0"/>
        <v>32321</v>
      </c>
      <c r="J41" s="11">
        <f t="shared" si="5"/>
        <v>1369</v>
      </c>
      <c r="K41" s="11">
        <f t="shared" si="6"/>
        <v>1367.1428571428571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8.5009735097365129E-6</v>
      </c>
      <c r="G42" s="11">
        <f t="shared" si="3"/>
        <v>8.5009735097365125E-5</v>
      </c>
      <c r="H42" s="11">
        <f t="shared" si="4"/>
        <v>8.5009735097365129E-6</v>
      </c>
      <c r="I42" s="11">
        <f t="shared" si="0"/>
        <v>33750.999991499026</v>
      </c>
      <c r="J42" s="11">
        <f t="shared" si="5"/>
        <v>1429.9999914990265</v>
      </c>
      <c r="K42" s="11">
        <f t="shared" si="6"/>
        <v>1423.4285629275978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9.8219765545657506E-4</v>
      </c>
      <c r="G43" s="11">
        <f t="shared" si="3"/>
        <v>9.7369668194683852E-3</v>
      </c>
      <c r="H43" s="11">
        <f t="shared" si="4"/>
        <v>9.7369668194683865E-4</v>
      </c>
      <c r="I43" s="11">
        <f t="shared" si="0"/>
        <v>35347.999017802344</v>
      </c>
      <c r="J43" s="11">
        <f t="shared" si="5"/>
        <v>1596.999026303318</v>
      </c>
      <c r="K43" s="11">
        <f t="shared" si="6"/>
        <v>1438.2847405890323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1.5869210429592908E-2</v>
      </c>
      <c r="G44" s="11">
        <f t="shared" si="3"/>
        <v>0.14887012774136332</v>
      </c>
      <c r="H44" s="11">
        <f t="shared" si="4"/>
        <v>1.4887012774136333E-2</v>
      </c>
      <c r="I44" s="11">
        <f t="shared" si="0"/>
        <v>36963.984130789569</v>
      </c>
      <c r="J44" s="11">
        <f t="shared" si="5"/>
        <v>1615.9851129872259</v>
      </c>
      <c r="K44" s="11">
        <f t="shared" si="6"/>
        <v>1466.8422558443688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0.11566765552793849</v>
      </c>
      <c r="G45" s="11">
        <f t="shared" si="3"/>
        <v>0.99798445098345578</v>
      </c>
      <c r="H45" s="11">
        <f t="shared" si="4"/>
        <v>9.9798445098345581E-2</v>
      </c>
      <c r="I45" s="11">
        <f t="shared" si="0"/>
        <v>38464.884332344474</v>
      </c>
      <c r="J45" s="11">
        <f t="shared" si="5"/>
        <v>1500.9002015549017</v>
      </c>
      <c r="K45" s="11">
        <f t="shared" si="6"/>
        <v>1450.185915840616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0.54150027248150179</v>
      </c>
      <c r="G46" s="11">
        <f t="shared" si="3"/>
        <v>4.2583261695356329</v>
      </c>
      <c r="H46" s="11">
        <f t="shared" si="4"/>
        <v>0.42583261695356334</v>
      </c>
      <c r="I46" s="11">
        <f t="shared" si="0"/>
        <v>39920.458499727516</v>
      </c>
      <c r="J46" s="11">
        <f t="shared" si="5"/>
        <v>1455.5741673830464</v>
      </c>
      <c r="K46" s="11">
        <f t="shared" si="6"/>
        <v>1422.4313102401893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1.9068776514998249</v>
      </c>
      <c r="G47" s="11">
        <f t="shared" si="3"/>
        <v>13.65377379018323</v>
      </c>
      <c r="H47" s="11">
        <f t="shared" si="4"/>
        <v>1.365377379018323</v>
      </c>
      <c r="I47" s="11">
        <f t="shared" si="0"/>
        <v>40927.093122348502</v>
      </c>
      <c r="J47" s="11">
        <f t="shared" si="5"/>
        <v>1006.6346226209816</v>
      </c>
      <c r="K47" s="11">
        <f t="shared" si="6"/>
        <v>1444.2060511924103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5.5012684048380063</v>
      </c>
      <c r="G48" s="11">
        <f t="shared" si="3"/>
        <v>35.943907533381811</v>
      </c>
      <c r="H48" s="11">
        <f t="shared" si="4"/>
        <v>3.5943907533381818</v>
      </c>
      <c r="I48" s="11">
        <f t="shared" si="0"/>
        <v>42152.498731595158</v>
      </c>
      <c r="J48" s="11">
        <f t="shared" si="5"/>
        <v>1225.4056092466619</v>
      </c>
      <c r="K48" s="11">
        <f t="shared" si="6"/>
        <v>1421.6913235323761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13.691835546324434</v>
      </c>
      <c r="G49" s="11">
        <f t="shared" si="3"/>
        <v>81.905671414864273</v>
      </c>
      <c r="H49" s="11">
        <f t="shared" si="4"/>
        <v>8.1905671414864276</v>
      </c>
      <c r="I49" s="11">
        <f t="shared" si="0"/>
        <v>43596.308164453672</v>
      </c>
      <c r="J49" s="11">
        <f t="shared" si="5"/>
        <v>1443.8094328585137</v>
      </c>
      <c r="K49" s="11">
        <f t="shared" si="6"/>
        <v>1397.0951471442279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30.407617193497593</v>
      </c>
      <c r="G50" s="11">
        <f t="shared" si="3"/>
        <v>167.15781647173159</v>
      </c>
      <c r="H50" s="11">
        <f t="shared" si="4"/>
        <v>16.715781647173159</v>
      </c>
      <c r="I50" s="11">
        <f t="shared" si="0"/>
        <v>45162.592382806499</v>
      </c>
      <c r="J50" s="11">
        <f t="shared" si="5"/>
        <v>1566.2842183528269</v>
      </c>
      <c r="K50" s="11">
        <f t="shared" si="6"/>
        <v>1391.7127897813982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61.680951035248626</v>
      </c>
      <c r="G51" s="11">
        <f t="shared" si="3"/>
        <v>312.73333841751031</v>
      </c>
      <c r="H51" s="11">
        <f t="shared" si="4"/>
        <v>31.273333841751029</v>
      </c>
      <c r="I51" s="11">
        <f t="shared" si="0"/>
        <v>47038.319048964753</v>
      </c>
      <c r="J51" s="11">
        <f t="shared" si="5"/>
        <v>1875.7266661582489</v>
      </c>
      <c r="K51" s="11">
        <f t="shared" si="6"/>
        <v>1375.1552375868202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116.2150365252083</v>
      </c>
      <c r="G52" s="11">
        <f t="shared" si="3"/>
        <v>545.34085489959682</v>
      </c>
      <c r="H52" s="11">
        <f t="shared" si="4"/>
        <v>54.534085489959679</v>
      </c>
      <c r="I52" s="11">
        <f t="shared" si="0"/>
        <v>48620.784963474791</v>
      </c>
      <c r="J52" s="11">
        <f t="shared" si="5"/>
        <v>1582.4659145100404</v>
      </c>
      <c r="K52" s="11">
        <f t="shared" si="6"/>
        <v>1393.4659145100404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205.94407592717425</v>
      </c>
      <c r="G53" s="11">
        <f t="shared" si="3"/>
        <v>897.29039401965952</v>
      </c>
      <c r="H53" s="11">
        <f t="shared" si="4"/>
        <v>89.729039401965935</v>
      </c>
      <c r="I53" s="11">
        <f t="shared" si="0"/>
        <v>50118.055924072825</v>
      </c>
      <c r="J53" s="11">
        <f t="shared" si="5"/>
        <v>1497.270960598034</v>
      </c>
      <c r="K53" s="11">
        <f t="shared" si="6"/>
        <v>1377.6995320266053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346.55297886774105</v>
      </c>
      <c r="G54" s="11">
        <f t="shared" si="3"/>
        <v>1406.089029405668</v>
      </c>
      <c r="H54" s="11">
        <f t="shared" si="4"/>
        <v>140.60890294056679</v>
      </c>
      <c r="I54" s="11">
        <f t="shared" si="0"/>
        <v>51327.447021132262</v>
      </c>
      <c r="J54" s="11">
        <f t="shared" si="5"/>
        <v>1209.3910970594332</v>
      </c>
      <c r="K54" s="11">
        <f t="shared" si="6"/>
        <v>1345.5339542022903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557.92653838895819</v>
      </c>
      <c r="G55" s="11">
        <f t="shared" si="3"/>
        <v>2113.7355952121716</v>
      </c>
      <c r="H55" s="11">
        <f t="shared" si="4"/>
        <v>211.37355952121717</v>
      </c>
      <c r="I55" s="11">
        <f t="shared" si="0"/>
        <v>52507.073461611042</v>
      </c>
      <c r="J55" s="11">
        <f t="shared" si="5"/>
        <v>1179.6264404787828</v>
      </c>
      <c r="K55" s="11">
        <f t="shared" si="6"/>
        <v>1323.6264404787828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864.50262919791157</v>
      </c>
      <c r="G56" s="11">
        <f t="shared" si="3"/>
        <v>3065.7609080895336</v>
      </c>
      <c r="H56" s="11">
        <f t="shared" si="4"/>
        <v>306.57609080895338</v>
      </c>
      <c r="I56" s="11">
        <f t="shared" si="0"/>
        <v>53840.497370802092</v>
      </c>
      <c r="J56" s="11">
        <f t="shared" si="5"/>
        <v>1333.4239091910467</v>
      </c>
      <c r="K56" s="11">
        <f t="shared" si="6"/>
        <v>1251.5667663339036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1295.5097099133538</v>
      </c>
      <c r="G57" s="11">
        <f t="shared" si="3"/>
        <v>4310.0708071544232</v>
      </c>
      <c r="H57" s="11">
        <f t="shared" si="4"/>
        <v>431.00708071544221</v>
      </c>
      <c r="I57" s="11">
        <f t="shared" si="0"/>
        <v>55195.490290086644</v>
      </c>
      <c r="J57" s="11">
        <f t="shared" si="5"/>
        <v>1354.9929192845577</v>
      </c>
      <c r="K57" s="11">
        <f t="shared" si="6"/>
        <v>1153.9929192845577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1885.0751717276048</v>
      </c>
      <c r="G58" s="11">
        <f t="shared" si="3"/>
        <v>5895.6546181425092</v>
      </c>
      <c r="H58" s="11">
        <f t="shared" si="4"/>
        <v>589.56546181425085</v>
      </c>
      <c r="I58" s="11">
        <f t="shared" si="0"/>
        <v>56517.924828272393</v>
      </c>
      <c r="J58" s="11">
        <f t="shared" si="5"/>
        <v>1322.4345381857493</v>
      </c>
      <c r="K58" s="11">
        <f t="shared" si="6"/>
        <v>1024.4345381857493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2672.1974003491619</v>
      </c>
      <c r="G59" s="11">
        <f t="shared" si="3"/>
        <v>7871.2222862155704</v>
      </c>
      <c r="H59" s="11">
        <f t="shared" si="4"/>
        <v>787.12222862155693</v>
      </c>
      <c r="I59" s="11">
        <f t="shared" si="0"/>
        <v>57599.802599650837</v>
      </c>
      <c r="J59" s="11">
        <f t="shared" si="5"/>
        <v>1081.877771378443</v>
      </c>
      <c r="K59" s="11">
        <f t="shared" si="6"/>
        <v>827.59205709272885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3700.5804404293167</v>
      </c>
      <c r="G60" s="11">
        <f t="shared" si="3"/>
        <v>10283.830400801548</v>
      </c>
      <c r="H60" s="11">
        <f t="shared" si="4"/>
        <v>1028.3830400801548</v>
      </c>
      <c r="I60" s="11">
        <f t="shared" si="0"/>
        <v>58337.419559570684</v>
      </c>
      <c r="J60" s="11">
        <f t="shared" si="5"/>
        <v>737.61695991984516</v>
      </c>
      <c r="K60" s="11">
        <f t="shared" si="6"/>
        <v>619.47410277698805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5018.3356028075705</v>
      </c>
      <c r="G61" s="11">
        <f t="shared" si="3"/>
        <v>13177.551623782538</v>
      </c>
      <c r="H61" s="11">
        <f t="shared" si="4"/>
        <v>1317.7551623782535</v>
      </c>
      <c r="I61" s="11">
        <f t="shared" si="0"/>
        <v>58513.664397192428</v>
      </c>
      <c r="J61" s="11">
        <f t="shared" si="5"/>
        <v>176.24483762174646</v>
      </c>
      <c r="K61" s="11">
        <f t="shared" si="6"/>
        <v>355.67340905031779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6677.5590539361719</v>
      </c>
      <c r="G62" s="11">
        <f t="shared" si="3"/>
        <v>16592.234511286013</v>
      </c>
      <c r="H62" s="11">
        <f t="shared" si="4"/>
        <v>1659.2234511286017</v>
      </c>
      <c r="I62" s="11">
        <f t="shared" si="0"/>
        <v>58501.440946063827</v>
      </c>
      <c r="J62" s="11">
        <f t="shared" si="5"/>
        <v>-12.22345112860171</v>
      </c>
      <c r="K62" s="11">
        <f t="shared" si="6"/>
        <v>34.77654887139829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8733.7982693286322</v>
      </c>
      <c r="G63" s="11">
        <f t="shared" si="3"/>
        <v>20562.3921539246</v>
      </c>
      <c r="H63" s="11">
        <f t="shared" si="4"/>
        <v>2056.2392153924598</v>
      </c>
      <c r="I63" s="11">
        <f t="shared" si="0"/>
        <v>58295.201730671368</v>
      </c>
      <c r="J63" s="11">
        <f t="shared" si="5"/>
        <v>-206.23921539245976</v>
      </c>
      <c r="K63" s="11">
        <f t="shared" si="6"/>
        <v>-325.66778682103109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11245.423177870312</v>
      </c>
      <c r="G64" s="11">
        <f t="shared" si="3"/>
        <v>25116.249085416803</v>
      </c>
      <c r="H64" s="11">
        <f t="shared" si="4"/>
        <v>2511.6249085416803</v>
      </c>
      <c r="I64" s="11">
        <f t="shared" si="0"/>
        <v>58331.576822129689</v>
      </c>
      <c r="J64" s="11">
        <f t="shared" si="5"/>
        <v>36.37509145831973</v>
      </c>
      <c r="K64" s="11">
        <f t="shared" si="6"/>
        <v>-751.0534799702516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14272.919880875945</v>
      </c>
      <c r="G65" s="11">
        <f t="shared" si="3"/>
        <v>30274.967030056323</v>
      </c>
      <c r="H65" s="11">
        <f t="shared" si="4"/>
        <v>3027.4967030056328</v>
      </c>
      <c r="I65" s="11">
        <f t="shared" si="0"/>
        <v>57803.080119124053</v>
      </c>
      <c r="J65" s="11">
        <f t="shared" si="5"/>
        <v>-528.49670300563275</v>
      </c>
      <c r="K65" s="11">
        <f t="shared" si="6"/>
        <v>-1158.0681315770614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17878.126046709105</v>
      </c>
      <c r="G66" s="11">
        <f t="shared" si="3"/>
        <v>36052.0616583316</v>
      </c>
      <c r="H66" s="11">
        <f t="shared" si="4"/>
        <v>3605.2061658331604</v>
      </c>
      <c r="I66" s="11">
        <f t="shared" si="0"/>
        <v>57040.873953290895</v>
      </c>
      <c r="J66" s="11">
        <f t="shared" si="5"/>
        <v>-762.20616583316041</v>
      </c>
      <c r="K66" s="11">
        <f t="shared" si="6"/>
        <v>-1651.9204515474462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22123.427533741466</v>
      </c>
      <c r="G67" s="11">
        <f t="shared" si="3"/>
        <v>42453.014870323605</v>
      </c>
      <c r="H67" s="11">
        <f t="shared" si="4"/>
        <v>4245.3014870323595</v>
      </c>
      <c r="I67" s="11">
        <f t="shared" si="0"/>
        <v>55373.572466258534</v>
      </c>
      <c r="J67" s="11">
        <f t="shared" si="5"/>
        <v>-1667.3014870323595</v>
      </c>
      <c r="K67" s="11">
        <f t="shared" si="6"/>
        <v>-2152.872915603788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27070.93557440424</v>
      </c>
      <c r="G68" s="11">
        <f t="shared" si="3"/>
        <v>49475.080406627749</v>
      </c>
      <c r="H68" s="11">
        <f t="shared" si="4"/>
        <v>4947.5080406627731</v>
      </c>
      <c r="I68" s="11">
        <f t="shared" ref="I68:I109" si="8">C68-F68</f>
        <v>52683.06442559576</v>
      </c>
      <c r="J68" s="11">
        <f t="shared" si="5"/>
        <v>-2690.5080406627731</v>
      </c>
      <c r="K68" s="11">
        <f t="shared" si="6"/>
        <v>-2739.0794692342015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32781.663063937369</v>
      </c>
      <c r="G69" s="11">
        <f t="shared" ref="G69:G132" si="11">(F69-F68)*10</f>
        <v>57107.274895331284</v>
      </c>
      <c r="H69" s="11">
        <f t="shared" ref="H69:H109" si="12">$N$4*(B69-$N$9)^$N$5*EXP(-(B69-$N$9)/$N$6)-$N$8</f>
        <v>5710.7274895331302</v>
      </c>
      <c r="I69" s="11">
        <f t="shared" si="8"/>
        <v>49649.336936062631</v>
      </c>
      <c r="J69" s="11">
        <f t="shared" ref="J69:J110" si="13">D69-H69</f>
        <v>-3033.7274895331302</v>
      </c>
      <c r="K69" s="11">
        <f t="shared" si="6"/>
        <v>-3393.2989181045587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39314.717245496722</v>
      </c>
      <c r="G70" s="11">
        <f t="shared" si="11"/>
        <v>65330.541815593533</v>
      </c>
      <c r="H70" s="11">
        <f t="shared" si="12"/>
        <v>6533.0541815593506</v>
      </c>
      <c r="I70" s="11">
        <f t="shared" si="8"/>
        <v>46793.282754503278</v>
      </c>
      <c r="J70" s="11">
        <f t="shared" si="13"/>
        <v>-2856.0541815593506</v>
      </c>
      <c r="K70" s="11">
        <f t="shared" si="6"/>
        <v>-4068.4827529879221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46726.524473288613</v>
      </c>
      <c r="G71" s="11">
        <f t="shared" si="11"/>
        <v>74118.072277918909</v>
      </c>
      <c r="H71" s="11">
        <f t="shared" si="12"/>
        <v>7411.8072277918936</v>
      </c>
      <c r="I71" s="11">
        <f t="shared" si="8"/>
        <v>43839.475526711387</v>
      </c>
      <c r="J71" s="11">
        <f t="shared" si="13"/>
        <v>-2953.8072277918936</v>
      </c>
      <c r="K71" s="11">
        <f t="shared" si="6"/>
        <v>-4686.2357992204652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55070.100866781431</v>
      </c>
      <c r="G72" s="11">
        <f t="shared" si="11"/>
        <v>83435.763934928182</v>
      </c>
      <c r="H72" s="11">
        <f t="shared" si="12"/>
        <v>8343.57639349282</v>
      </c>
      <c r="I72" s="11">
        <f t="shared" si="8"/>
        <v>40867.899133218569</v>
      </c>
      <c r="J72" s="11">
        <f t="shared" si="13"/>
        <v>-2971.57639349282</v>
      </c>
      <c r="K72" s="11">
        <f t="shared" si="6"/>
        <v>-5345.1478220642484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64394.380633207904</v>
      </c>
      <c r="G73" s="11">
        <f t="shared" si="11"/>
        <v>93242.797664264726</v>
      </c>
      <c r="H73" s="11">
        <f t="shared" si="12"/>
        <v>9324.2797664264726</v>
      </c>
      <c r="I73" s="11">
        <f t="shared" si="8"/>
        <v>37267.619366792096</v>
      </c>
      <c r="J73" s="11">
        <f t="shared" si="13"/>
        <v>-3600.2797664264726</v>
      </c>
      <c r="K73" s="11">
        <f t="shared" si="6"/>
        <v>-5915.4226235693295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74743.611714187064</v>
      </c>
      <c r="G74" s="11">
        <f t="shared" si="11"/>
        <v>103492.3108097916</v>
      </c>
      <c r="H74" s="11">
        <f t="shared" si="12"/>
        <v>10349.231080979163</v>
      </c>
      <c r="I74" s="11">
        <f t="shared" si="8"/>
        <v>32374.388285812936</v>
      </c>
      <c r="J74" s="11">
        <f t="shared" si="13"/>
        <v>-4893.2310809791634</v>
      </c>
      <c r="K74" s="11">
        <f t="shared" si="6"/>
        <v>-6528.8025095505918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86156.826276312306</v>
      </c>
      <c r="G75" s="11">
        <f t="shared" si="11"/>
        <v>114132.14562125242</v>
      </c>
      <c r="H75" s="11">
        <f t="shared" si="12"/>
        <v>11413.214562125242</v>
      </c>
      <c r="I75" s="11">
        <f t="shared" si="8"/>
        <v>25580.173723687694</v>
      </c>
      <c r="J75" s="11">
        <f t="shared" si="13"/>
        <v>-6794.2145621252421</v>
      </c>
      <c r="K75" s="11">
        <f t="shared" si="6"/>
        <v>-7181.6431335538136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98667.391474845252</v>
      </c>
      <c r="G76" s="11">
        <f t="shared" si="11"/>
        <v>125105.65198532946</v>
      </c>
      <c r="H76" s="11">
        <f t="shared" si="12"/>
        <v>12510.565198532948</v>
      </c>
      <c r="I76" s="11">
        <f t="shared" si="8"/>
        <v>18967.608525154748</v>
      </c>
      <c r="J76" s="11">
        <f t="shared" si="13"/>
        <v>-6612.5651985329478</v>
      </c>
      <c r="K76" s="11">
        <f t="shared" ref="K76:K139" si="14">E76-H76</f>
        <v>-7941.5651985329478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112302.64392314377</v>
      </c>
      <c r="G77" s="11">
        <f t="shared" si="11"/>
        <v>136352.52448298517</v>
      </c>
      <c r="H77" s="11">
        <f t="shared" si="12"/>
        <v>13635.252448298521</v>
      </c>
      <c r="I77" s="11">
        <f t="shared" si="8"/>
        <v>12664.356076856231</v>
      </c>
      <c r="J77" s="11">
        <f t="shared" si="13"/>
        <v>-6303.2524482985209</v>
      </c>
      <c r="K77" s="11">
        <f t="shared" si="14"/>
        <v>-8606.109591155664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127083.60943657767</v>
      </c>
      <c r="G78" s="11">
        <f t="shared" si="11"/>
        <v>147809.65513433897</v>
      </c>
      <c r="H78" s="11">
        <f t="shared" si="12"/>
        <v>14780.965513433897</v>
      </c>
      <c r="I78" s="11">
        <f t="shared" si="8"/>
        <v>6686.3905634223338</v>
      </c>
      <c r="J78" s="11">
        <f t="shared" si="13"/>
        <v>-5977.9655134338973</v>
      </c>
      <c r="K78" s="11">
        <f t="shared" si="14"/>
        <v>-9229.6797991481835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143024.80791714875</v>
      </c>
      <c r="G79" s="11">
        <f t="shared" si="11"/>
        <v>159411.98480571082</v>
      </c>
      <c r="H79" s="11">
        <f t="shared" si="12"/>
        <v>15941.198480571074</v>
      </c>
      <c r="I79" s="11">
        <f t="shared" si="8"/>
        <v>754.19208285125205</v>
      </c>
      <c r="J79" s="11">
        <f t="shared" si="13"/>
        <v>-5932.1984805710745</v>
      </c>
      <c r="K79" s="11">
        <f t="shared" si="14"/>
        <v>-9769.1984805710745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160134.14172369777</v>
      </c>
      <c r="G80" s="11">
        <f t="shared" si="11"/>
        <v>171093.33806549024</v>
      </c>
      <c r="H80" s="11">
        <f t="shared" si="12"/>
        <v>17109.333806549039</v>
      </c>
      <c r="I80" s="11">
        <f t="shared" si="8"/>
        <v>-5430.1417236977722</v>
      </c>
      <c r="J80" s="11">
        <f t="shared" si="13"/>
        <v>-6184.3338065490389</v>
      </c>
      <c r="K80" s="11">
        <f t="shared" si="14"/>
        <v>-10274.905235120466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178412.86454448238</v>
      </c>
      <c r="G81" s="11">
        <f t="shared" si="11"/>
        <v>182787.22820784606</v>
      </c>
      <c r="H81" s="11">
        <f t="shared" si="12"/>
        <v>18278.722820784609</v>
      </c>
      <c r="I81" s="11">
        <f t="shared" si="8"/>
        <v>-12003.864544482378</v>
      </c>
      <c r="J81" s="11">
        <f t="shared" si="13"/>
        <v>-6573.7228207846092</v>
      </c>
      <c r="K81" s="11">
        <f t="shared" si="14"/>
        <v>-10701.294249356037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197855.62665929654</v>
      </c>
      <c r="G82" s="11">
        <f t="shared" si="11"/>
        <v>194427.62114814162</v>
      </c>
      <c r="H82" s="11">
        <f t="shared" si="12"/>
        <v>19442.762114814173</v>
      </c>
      <c r="I82" s="11">
        <f t="shared" si="8"/>
        <v>-22109.62665929654</v>
      </c>
      <c r="J82" s="11">
        <f t="shared" si="13"/>
        <v>-10105.762114814173</v>
      </c>
      <c r="K82" s="11">
        <f t="shared" si="14"/>
        <v>-10972.619257671317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218450.59154668343</v>
      </c>
      <c r="G83" s="11">
        <f t="shared" si="11"/>
        <v>205949.64887386886</v>
      </c>
      <c r="H83" s="11">
        <f t="shared" si="12"/>
        <v>20594.964887386883</v>
      </c>
      <c r="I83" s="11">
        <f t="shared" si="8"/>
        <v>-31833.591546683427</v>
      </c>
      <c r="J83" s="11">
        <f t="shared" si="13"/>
        <v>-9723.9648873868828</v>
      </c>
      <c r="K83" s="11">
        <f t="shared" si="14"/>
        <v>-11450.822030244026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240179.6180529494</v>
      </c>
      <c r="G84" s="11">
        <f t="shared" si="11"/>
        <v>217290.26506265975</v>
      </c>
      <c r="H84" s="11">
        <f t="shared" si="12"/>
        <v>21729.026506265986</v>
      </c>
      <c r="I84" s="11">
        <f t="shared" si="8"/>
        <v>-38363.618052949401</v>
      </c>
      <c r="J84" s="11">
        <f t="shared" si="13"/>
        <v>-6530.0265062659855</v>
      </c>
      <c r="K84" s="11">
        <f t="shared" si="14"/>
        <v>-11874.455077694556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263018.50178462034</v>
      </c>
      <c r="G85" s="11">
        <f t="shared" si="11"/>
        <v>228388.8373167094</v>
      </c>
      <c r="H85" s="11">
        <f t="shared" si="12"/>
        <v>22838.883731670914</v>
      </c>
      <c r="I85" s="11">
        <f t="shared" si="8"/>
        <v>-45124.501784620341</v>
      </c>
      <c r="J85" s="11">
        <f t="shared" si="13"/>
        <v>-6760.8837316709141</v>
      </c>
      <c r="K85" s="11">
        <f t="shared" si="14"/>
        <v>-11860.455160242343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286937.26900278858</v>
      </c>
      <c r="G86" s="11">
        <f t="shared" si="11"/>
        <v>239187.67218168243</v>
      </c>
      <c r="H86" s="11">
        <f t="shared" si="12"/>
        <v>23918.767218168261</v>
      </c>
      <c r="I86" s="11">
        <f t="shared" si="8"/>
        <v>-49900.269002788584</v>
      </c>
      <c r="J86" s="11">
        <f t="shared" si="13"/>
        <v>-4775.767218168261</v>
      </c>
      <c r="K86" s="11">
        <f t="shared" si="14"/>
        <v>-11901.052932453975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311900.51607246383</v>
      </c>
      <c r="G87" s="11">
        <f t="shared" si="11"/>
        <v>249632.47069675243</v>
      </c>
      <c r="H87" s="11">
        <f t="shared" si="12"/>
        <v>24963.247069675272</v>
      </c>
      <c r="I87" s="11">
        <f t="shared" si="8"/>
        <v>-55223.516072463826</v>
      </c>
      <c r="J87" s="11">
        <f t="shared" si="13"/>
        <v>-5323.2470696752716</v>
      </c>
      <c r="K87" s="11">
        <f t="shared" si="14"/>
        <v>-11640.675641103842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337867.78743712301</v>
      </c>
      <c r="G88" s="11">
        <f t="shared" si="11"/>
        <v>259672.71364659187</v>
      </c>
      <c r="H88" s="11">
        <f t="shared" si="12"/>
        <v>25967.271364659162</v>
      </c>
      <c r="I88" s="11">
        <f t="shared" si="8"/>
        <v>-59917.787437123014</v>
      </c>
      <c r="J88" s="11">
        <f t="shared" si="13"/>
        <v>-4694.2713646591619</v>
      </c>
      <c r="K88" s="11">
        <f t="shared" si="14"/>
        <v>-11399.699936087733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364793.98513190501</v>
      </c>
      <c r="G89" s="11">
        <f t="shared" si="11"/>
        <v>269261.97694781993</v>
      </c>
      <c r="H89" s="11">
        <f t="shared" si="12"/>
        <v>26926.197694782</v>
      </c>
      <c r="I89" s="11">
        <f t="shared" si="8"/>
        <v>-69836.985131905007</v>
      </c>
      <c r="J89" s="11">
        <f t="shared" si="13"/>
        <v>-9919.1976947820003</v>
      </c>
      <c r="K89" s="11">
        <f t="shared" si="14"/>
        <v>-10991.76912335343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392629.80300175946</v>
      </c>
      <c r="G90" s="11">
        <f t="shared" si="11"/>
        <v>278358.17869854451</v>
      </c>
      <c r="H90" s="11">
        <f t="shared" si="12"/>
        <v>27835.817869854443</v>
      </c>
      <c r="I90" s="11">
        <f t="shared" si="8"/>
        <v>-75683.803001759457</v>
      </c>
      <c r="J90" s="11">
        <f t="shared" si="13"/>
        <v>-5846.8178698544434</v>
      </c>
      <c r="K90" s="11">
        <f t="shared" si="14"/>
        <v>-10805.675012711585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421322.17903690919</v>
      </c>
      <c r="G91" s="11">
        <f t="shared" si="11"/>
        <v>286923.76035149733</v>
      </c>
      <c r="H91" s="11">
        <f t="shared" si="12"/>
        <v>28692.376035149744</v>
      </c>
      <c r="I91" s="11">
        <f t="shared" si="8"/>
        <v>-79388.17903690919</v>
      </c>
      <c r="J91" s="11">
        <f t="shared" si="13"/>
        <v>-3704.376035149744</v>
      </c>
      <c r="K91" s="11">
        <f t="shared" si="14"/>
        <v>-10073.947463721172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450814.75956127181</v>
      </c>
      <c r="G92" s="11">
        <f t="shared" si="11"/>
        <v>294925.80524362624</v>
      </c>
      <c r="H92" s="11">
        <f t="shared" si="12"/>
        <v>29492.580524362649</v>
      </c>
      <c r="I92" s="11">
        <f t="shared" si="8"/>
        <v>-82051.759561271814</v>
      </c>
      <c r="J92" s="11">
        <f t="shared" si="13"/>
        <v>-2663.5805243626492</v>
      </c>
      <c r="K92" s="11">
        <f t="shared" si="14"/>
        <v>-9475.7233815055079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481048.36939479888</v>
      </c>
      <c r="G93" s="11">
        <f t="shared" si="11"/>
        <v>302336.09833527065</v>
      </c>
      <c r="H93" s="11">
        <f t="shared" si="12"/>
        <v>30233.60983352704</v>
      </c>
      <c r="I93" s="11">
        <f t="shared" si="8"/>
        <v>-81206.36939479888</v>
      </c>
      <c r="J93" s="11">
        <f t="shared" si="13"/>
        <v>845.39016647296012</v>
      </c>
      <c r="K93" s="11">
        <f t="shared" si="14"/>
        <v>-8680.8955478127536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511961.4825437796</v>
      </c>
      <c r="G94" s="11">
        <f t="shared" si="11"/>
        <v>309131.13148980716</v>
      </c>
      <c r="H94" s="11">
        <f t="shared" si="12"/>
        <v>30913.11314898073</v>
      </c>
      <c r="I94" s="11">
        <f t="shared" si="8"/>
        <v>-80363.482543779595</v>
      </c>
      <c r="J94" s="11">
        <f t="shared" si="13"/>
        <v>842.88685101926967</v>
      </c>
      <c r="K94" s="11">
        <f t="shared" si="14"/>
        <v>-7655.256006123589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543490.68844087201</v>
      </c>
      <c r="G95" s="11">
        <f t="shared" si="11"/>
        <v>315292.05897092412</v>
      </c>
      <c r="H95" s="11">
        <f t="shared" si="12"/>
        <v>31529.205897092361</v>
      </c>
      <c r="I95" s="11">
        <f t="shared" si="8"/>
        <v>-81987.688440872007</v>
      </c>
      <c r="J95" s="11">
        <f t="shared" si="13"/>
        <v>-1624.2058970923608</v>
      </c>
      <c r="K95" s="11">
        <f t="shared" si="14"/>
        <v>-6540.4916113780746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575571.14924701035</v>
      </c>
      <c r="G96" s="11">
        <f t="shared" si="11"/>
        <v>320804.60806138348</v>
      </c>
      <c r="H96" s="11">
        <f t="shared" si="12"/>
        <v>32080.46080613837</v>
      </c>
      <c r="I96" s="11">
        <f t="shared" si="8"/>
        <v>-91815.149247010355</v>
      </c>
      <c r="J96" s="11">
        <f t="shared" si="13"/>
        <v>-9827.4608061383697</v>
      </c>
      <c r="K96" s="11">
        <f t="shared" si="14"/>
        <v>-5858.6036632812284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608137.04422970663</v>
      </c>
      <c r="G97" s="11">
        <f t="shared" si="11"/>
        <v>325658.94982696278</v>
      </c>
      <c r="H97" s="11">
        <f t="shared" si="12"/>
        <v>32565.894982696318</v>
      </c>
      <c r="I97" s="11">
        <f t="shared" si="8"/>
        <v>-96140.044229706633</v>
      </c>
      <c r="J97" s="11">
        <f t="shared" si="13"/>
        <v>-4324.894982696318</v>
      </c>
      <c r="K97" s="11">
        <f t="shared" si="14"/>
        <v>-5594.6092684106043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641121.99773717637</v>
      </c>
      <c r="G98" s="11">
        <f t="shared" si="11"/>
        <v>329849.53507469734</v>
      </c>
      <c r="H98" s="11">
        <f t="shared" si="12"/>
        <v>32984.953507469698</v>
      </c>
      <c r="I98" s="11">
        <f t="shared" si="8"/>
        <v>-98593.997737176367</v>
      </c>
      <c r="J98" s="11">
        <f t="shared" si="13"/>
        <v>-2453.9535074696978</v>
      </c>
      <c r="K98" s="11">
        <f t="shared" si="14"/>
        <v>-5120.5249360411253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674459.48778701562</v>
      </c>
      <c r="G99" s="11">
        <f t="shared" si="11"/>
        <v>333374.90049839253</v>
      </c>
      <c r="H99" s="11">
        <f t="shared" si="12"/>
        <v>33337.490049839274</v>
      </c>
      <c r="I99" s="11">
        <f t="shared" si="8"/>
        <v>-97412.48778701562</v>
      </c>
      <c r="J99" s="11">
        <f t="shared" si="13"/>
        <v>1181.5099501607256</v>
      </c>
      <c r="K99" s="11">
        <f t="shared" si="14"/>
        <v>-4681.2043355535607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708083.23277488328</v>
      </c>
      <c r="G100" s="11">
        <f t="shared" si="11"/>
        <v>336237.44987867656</v>
      </c>
      <c r="H100" s="11">
        <f t="shared" si="12"/>
        <v>33623.744987867613</v>
      </c>
      <c r="I100" s="11">
        <f t="shared" si="8"/>
        <v>-93234.232774883276</v>
      </c>
      <c r="J100" s="11">
        <f t="shared" si="13"/>
        <v>4178.2550121323875</v>
      </c>
      <c r="K100" s="11">
        <f t="shared" si="14"/>
        <v>-3868.8878450104712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741927.55427701003</v>
      </c>
      <c r="G101" s="11">
        <f t="shared" si="11"/>
        <v>338443.21502126753</v>
      </c>
      <c r="H101" s="11">
        <f t="shared" si="12"/>
        <v>33844.321502126746</v>
      </c>
      <c r="I101" s="11">
        <f t="shared" si="8"/>
        <v>-87269.554277010029</v>
      </c>
      <c r="J101" s="11">
        <f t="shared" si="13"/>
        <v>5964.6784978732539</v>
      </c>
      <c r="K101" s="11">
        <f t="shared" si="14"/>
        <v>-3129.0357878410323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775927.71436568396</v>
      </c>
      <c r="G102" s="11">
        <f t="shared" si="11"/>
        <v>340001.60088673932</v>
      </c>
      <c r="H102" s="11">
        <f t="shared" si="12"/>
        <v>34000.160088673896</v>
      </c>
      <c r="I102" s="11">
        <f t="shared" si="8"/>
        <v>-88655.714365683962</v>
      </c>
      <c r="J102" s="11">
        <f t="shared" si="13"/>
        <v>-1386.1600886738961</v>
      </c>
      <c r="K102" s="11">
        <f t="shared" si="14"/>
        <v>-2134.4458029596099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810020.22627545719</v>
      </c>
      <c r="G103" s="11">
        <f t="shared" si="11"/>
        <v>340925.11909773224</v>
      </c>
      <c r="H103" s="11">
        <f t="shared" si="12"/>
        <v>34092.511909773202</v>
      </c>
      <c r="I103" s="11">
        <f t="shared" si="8"/>
        <v>-97479.226275457186</v>
      </c>
      <c r="J103" s="11">
        <f t="shared" si="13"/>
        <v>-8823.5119097732022</v>
      </c>
      <c r="K103" s="11">
        <f t="shared" si="14"/>
        <v>-1839.797624058916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844143.13764694263</v>
      </c>
      <c r="G104" s="11">
        <f t="shared" si="11"/>
        <v>341229.11371485447</v>
      </c>
      <c r="H104" s="11">
        <f t="shared" si="12"/>
        <v>34122.911371485498</v>
      </c>
      <c r="I104" s="11">
        <f t="shared" si="8"/>
        <v>-96512.137646942632</v>
      </c>
      <c r="J104" s="11">
        <f t="shared" si="13"/>
        <v>967.08862851450249</v>
      </c>
      <c r="K104" s="11">
        <f t="shared" si="14"/>
        <v>-1439.33994291407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878236.28593279514</v>
      </c>
      <c r="G105" s="11">
        <f t="shared" si="11"/>
        <v>340931.48285852512</v>
      </c>
      <c r="H105" s="11">
        <f t="shared" si="12"/>
        <v>34093.148285852498</v>
      </c>
      <c r="I105" s="11">
        <f t="shared" si="8"/>
        <v>-97644.285932795145</v>
      </c>
      <c r="J105" s="11">
        <f t="shared" si="13"/>
        <v>-1132.1482858524978</v>
      </c>
      <c r="K105" s="11">
        <f t="shared" si="14"/>
        <v>-431.14828585249779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912241.52587563253</v>
      </c>
      <c r="G106" s="11">
        <f t="shared" si="11"/>
        <v>340052.3994283739</v>
      </c>
      <c r="H106" s="11">
        <f t="shared" si="12"/>
        <v>34005.23994283739</v>
      </c>
      <c r="I106" s="11">
        <f t="shared" si="8"/>
        <v>-93672.525875632535</v>
      </c>
      <c r="J106" s="11">
        <f t="shared" si="13"/>
        <v>3971.7600571626099</v>
      </c>
      <c r="K106" s="11">
        <f t="shared" si="14"/>
        <v>3.9029143054649467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946102.92925973074</v>
      </c>
      <c r="G107" s="11">
        <f t="shared" si="11"/>
        <v>338614.03384098201</v>
      </c>
      <c r="H107" s="11">
        <f t="shared" si="12"/>
        <v>33861.40338409823</v>
      </c>
      <c r="I107" s="11">
        <f t="shared" si="8"/>
        <v>-86631.929259730736</v>
      </c>
      <c r="J107" s="11">
        <f t="shared" si="13"/>
        <v>7040.5966159017698</v>
      </c>
      <c r="K107" s="11">
        <f t="shared" si="14"/>
        <v>641.7394730446249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979766.95739736455</v>
      </c>
      <c r="G108" s="11">
        <f t="shared" si="11"/>
        <v>336640.2813763381</v>
      </c>
      <c r="H108" s="11">
        <f t="shared" si="12"/>
        <v>33664.028137633817</v>
      </c>
      <c r="I108" s="11">
        <f t="shared" si="8"/>
        <v>-83046.957397364546</v>
      </c>
      <c r="J108" s="11">
        <f t="shared" si="13"/>
        <v>3584.9718623661829</v>
      </c>
      <c r="K108" s="11">
        <f t="shared" si="14"/>
        <v>1281.9718623661829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1013182.6070371998</v>
      </c>
      <c r="G109" s="11">
        <f t="shared" si="11"/>
        <v>334156.49639835232</v>
      </c>
      <c r="H109" s="11">
        <f t="shared" si="12"/>
        <v>33415.649639835225</v>
      </c>
      <c r="I109" s="11">
        <f t="shared" si="8"/>
        <v>-82485.607037199778</v>
      </c>
      <c r="J109" s="11">
        <f t="shared" si="13"/>
        <v>561.35036016477534</v>
      </c>
      <c r="K109" s="11">
        <f t="shared" si="14"/>
        <v>1164.6360744504927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1046301.5305770992</v>
      </c>
      <c r="G110" s="11">
        <f t="shared" ref="G110" si="18">(F110-F109)*10</f>
        <v>331189.23539899406</v>
      </c>
      <c r="H110" s="11">
        <f t="shared" ref="H110" si="19">$N$4*(B110-$N$9)^$N$5*EXP(-(B110-$N$9)/$N$6)-$N$8</f>
        <v>33118.923539899428</v>
      </c>
      <c r="I110" s="11">
        <f t="shared" ref="I110" si="20">C110-F110</f>
        <v>-88252.530577099184</v>
      </c>
      <c r="J110" s="11">
        <f t="shared" si="13"/>
        <v>-5766.9235398994279</v>
      </c>
      <c r="K110" s="11">
        <f t="shared" si="14"/>
        <v>1656.0764601005721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1079078.1316283492</v>
      </c>
      <c r="G111" s="11">
        <f t="shared" ref="G111" si="24">(F111-F110)*10</f>
        <v>327766.01051250007</v>
      </c>
      <c r="H111" s="11">
        <f t="shared" ref="H111" si="25">$N$4*(B111-$N$9)^$N$5*EXP(-(B111-$N$9)/$N$6)-$N$8</f>
        <v>32776.60105125</v>
      </c>
      <c r="I111" s="11">
        <f t="shared" ref="I111" si="26">C111-F111</f>
        <v>-88838.131628349191</v>
      </c>
      <c r="J111" s="11">
        <f t="shared" ref="J111" si="27">D111-H111</f>
        <v>-585.60105124999973</v>
      </c>
      <c r="K111" s="11">
        <f t="shared" si="14"/>
        <v>2295.9703773214278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1111469.637114167</v>
      </c>
      <c r="G112" s="11">
        <f t="shared" ref="G112:G113" si="31">(F112-F111)*10</f>
        <v>323915.0548581779</v>
      </c>
      <c r="H112" s="11">
        <f t="shared" ref="H112:H113" si="32">$N$4*(B112-$N$9)^$N$5*EXP(-(B112-$N$9)/$N$6)-$N$8</f>
        <v>32391.505485817739</v>
      </c>
      <c r="I112" s="11">
        <f t="shared" ref="I112:I113" si="33">C112-F112</f>
        <v>-86949.637114166981</v>
      </c>
      <c r="J112" s="11">
        <f t="shared" ref="J112:J113" si="34">D112-H112</f>
        <v>1888.4945141822609</v>
      </c>
      <c r="K112" s="11">
        <f t="shared" ref="K112:K113" si="35">E112-H112</f>
        <v>2266.9230856108334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1143436.1471941369</v>
      </c>
      <c r="G113" s="11">
        <f t="shared" si="31"/>
        <v>319665.10079969885</v>
      </c>
      <c r="H113" s="11">
        <f t="shared" si="32"/>
        <v>31966.510079969841</v>
      </c>
      <c r="I113" s="11">
        <f t="shared" si="33"/>
        <v>-82740.147194136865</v>
      </c>
      <c r="J113" s="11">
        <f t="shared" si="34"/>
        <v>4209.4899200301588</v>
      </c>
      <c r="K113" s="11">
        <f t="shared" si="35"/>
        <v>2880.3470628873038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1174940.6643898136</v>
      </c>
      <c r="G114" s="11">
        <f t="shared" ref="G114" si="39">(F114-F113)*10</f>
        <v>315045.17195676686</v>
      </c>
      <c r="H114" s="11">
        <f t="shared" ref="H114" si="40">$N$4*(B114-$N$9)^$N$5*EXP(-(B114-$N$9)/$N$6)-$N$8</f>
        <v>31504.517195676726</v>
      </c>
      <c r="I114" s="11">
        <f t="shared" ref="I114" si="41">C114-F114</f>
        <v>-77005.664389813552</v>
      </c>
      <c r="J114" s="11">
        <f t="shared" ref="J114" si="42">D114-H114</f>
        <v>5734.4828043232737</v>
      </c>
      <c r="K114" s="11">
        <f t="shared" si="14"/>
        <v>3085.0542328947013</v>
      </c>
    </row>
    <row r="115" spans="1:11">
      <c r="A115" s="2">
        <f>Dati!A115</f>
        <v>44156</v>
      </c>
      <c r="B115" s="10">
        <v>113</v>
      </c>
      <c r="C115" s="10">
        <f>'Nuovi positivi'!B115-$N$7</f>
        <v>1132699</v>
      </c>
      <c r="D115">
        <f t="shared" ref="D115" si="43">C115-C114</f>
        <v>34764</v>
      </c>
      <c r="E115" s="11">
        <f t="shared" ref="E115" si="44">SUM(D108:D114)/7</f>
        <v>34066.285714285717</v>
      </c>
      <c r="F115" s="11">
        <f t="shared" ref="F115" si="45">IF(F114+H115&gt;0,F114+H115,0)</f>
        <v>1205949.1033470894</v>
      </c>
      <c r="G115" s="11">
        <f t="shared" ref="G115" si="46">(F115-F114)*10</f>
        <v>310084.38957275823</v>
      </c>
      <c r="H115" s="11">
        <f t="shared" ref="H115" si="47">$N$4*(B115-$N$9)^$N$5*EXP(-(B115-$N$9)/$N$6)-$N$8</f>
        <v>31008.438957275786</v>
      </c>
      <c r="I115" s="11">
        <f t="shared" ref="I115" si="48">C115-F115</f>
        <v>-73250.103347089374</v>
      </c>
      <c r="J115" s="11">
        <f t="shared" ref="J115" si="49">D115-H115</f>
        <v>3755.5610427242136</v>
      </c>
      <c r="K115" s="11">
        <f t="shared" si="14"/>
        <v>3057.846757009931</v>
      </c>
    </row>
    <row r="116" spans="1:11">
      <c r="A116" s="2">
        <f>Dati!A116</f>
        <v>44157</v>
      </c>
      <c r="B116" s="10">
        <v>114</v>
      </c>
      <c r="C116" s="10">
        <f>'Nuovi positivi'!B116-$N$7</f>
        <v>1161036</v>
      </c>
      <c r="D116">
        <f t="shared" ref="D116" si="50">C116-C115</f>
        <v>28337</v>
      </c>
      <c r="E116" s="11">
        <f t="shared" ref="E116" si="51">SUM(D109:D115)/7</f>
        <v>33711.285714285717</v>
      </c>
      <c r="F116" s="11">
        <f t="shared" ref="F116" si="52">IF(F115+H116&gt;0,F115+H116,0)</f>
        <v>1236430.2827100656</v>
      </c>
      <c r="G116" s="11">
        <f t="shared" ref="G116" si="53">(F116-F115)*10</f>
        <v>304811.79362976225</v>
      </c>
      <c r="H116" s="11">
        <f t="shared" ref="H116" si="54">$N$4*(B116-$N$9)^$N$5*EXP(-(B116-$N$9)/$N$6)-$N$8</f>
        <v>30481.179362976283</v>
      </c>
      <c r="I116" s="11">
        <f t="shared" ref="I116" si="55">C116-F116</f>
        <v>-75394.2827100656</v>
      </c>
      <c r="J116" s="11">
        <f t="shared" ref="J116" si="56">D116-H116</f>
        <v>-2144.1793629762833</v>
      </c>
      <c r="K116" s="11">
        <f t="shared" si="14"/>
        <v>3230.1063513094341</v>
      </c>
    </row>
    <row r="117" spans="1:11">
      <c r="A117" s="2">
        <f>Dati!A117</f>
        <v>44158</v>
      </c>
      <c r="B117" s="10">
        <v>115</v>
      </c>
      <c r="C117" s="10">
        <f>'Nuovi positivi'!B117-$N$7</f>
        <v>1183963</v>
      </c>
      <c r="D117">
        <f t="shared" ref="D117:D118" si="57">C117-C116</f>
        <v>22927</v>
      </c>
      <c r="E117" s="11">
        <f t="shared" ref="E117:E118" si="58">SUM(D110:D116)/7</f>
        <v>32905.571428571428</v>
      </c>
      <c r="F117" s="11">
        <f t="shared" ref="F117:F118" si="59">IF(F116+H117&gt;0,F116+H117,0)</f>
        <v>1266355.9006011391</v>
      </c>
      <c r="G117" s="11">
        <f t="shared" ref="G117:G118" si="60">(F117-F116)*10</f>
        <v>299256.1789107346</v>
      </c>
      <c r="H117" s="11">
        <f t="shared" ref="H117:H118" si="61">$N$4*(B117-$N$9)^$N$5*EXP(-(B117-$N$9)/$N$6)-$N$8</f>
        <v>29925.617891073427</v>
      </c>
      <c r="I117" s="11">
        <f t="shared" ref="I117:I118" si="62">C117-F117</f>
        <v>-82392.900601139059</v>
      </c>
      <c r="J117" s="11">
        <f t="shared" ref="J117:J118" si="63">D117-H117</f>
        <v>-6998.617891073427</v>
      </c>
      <c r="K117" s="11">
        <f t="shared" ref="K117:K118" si="64">E117-H117</f>
        <v>2979.9535374980005</v>
      </c>
    </row>
    <row r="118" spans="1:11">
      <c r="A118" s="2">
        <f>Dati!A118</f>
        <v>44159</v>
      </c>
      <c r="B118" s="10">
        <v>116</v>
      </c>
      <c r="C118" s="10">
        <f>'Nuovi positivi'!B118-$N$7</f>
        <v>1207190</v>
      </c>
      <c r="D118">
        <f t="shared" si="57"/>
        <v>23227</v>
      </c>
      <c r="E118" s="11">
        <f t="shared" si="58"/>
        <v>32273.428571428572</v>
      </c>
      <c r="F118" s="11">
        <f t="shared" si="59"/>
        <v>1295700.4952048189</v>
      </c>
      <c r="G118" s="11">
        <f t="shared" si="60"/>
        <v>293445.94603679841</v>
      </c>
      <c r="H118" s="11">
        <f t="shared" si="61"/>
        <v>29344.59460367994</v>
      </c>
      <c r="I118" s="11">
        <f t="shared" si="62"/>
        <v>-88510.495204818901</v>
      </c>
      <c r="J118" s="11">
        <f t="shared" si="63"/>
        <v>-6117.5946036799396</v>
      </c>
      <c r="K118" s="11">
        <f t="shared" si="64"/>
        <v>2928.8339677486329</v>
      </c>
    </row>
    <row r="119" spans="1:11">
      <c r="B119" s="10">
        <v>117</v>
      </c>
      <c r="C119" s="10"/>
      <c r="E119" s="11">
        <f t="shared" si="15"/>
        <v>30992.857142857141</v>
      </c>
      <c r="F119" s="11">
        <f t="shared" si="10"/>
        <v>1324441.3919404252</v>
      </c>
      <c r="G119" s="11">
        <f t="shared" si="11"/>
        <v>287408.96735606249</v>
      </c>
      <c r="H119" s="11">
        <f t="shared" ref="H117:H132" si="65">$N$4*(B119-$N$9)^$N$5*EXP(-(B119-$N$9)/$N$6)-$N$8</f>
        <v>28740.896735606166</v>
      </c>
      <c r="J119" s="11"/>
      <c r="K119" s="11">
        <f t="shared" si="14"/>
        <v>2251.9604072509755</v>
      </c>
    </row>
    <row r="120" spans="1:11">
      <c r="B120" s="10">
        <v>118</v>
      </c>
      <c r="C120" s="10"/>
      <c r="E120" s="11">
        <f t="shared" si="15"/>
        <v>26095.714285714286</v>
      </c>
      <c r="F120" s="11">
        <f t="shared" si="10"/>
        <v>1352558.638683178</v>
      </c>
      <c r="G120" s="11">
        <f t="shared" si="11"/>
        <v>281172.46742752846</v>
      </c>
      <c r="H120" s="11">
        <f t="shared" si="65"/>
        <v>28117.24674275273</v>
      </c>
      <c r="J120" s="11"/>
      <c r="K120" s="11">
        <f t="shared" si="14"/>
        <v>-2021.5324570384437</v>
      </c>
    </row>
    <row r="121" spans="1:11">
      <c r="B121" s="10">
        <v>119</v>
      </c>
      <c r="C121" s="10"/>
      <c r="E121" s="11">
        <f t="shared" si="15"/>
        <v>20927.714285714286</v>
      </c>
      <c r="F121" s="11">
        <f t="shared" si="10"/>
        <v>1380034.930456128</v>
      </c>
      <c r="G121" s="11">
        <f t="shared" si="11"/>
        <v>274762.91772949975</v>
      </c>
      <c r="H121" s="11">
        <f t="shared" si="65"/>
        <v>27476.291772950004</v>
      </c>
      <c r="J121" s="11"/>
      <c r="K121" s="11">
        <f t="shared" si="14"/>
        <v>-6548.5774872357179</v>
      </c>
    </row>
    <row r="122" spans="1:11">
      <c r="B122" s="10">
        <v>120</v>
      </c>
      <c r="C122" s="10"/>
      <c r="E122" s="11">
        <f t="shared" si="15"/>
        <v>15607.857142857143</v>
      </c>
      <c r="F122" s="11">
        <f t="shared" si="10"/>
        <v>1406855.5249686125</v>
      </c>
      <c r="G122" s="11">
        <f t="shared" si="11"/>
        <v>268205.94512484502</v>
      </c>
      <c r="H122" s="11">
        <f t="shared" si="65"/>
        <v>26820.59451248448</v>
      </c>
      <c r="J122" s="11"/>
      <c r="K122" s="11">
        <f t="shared" si="14"/>
        <v>-11212.737369627337</v>
      </c>
    </row>
    <row r="123" spans="1:11">
      <c r="B123" s="10">
        <v>121</v>
      </c>
      <c r="C123" s="10"/>
      <c r="E123" s="11">
        <f t="shared" si="15"/>
        <v>10641.571428571429</v>
      </c>
      <c r="F123" s="11">
        <f t="shared" si="10"/>
        <v>1433008.1503221074</v>
      </c>
      <c r="G123" s="11">
        <f t="shared" si="11"/>
        <v>261526.25353494892</v>
      </c>
      <c r="H123" s="11">
        <f t="shared" si="65"/>
        <v>26152.625353494892</v>
      </c>
      <c r="J123" s="11"/>
      <c r="K123" s="11">
        <f t="shared" si="14"/>
        <v>-15511.053924923463</v>
      </c>
    </row>
    <row r="124" spans="1:11">
      <c r="B124" s="10">
        <v>122</v>
      </c>
      <c r="C124" s="10"/>
      <c r="E124" s="11">
        <f t="shared" si="15"/>
        <v>6593.4285714285716</v>
      </c>
      <c r="F124" s="11">
        <f t="shared" si="10"/>
        <v>1458482.9061429892</v>
      </c>
      <c r="G124" s="11">
        <f t="shared" si="11"/>
        <v>254747.55820881808</v>
      </c>
      <c r="H124" s="11">
        <f t="shared" si="65"/>
        <v>25474.755820881728</v>
      </c>
      <c r="J124" s="11"/>
      <c r="K124" s="11">
        <f t="shared" si="14"/>
        <v>-18881.327249453156</v>
      </c>
    </row>
    <row r="125" spans="1:11">
      <c r="B125" s="10">
        <v>123</v>
      </c>
      <c r="C125" s="10"/>
      <c r="E125" s="11">
        <f t="shared" si="15"/>
        <v>3318.1428571428573</v>
      </c>
      <c r="F125" s="11">
        <f t="shared" si="10"/>
        <v>1483272.1593352312</v>
      </c>
      <c r="G125" s="11">
        <f t="shared" si="11"/>
        <v>247892.53192242002</v>
      </c>
      <c r="H125" s="11">
        <f t="shared" si="65"/>
        <v>24789.253192241911</v>
      </c>
      <c r="J125" s="11"/>
      <c r="K125" s="11">
        <f t="shared" si="14"/>
        <v>-21471.110335099052</v>
      </c>
    </row>
    <row r="126" spans="1:11">
      <c r="B126" s="10">
        <v>124</v>
      </c>
      <c r="C126" s="10"/>
      <c r="E126" s="11">
        <f t="shared" si="15"/>
        <v>0</v>
      </c>
      <c r="F126" s="11">
        <f t="shared" si="10"/>
        <v>1507370.4355757253</v>
      </c>
      <c r="G126" s="11">
        <f t="shared" si="11"/>
        <v>240982.76240494102</v>
      </c>
      <c r="H126" s="11">
        <f t="shared" si="65"/>
        <v>24098.27624049415</v>
      </c>
      <c r="J126" s="11"/>
      <c r="K126" s="11">
        <f t="shared" si="14"/>
        <v>-24098.27624049415</v>
      </c>
    </row>
    <row r="127" spans="1:11">
      <c r="B127" s="10">
        <v>125</v>
      </c>
      <c r="C127" s="10"/>
      <c r="E127" s="11">
        <f t="shared" si="15"/>
        <v>0</v>
      </c>
      <c r="F127" s="11">
        <f t="shared" si="10"/>
        <v>1530774.3076019054</v>
      </c>
      <c r="G127" s="11">
        <f t="shared" si="11"/>
        <v>234038.7202618015</v>
      </c>
      <c r="H127" s="11">
        <f t="shared" si="65"/>
        <v>23403.872026180077</v>
      </c>
      <c r="J127" s="11"/>
      <c r="K127" s="11">
        <f t="shared" si="14"/>
        <v>-23403.872026180077</v>
      </c>
    </row>
    <row r="128" spans="1:11">
      <c r="B128" s="10">
        <v>126</v>
      </c>
      <c r="C128" s="10"/>
      <c r="E128" s="11">
        <f t="shared" si="15"/>
        <v>0</v>
      </c>
      <c r="F128" s="11">
        <f t="shared" si="10"/>
        <v>1553482.2812667042</v>
      </c>
      <c r="G128" s="11">
        <f t="shared" si="11"/>
        <v>227079.73664798774</v>
      </c>
      <c r="H128" s="11">
        <f t="shared" si="65"/>
        <v>22707.973664798854</v>
      </c>
      <c r="J128" s="11"/>
      <c r="K128" s="11">
        <f t="shared" si="14"/>
        <v>-22707.973664798854</v>
      </c>
    </row>
    <row r="129" spans="2:11">
      <c r="B129" s="10">
        <v>127</v>
      </c>
      <c r="C129" s="10"/>
      <c r="E129" s="11">
        <f t="shared" si="15"/>
        <v>0</v>
      </c>
      <c r="F129" s="11">
        <f t="shared" si="10"/>
        <v>1575494.6802605418</v>
      </c>
      <c r="G129" s="11">
        <f t="shared" si="11"/>
        <v>220123.98993837647</v>
      </c>
      <c r="H129" s="11">
        <f t="shared" si="65"/>
        <v>22012.398993837709</v>
      </c>
      <c r="J129" s="11"/>
      <c r="K129" s="11">
        <f t="shared" si="14"/>
        <v>-22012.398993837709</v>
      </c>
    </row>
    <row r="130" spans="2:11">
      <c r="B130" s="10">
        <v>128</v>
      </c>
      <c r="C130" s="10"/>
      <c r="E130" s="11">
        <f t="shared" si="15"/>
        <v>0</v>
      </c>
      <c r="F130" s="11">
        <f t="shared" si="10"/>
        <v>1596813.5303248356</v>
      </c>
      <c r="G130" s="11">
        <f t="shared" si="11"/>
        <v>213188.50064293714</v>
      </c>
      <c r="H130" s="11">
        <f t="shared" si="65"/>
        <v>21318.85006429378</v>
      </c>
      <c r="J130" s="11"/>
      <c r="K130" s="11">
        <f t="shared" si="14"/>
        <v>-21318.85006429378</v>
      </c>
    </row>
    <row r="131" spans="2:11">
      <c r="B131" s="10">
        <v>129</v>
      </c>
      <c r="C131" s="10"/>
      <c r="E131" s="11">
        <f t="shared" si="15"/>
        <v>0</v>
      </c>
      <c r="F131" s="11">
        <f t="shared" si="10"/>
        <v>1617442.443707169</v>
      </c>
      <c r="G131" s="11">
        <f t="shared" si="11"/>
        <v>206289.13382333471</v>
      </c>
      <c r="H131" s="11">
        <f t="shared" si="65"/>
        <v>20628.913382333529</v>
      </c>
      <c r="J131" s="11"/>
      <c r="K131" s="11">
        <f t="shared" si="14"/>
        <v>-20628.913382333529</v>
      </c>
    </row>
    <row r="132" spans="2:11">
      <c r="B132" s="10">
        <v>130</v>
      </c>
      <c r="C132" s="10"/>
      <c r="E132" s="11">
        <f t="shared" si="15"/>
        <v>0</v>
      </c>
      <c r="F132" s="11">
        <f t="shared" si="10"/>
        <v>1637386.5045353782</v>
      </c>
      <c r="G132" s="11">
        <f t="shared" si="11"/>
        <v>199440.60828209156</v>
      </c>
      <c r="H132" s="11">
        <f t="shared" si="65"/>
        <v>19944.060828209142</v>
      </c>
      <c r="J132" s="11"/>
      <c r="K132" s="11">
        <f t="shared" si="14"/>
        <v>-19944.060828209142</v>
      </c>
    </row>
    <row r="133" spans="2:11">
      <c r="B133" s="10">
        <v>131</v>
      </c>
      <c r="C133" s="10"/>
      <c r="E133" s="11">
        <f t="shared" si="15"/>
        <v>0</v>
      </c>
      <c r="F133" s="11">
        <f t="shared" ref="F133:F177" si="66">IF(F132+H133&gt;0,F132+H133,0)</f>
        <v>1656652.155716927</v>
      </c>
      <c r="G133" s="11">
        <f t="shared" ref="G133:G177" si="67">(F133-F132)*10</f>
        <v>192656.51181548834</v>
      </c>
      <c r="H133" s="11">
        <f t="shared" ref="H133:H177" si="68">$N$4*(B133-$N$9)^$N$5*EXP(-(B133-$N$9)/$N$6)-$N$8</f>
        <v>19265.651181548888</v>
      </c>
      <c r="J133" s="11"/>
      <c r="K133" s="11">
        <f t="shared" si="14"/>
        <v>-19265.651181548888</v>
      </c>
    </row>
    <row r="134" spans="2:11">
      <c r="B134" s="10">
        <v>132</v>
      </c>
      <c r="C134" s="10"/>
      <c r="E134" s="11">
        <f t="shared" si="15"/>
        <v>0</v>
      </c>
      <c r="F134" s="11">
        <f t="shared" si="66"/>
        <v>1675247.0879015042</v>
      </c>
      <c r="G134" s="11">
        <f t="shared" si="67"/>
        <v>185949.32184577221</v>
      </c>
      <c r="H134" s="11">
        <f t="shared" si="68"/>
        <v>18594.932184577203</v>
      </c>
      <c r="J134" s="11"/>
      <c r="K134" s="11">
        <f t="shared" si="14"/>
        <v>-18594.932184577203</v>
      </c>
    </row>
    <row r="135" spans="2:11">
      <c r="B135" s="10">
        <v>133</v>
      </c>
      <c r="C135" s="10"/>
      <c r="E135" s="11">
        <f t="shared" si="15"/>
        <v>0</v>
      </c>
      <c r="F135" s="11">
        <f t="shared" si="66"/>
        <v>1693180.1309791214</v>
      </c>
      <c r="G135" s="11">
        <f t="shared" si="67"/>
        <v>179330.43077617185</v>
      </c>
      <c r="H135" s="11">
        <f t="shared" si="68"/>
        <v>17933.043077617232</v>
      </c>
      <c r="J135" s="11"/>
      <c r="K135" s="11">
        <f t="shared" si="14"/>
        <v>-17933.043077617232</v>
      </c>
    </row>
    <row r="136" spans="2:11">
      <c r="B136" s="10">
        <v>134</v>
      </c>
      <c r="C136" s="10"/>
      <c r="E136" s="11">
        <f t="shared" si="15"/>
        <v>0</v>
      </c>
      <c r="F136" s="11">
        <f t="shared" si="66"/>
        <v>1710461.1485234315</v>
      </c>
      <c r="G136" s="11">
        <f t="shared" si="67"/>
        <v>172810.17544310074</v>
      </c>
      <c r="H136" s="11">
        <f t="shared" si="68"/>
        <v>17281.017544310169</v>
      </c>
      <c r="J136" s="11"/>
      <c r="K136" s="11">
        <f t="shared" si="14"/>
        <v>-17281.017544310169</v>
      </c>
    </row>
    <row r="137" spans="2:11">
      <c r="B137" s="10">
        <v>135</v>
      </c>
      <c r="C137" s="10"/>
      <c r="E137" s="11">
        <f t="shared" si="15"/>
        <v>0</v>
      </c>
      <c r="F137" s="11">
        <f t="shared" si="66"/>
        <v>1727100.9355307182</v>
      </c>
      <c r="G137" s="11">
        <f t="shared" si="67"/>
        <v>166397.87007286679</v>
      </c>
      <c r="H137" s="11">
        <f t="shared" si="68"/>
        <v>16639.787007286646</v>
      </c>
      <c r="J137" s="11"/>
      <c r="K137" s="11">
        <f t="shared" si="14"/>
        <v>-16639.787007286646</v>
      </c>
    </row>
    <row r="138" spans="2:11">
      <c r="B138" s="10">
        <v>136</v>
      </c>
      <c r="C138" s="10"/>
      <c r="E138" s="11">
        <f t="shared" si="15"/>
        <v>0</v>
      </c>
      <c r="F138" s="11">
        <f t="shared" si="66"/>
        <v>1743111.1197491998</v>
      </c>
      <c r="G138" s="11">
        <f t="shared" si="67"/>
        <v>160101.84218481649</v>
      </c>
      <c r="H138" s="11">
        <f t="shared" si="68"/>
        <v>16010.184218481607</v>
      </c>
      <c r="J138" s="11"/>
      <c r="K138" s="11">
        <f t="shared" si="14"/>
        <v>-16010.184218481607</v>
      </c>
    </row>
    <row r="139" spans="2:11">
      <c r="B139" s="10">
        <v>137</v>
      </c>
      <c r="C139" s="10"/>
      <c r="E139" s="11">
        <f t="shared" si="15"/>
        <v>0</v>
      </c>
      <c r="F139" s="11">
        <f t="shared" si="66"/>
        <v>1758504.0668410447</v>
      </c>
      <c r="G139" s="11">
        <f t="shared" si="67"/>
        <v>153929.47091844864</v>
      </c>
      <c r="H139" s="11">
        <f t="shared" si="68"/>
        <v>15392.947091844884</v>
      </c>
      <c r="J139" s="11"/>
      <c r="K139" s="11">
        <f t="shared" si="14"/>
        <v>-15392.947091844884</v>
      </c>
    </row>
    <row r="140" spans="2:11">
      <c r="B140" s="10">
        <v>138</v>
      </c>
      <c r="C140" s="10"/>
      <c r="E140" s="11">
        <f t="shared" si="15"/>
        <v>0</v>
      </c>
      <c r="F140" s="11">
        <f t="shared" si="66"/>
        <v>1773292.7895708585</v>
      </c>
      <c r="G140" s="11">
        <f t="shared" si="67"/>
        <v>147887.22729813773</v>
      </c>
      <c r="H140" s="11">
        <f t="shared" si="68"/>
        <v>14788.722729813833</v>
      </c>
      <c r="J140" s="11"/>
      <c r="K140" s="11">
        <f t="shared" ref="K140:K177" si="69">E140-H140</f>
        <v>-14788.722729813833</v>
      </c>
    </row>
    <row r="141" spans="2:11">
      <c r="B141" s="10">
        <v>139</v>
      </c>
      <c r="C141" s="10"/>
      <c r="E141" s="11">
        <f t="shared" ref="E141:E177" si="70">SUM(D134:D140)/7</f>
        <v>0</v>
      </c>
      <c r="F141" s="11">
        <f t="shared" si="66"/>
        <v>1787490.8611694009</v>
      </c>
      <c r="G141" s="11">
        <f t="shared" si="67"/>
        <v>141980.71598542389</v>
      </c>
      <c r="H141" s="11">
        <f t="shared" si="68"/>
        <v>14198.071598542378</v>
      </c>
      <c r="J141" s="11"/>
      <c r="K141" s="11">
        <f t="shared" si="69"/>
        <v>-14198.071598542378</v>
      </c>
    </row>
    <row r="142" spans="2:11">
      <c r="B142" s="10">
        <v>140</v>
      </c>
      <c r="C142" s="10"/>
      <c r="E142" s="11">
        <f t="shared" si="70"/>
        <v>0</v>
      </c>
      <c r="F142" s="11">
        <f t="shared" si="66"/>
        <v>1801112.3329798833</v>
      </c>
      <c r="G142" s="11">
        <f t="shared" si="67"/>
        <v>136214.71810482442</v>
      </c>
      <c r="H142" s="11">
        <f t="shared" si="68"/>
        <v>13621.471810482346</v>
      </c>
      <c r="J142" s="11"/>
      <c r="K142" s="11">
        <f t="shared" si="69"/>
        <v>-13621.471810482346</v>
      </c>
    </row>
    <row r="143" spans="2:11">
      <c r="B143" s="10">
        <v>141</v>
      </c>
      <c r="C143" s="10"/>
      <c r="E143" s="11">
        <f t="shared" si="70"/>
        <v>0</v>
      </c>
      <c r="F143" s="11">
        <f t="shared" si="66"/>
        <v>1814171.6564563431</v>
      </c>
      <c r="G143" s="11">
        <f t="shared" si="67"/>
        <v>130593.23476459831</v>
      </c>
      <c r="H143" s="11">
        <f t="shared" si="68"/>
        <v>13059.323476459786</v>
      </c>
      <c r="J143" s="11"/>
      <c r="K143" s="11">
        <f t="shared" si="69"/>
        <v>-13059.323476459786</v>
      </c>
    </row>
    <row r="144" spans="2:11">
      <c r="B144" s="10">
        <v>142</v>
      </c>
      <c r="C144" s="10"/>
      <c r="E144" s="11">
        <f t="shared" si="70"/>
        <v>0</v>
      </c>
      <c r="F144" s="11">
        <f t="shared" si="66"/>
        <v>1826683.609549195</v>
      </c>
      <c r="G144" s="11">
        <f t="shared" si="67"/>
        <v>125119.53092851909</v>
      </c>
      <c r="H144" s="11">
        <f t="shared" si="68"/>
        <v>12511.953092851851</v>
      </c>
      <c r="J144" s="11"/>
      <c r="K144" s="11">
        <f t="shared" si="69"/>
        <v>-12511.953092851851</v>
      </c>
    </row>
    <row r="145" spans="2:11">
      <c r="B145" s="10">
        <v>143</v>
      </c>
      <c r="C145" s="10"/>
      <c r="E145" s="11">
        <f t="shared" si="70"/>
        <v>0</v>
      </c>
      <c r="F145" s="11">
        <f t="shared" si="66"/>
        <v>1838663.2274820216</v>
      </c>
      <c r="G145" s="11">
        <f t="shared" si="67"/>
        <v>119796.17932826513</v>
      </c>
      <c r="H145" s="11">
        <f t="shared" si="68"/>
        <v>11979.617932826462</v>
      </c>
      <c r="J145" s="11"/>
      <c r="K145" s="11">
        <f t="shared" si="69"/>
        <v>-11979.617932826462</v>
      </c>
    </row>
    <row r="146" spans="2:11">
      <c r="B146" s="10">
        <v>144</v>
      </c>
      <c r="C146" s="10"/>
      <c r="E146" s="11">
        <f t="shared" si="70"/>
        <v>0</v>
      </c>
      <c r="F146" s="11">
        <f t="shared" si="66"/>
        <v>1850125.7378958622</v>
      </c>
      <c r="G146" s="11">
        <f t="shared" si="67"/>
        <v>114625.10413840646</v>
      </c>
      <c r="H146" s="11">
        <f t="shared" si="68"/>
        <v>11462.510413840704</v>
      </c>
      <c r="J146" s="11"/>
      <c r="K146" s="11">
        <f t="shared" si="69"/>
        <v>-11462.510413840704</v>
      </c>
    </row>
    <row r="147" spans="2:11">
      <c r="B147" s="10">
        <v>145</v>
      </c>
      <c r="C147" s="10"/>
      <c r="E147" s="11">
        <f t="shared" si="70"/>
        <v>0</v>
      </c>
      <c r="F147" s="11">
        <f t="shared" si="66"/>
        <v>1861086.5003125493</v>
      </c>
      <c r="G147" s="11">
        <f t="shared" si="67"/>
        <v>109607.62416687096</v>
      </c>
      <c r="H147" s="11">
        <f t="shared" si="68"/>
        <v>10960.762416687074</v>
      </c>
      <c r="J147" s="11"/>
      <c r="K147" s="11">
        <f t="shared" si="69"/>
        <v>-10960.762416687074</v>
      </c>
    </row>
    <row r="148" spans="2:11">
      <c r="B148" s="10">
        <v>146</v>
      </c>
      <c r="C148" s="10"/>
      <c r="E148" s="11">
        <f t="shared" si="70"/>
        <v>0</v>
      </c>
      <c r="F148" s="11">
        <f t="shared" si="66"/>
        <v>1871560.94984687</v>
      </c>
      <c r="G148" s="11">
        <f t="shared" si="67"/>
        <v>104744.49534320738</v>
      </c>
      <c r="H148" s="11">
        <f t="shared" si="68"/>
        <v>10474.449534320735</v>
      </c>
      <c r="J148" s="11"/>
      <c r="K148" s="11">
        <f t="shared" si="69"/>
        <v>-10474.449534320735</v>
      </c>
    </row>
    <row r="149" spans="2:11">
      <c r="B149" s="10">
        <v>147</v>
      </c>
      <c r="C149" s="10"/>
      <c r="E149" s="11">
        <f t="shared" si="70"/>
        <v>0</v>
      </c>
      <c r="F149" s="11">
        <f t="shared" si="66"/>
        <v>1881564.5450783554</v>
      </c>
      <c r="G149" s="11">
        <f t="shared" si="67"/>
        <v>100035.9523148532</v>
      </c>
      <c r="H149" s="11">
        <f t="shared" si="68"/>
        <v>10003.595231485373</v>
      </c>
      <c r="J149" s="11"/>
      <c r="K149" s="11">
        <f t="shared" si="69"/>
        <v>-10003.595231485373</v>
      </c>
    </row>
    <row r="150" spans="2:11">
      <c r="B150" s="10">
        <v>148</v>
      </c>
      <c r="C150" s="10"/>
      <c r="E150" s="11">
        <f t="shared" si="70"/>
        <v>0</v>
      </c>
      <c r="F150" s="11">
        <f t="shared" si="66"/>
        <v>1891112.7199771313</v>
      </c>
      <c r="G150" s="11">
        <f t="shared" si="67"/>
        <v>95481.748987759929</v>
      </c>
      <c r="H150" s="11">
        <f t="shared" si="68"/>
        <v>9548.1748987760893</v>
      </c>
      <c r="K150" s="11">
        <f t="shared" si="69"/>
        <v>-9548.1748987760893</v>
      </c>
    </row>
    <row r="151" spans="2:11">
      <c r="B151" s="10">
        <v>149</v>
      </c>
      <c r="C151" s="10"/>
      <c r="E151" s="11">
        <f t="shared" si="70"/>
        <v>0</v>
      </c>
      <c r="F151" s="11">
        <f t="shared" si="66"/>
        <v>1900220.8397643613</v>
      </c>
      <c r="G151" s="11">
        <f t="shared" si="67"/>
        <v>91081.197872299235</v>
      </c>
      <c r="H151" s="11">
        <f t="shared" si="68"/>
        <v>9108.119787229849</v>
      </c>
      <c r="K151" s="11">
        <f t="shared" si="69"/>
        <v>-9108.119787229849</v>
      </c>
    </row>
    <row r="152" spans="2:11">
      <c r="B152" s="10">
        <v>150</v>
      </c>
      <c r="C152" s="10"/>
      <c r="E152" s="11">
        <f t="shared" si="70"/>
        <v>0</v>
      </c>
      <c r="F152" s="11">
        <f t="shared" si="66"/>
        <v>1908904.1605761792</v>
      </c>
      <c r="G152" s="11">
        <f t="shared" si="67"/>
        <v>86833.208118178882</v>
      </c>
      <c r="H152" s="11">
        <f t="shared" si="68"/>
        <v>8683.3208118178572</v>
      </c>
      <c r="K152" s="11">
        <f t="shared" si="69"/>
        <v>-8683.3208118178572</v>
      </c>
    </row>
    <row r="153" spans="2:11">
      <c r="B153" s="10">
        <v>151</v>
      </c>
      <c r="C153" s="10"/>
      <c r="E153" s="11">
        <f t="shared" si="70"/>
        <v>0</v>
      </c>
      <c r="F153" s="11">
        <f t="shared" si="66"/>
        <v>1917177.7927905086</v>
      </c>
      <c r="G153" s="11">
        <f t="shared" si="67"/>
        <v>82736.322143294383</v>
      </c>
      <c r="H153" s="11">
        <f t="shared" si="68"/>
        <v>8273.6322143294019</v>
      </c>
      <c r="K153" s="11">
        <f t="shared" si="69"/>
        <v>-8273.6322143294019</v>
      </c>
    </row>
    <row r="154" spans="2:11">
      <c r="B154" s="10">
        <v>152</v>
      </c>
      <c r="C154" s="10"/>
      <c r="E154" s="11">
        <f t="shared" si="70"/>
        <v>0</v>
      </c>
      <c r="F154" s="11">
        <f t="shared" si="66"/>
        <v>1925056.6678685937</v>
      </c>
      <c r="G154" s="11">
        <f t="shared" si="67"/>
        <v>78788.750780851115</v>
      </c>
      <c r="H154" s="11">
        <f t="shared" si="68"/>
        <v>7878.8750780851142</v>
      </c>
      <c r="K154" s="11">
        <f t="shared" si="69"/>
        <v>-7878.8750780851142</v>
      </c>
    </row>
    <row r="155" spans="2:11">
      <c r="B155" s="10">
        <v>153</v>
      </c>
      <c r="C155" s="10"/>
      <c r="E155" s="11">
        <f t="shared" si="70"/>
        <v>0</v>
      </c>
      <c r="F155" s="11">
        <f t="shared" si="66"/>
        <v>1932555.5085572978</v>
      </c>
      <c r="G155" s="11">
        <f t="shared" si="67"/>
        <v>74988.406887040474</v>
      </c>
      <c r="H155" s="11">
        <f t="shared" si="68"/>
        <v>7498.8406887040737</v>
      </c>
      <c r="K155" s="11">
        <f t="shared" si="69"/>
        <v>-7498.8406887040737</v>
      </c>
    </row>
    <row r="156" spans="2:11">
      <c r="B156" s="10">
        <v>154</v>
      </c>
      <c r="C156" s="10"/>
      <c r="E156" s="11">
        <f t="shared" si="70"/>
        <v>0</v>
      </c>
      <c r="F156" s="11">
        <f t="shared" si="66"/>
        <v>1939688.8022940739</v>
      </c>
      <c r="G156" s="11">
        <f t="shared" si="67"/>
        <v>71332.937367761042</v>
      </c>
      <c r="H156" s="11">
        <f t="shared" si="68"/>
        <v>7133.2937367761324</v>
      </c>
      <c r="K156" s="11">
        <f t="shared" si="69"/>
        <v>-7133.2937367761324</v>
      </c>
    </row>
    <row r="157" spans="2:11">
      <c r="B157" s="10">
        <v>155</v>
      </c>
      <c r="C157" s="10"/>
      <c r="E157" s="11">
        <f t="shared" si="70"/>
        <v>0</v>
      </c>
      <c r="F157" s="11">
        <f t="shared" si="66"/>
        <v>1946470.7776538397</v>
      </c>
      <c r="G157" s="11">
        <f t="shared" si="67"/>
        <v>67819.753597658128</v>
      </c>
      <c r="H157" s="11">
        <f t="shared" si="68"/>
        <v>6781.9753597657827</v>
      </c>
      <c r="K157" s="11">
        <f t="shared" si="69"/>
        <v>-6781.9753597657827</v>
      </c>
    </row>
    <row r="158" spans="2:11">
      <c r="B158" s="10">
        <v>156</v>
      </c>
      <c r="C158" s="10"/>
      <c r="E158" s="11">
        <f t="shared" si="70"/>
        <v>0</v>
      </c>
      <c r="F158" s="11">
        <f t="shared" si="66"/>
        <v>1952915.3836756409</v>
      </c>
      <c r="G158" s="11">
        <f t="shared" si="67"/>
        <v>64446.060218012426</v>
      </c>
      <c r="H158" s="11">
        <f t="shared" si="68"/>
        <v>6444.6060218013345</v>
      </c>
      <c r="K158" s="11">
        <f t="shared" si="69"/>
        <v>-6444.6060218013345</v>
      </c>
    </row>
    <row r="159" spans="2:11">
      <c r="B159" s="10">
        <v>157</v>
      </c>
      <c r="C159" s="10"/>
      <c r="E159" s="11">
        <f t="shared" si="70"/>
        <v>0</v>
      </c>
      <c r="F159" s="11">
        <f t="shared" si="66"/>
        <v>1959036.2719068322</v>
      </c>
      <c r="G159" s="11">
        <f t="shared" si="67"/>
        <v>61208.882311913185</v>
      </c>
      <c r="H159" s="11">
        <f t="shared" si="68"/>
        <v>6120.8882311913212</v>
      </c>
      <c r="K159" s="11">
        <f t="shared" si="69"/>
        <v>-6120.8882311913212</v>
      </c>
    </row>
    <row r="160" spans="2:11">
      <c r="B160" s="10">
        <v>158</v>
      </c>
      <c r="C160" s="10"/>
      <c r="E160" s="11">
        <f t="shared" si="70"/>
        <v>0</v>
      </c>
      <c r="F160" s="11">
        <f t="shared" si="66"/>
        <v>1964846.7810033965</v>
      </c>
      <c r="G160" s="11">
        <f t="shared" si="67"/>
        <v>58105.090965642594</v>
      </c>
      <c r="H160" s="11">
        <f t="shared" si="68"/>
        <v>5810.5090965643731</v>
      </c>
      <c r="K160" s="11">
        <f t="shared" si="69"/>
        <v>-5810.5090965643731</v>
      </c>
    </row>
    <row r="161" spans="2:11">
      <c r="B161" s="10">
        <v>159</v>
      </c>
      <c r="C161" s="10"/>
      <c r="E161" s="11">
        <f t="shared" si="70"/>
        <v>0</v>
      </c>
      <c r="F161" s="11">
        <f t="shared" si="66"/>
        <v>1970359.9237268548</v>
      </c>
      <c r="G161" s="11">
        <f t="shared" si="67"/>
        <v>55131.427234583534</v>
      </c>
      <c r="H161" s="11">
        <f t="shared" si="68"/>
        <v>5513.1427234583243</v>
      </c>
      <c r="K161" s="11">
        <f t="shared" si="69"/>
        <v>-5513.1427234583243</v>
      </c>
    </row>
    <row r="162" spans="2:11">
      <c r="B162" s="10">
        <v>160</v>
      </c>
      <c r="C162" s="10"/>
      <c r="E162" s="11">
        <f t="shared" si="70"/>
        <v>0</v>
      </c>
      <c r="F162" s="11">
        <f t="shared" si="66"/>
        <v>1975588.3761808504</v>
      </c>
      <c r="G162" s="11">
        <f t="shared" si="67"/>
        <v>52284.524539955892</v>
      </c>
      <c r="H162" s="11">
        <f t="shared" si="68"/>
        <v>5228.4524539956365</v>
      </c>
      <c r="K162" s="11">
        <f t="shared" si="69"/>
        <v>-5228.4524539956365</v>
      </c>
    </row>
    <row r="163" spans="2:11">
      <c r="B163" s="10">
        <v>161</v>
      </c>
      <c r="C163" s="10"/>
      <c r="E163" s="11">
        <f t="shared" si="70"/>
        <v>0</v>
      </c>
      <c r="F163" s="11">
        <f t="shared" si="66"/>
        <v>1980544.4691338337</v>
      </c>
      <c r="G163" s="11">
        <f t="shared" si="67"/>
        <v>49560.92952983221</v>
      </c>
      <c r="H163" s="11">
        <f t="shared" si="68"/>
        <v>4956.0929529831301</v>
      </c>
      <c r="K163" s="11">
        <f t="shared" si="69"/>
        <v>-4956.0929529831301</v>
      </c>
    </row>
    <row r="164" spans="2:11">
      <c r="B164" s="10">
        <v>162</v>
      </c>
      <c r="C164" s="10"/>
      <c r="E164" s="11">
        <f t="shared" si="70"/>
        <v>0</v>
      </c>
      <c r="F164" s="11">
        <f t="shared" si="66"/>
        <v>1985240.1812782066</v>
      </c>
      <c r="G164" s="11">
        <f t="shared" si="67"/>
        <v>46957.121443729848</v>
      </c>
      <c r="H164" s="11">
        <f t="shared" si="68"/>
        <v>4695.7121443729175</v>
      </c>
      <c r="K164" s="11">
        <f t="shared" si="69"/>
        <v>-4695.7121443729175</v>
      </c>
    </row>
    <row r="165" spans="2:11">
      <c r="B165" s="10">
        <v>163</v>
      </c>
      <c r="C165" s="10"/>
      <c r="E165" s="11">
        <f t="shared" si="70"/>
        <v>0</v>
      </c>
      <c r="F165" s="11">
        <f t="shared" si="66"/>
        <v>1989687.1342807312</v>
      </c>
      <c r="G165" s="11">
        <f t="shared" si="67"/>
        <v>44469.530025245622</v>
      </c>
      <c r="H165" s="11">
        <f t="shared" si="68"/>
        <v>4446.9530025246459</v>
      </c>
      <c r="K165" s="11">
        <f t="shared" si="69"/>
        <v>-4446.9530025246459</v>
      </c>
    </row>
    <row r="166" spans="2:11">
      <c r="B166" s="10">
        <v>164</v>
      </c>
      <c r="C166" s="10"/>
      <c r="E166" s="11">
        <f t="shared" si="70"/>
        <v>0</v>
      </c>
      <c r="F166" s="11">
        <f t="shared" si="66"/>
        <v>1993896.5894838567</v>
      </c>
      <c r="G166" s="11">
        <f t="shared" si="67"/>
        <v>42094.552031254862</v>
      </c>
      <c r="H166" s="11">
        <f t="shared" si="68"/>
        <v>4209.4552031254616</v>
      </c>
      <c r="K166" s="11">
        <f t="shared" si="69"/>
        <v>-4209.4552031254616</v>
      </c>
    </row>
    <row r="167" spans="2:11">
      <c r="B167" s="10">
        <v>165</v>
      </c>
      <c r="C167" s="10"/>
      <c r="E167" s="11">
        <f t="shared" si="70"/>
        <v>0</v>
      </c>
      <c r="F167" s="11">
        <f t="shared" si="66"/>
        <v>1997879.4461228163</v>
      </c>
      <c r="G167" s="11">
        <f t="shared" si="67"/>
        <v>39828.56638959609</v>
      </c>
      <c r="H167" s="11">
        <f t="shared" si="68"/>
        <v>3982.8566389597117</v>
      </c>
      <c r="K167" s="11">
        <f t="shared" si="69"/>
        <v>-3982.8566389597117</v>
      </c>
    </row>
    <row r="168" spans="2:11">
      <c r="B168" s="10">
        <v>166</v>
      </c>
      <c r="C168" s="10"/>
      <c r="E168" s="11">
        <f t="shared" si="70"/>
        <v>0</v>
      </c>
      <c r="F168" s="11">
        <f t="shared" si="66"/>
        <v>2001646.2409287994</v>
      </c>
      <c r="G168" s="11">
        <f t="shared" si="67"/>
        <v>37667.948059830815</v>
      </c>
      <c r="H168" s="11">
        <f t="shared" si="68"/>
        <v>3766.7948059831801</v>
      </c>
      <c r="K168" s="11">
        <f t="shared" si="69"/>
        <v>-3766.7948059831801</v>
      </c>
    </row>
    <row r="169" spans="2:11">
      <c r="B169" s="10">
        <v>167</v>
      </c>
      <c r="C169" s="10"/>
      <c r="E169" s="11">
        <f t="shared" si="70"/>
        <v>0</v>
      </c>
      <c r="F169" s="11">
        <f t="shared" si="66"/>
        <v>2005207.148994152</v>
      </c>
      <c r="G169" s="11">
        <f t="shared" si="67"/>
        <v>35609.080653525889</v>
      </c>
      <c r="H169" s="11">
        <f t="shared" si="68"/>
        <v>3560.9080653525125</v>
      </c>
      <c r="K169" s="11">
        <f t="shared" si="69"/>
        <v>-3560.9080653525125</v>
      </c>
    </row>
    <row r="170" spans="2:11">
      <c r="B170" s="10">
        <v>168</v>
      </c>
      <c r="C170" s="10"/>
      <c r="E170" s="11">
        <f t="shared" si="70"/>
        <v>0</v>
      </c>
      <c r="F170" s="11">
        <f t="shared" si="66"/>
        <v>2008571.9857813485</v>
      </c>
      <c r="G170" s="11">
        <f t="shared" si="67"/>
        <v>33648.367871965747</v>
      </c>
      <c r="H170" s="11">
        <f t="shared" si="68"/>
        <v>3364.8367871966238</v>
      </c>
      <c r="K170" s="11">
        <f t="shared" si="69"/>
        <v>-3364.8367871966238</v>
      </c>
    </row>
    <row r="171" spans="2:11">
      <c r="B171" s="10">
        <v>169</v>
      </c>
      <c r="C171" s="10"/>
      <c r="E171" s="11">
        <f t="shared" si="70"/>
        <v>0</v>
      </c>
      <c r="F171" s="11">
        <f t="shared" si="66"/>
        <v>2011750.2101633477</v>
      </c>
      <c r="G171" s="11">
        <f t="shared" si="67"/>
        <v>31782.243819991127</v>
      </c>
      <c r="H171" s="11">
        <f t="shared" si="68"/>
        <v>3178.224381999079</v>
      </c>
      <c r="K171" s="11">
        <f t="shared" si="69"/>
        <v>-3178.224381999079</v>
      </c>
    </row>
    <row r="172" spans="2:11">
      <c r="B172" s="10">
        <v>170</v>
      </c>
      <c r="C172" s="10"/>
      <c r="E172" s="11">
        <f t="shared" si="70"/>
        <v>0</v>
      </c>
      <c r="F172" s="11">
        <f t="shared" si="66"/>
        <v>2014750.9283888419</v>
      </c>
      <c r="G172" s="11">
        <f t="shared" si="67"/>
        <v>30007.1822549426</v>
      </c>
      <c r="H172" s="11">
        <f t="shared" si="68"/>
        <v>3000.7182254943637</v>
      </c>
      <c r="K172" s="11">
        <f t="shared" si="69"/>
        <v>-3000.7182254943637</v>
      </c>
    </row>
    <row r="173" spans="2:11">
      <c r="B173" s="10">
        <v>171</v>
      </c>
      <c r="C173" s="10"/>
      <c r="E173" s="11">
        <f t="shared" si="70"/>
        <v>0</v>
      </c>
      <c r="F173" s="11">
        <f t="shared" si="66"/>
        <v>2017582.8988718146</v>
      </c>
      <c r="G173" s="11">
        <f t="shared" si="67"/>
        <v>28319.704829726834</v>
      </c>
      <c r="H173" s="11">
        <f t="shared" si="68"/>
        <v>2831.9704829726675</v>
      </c>
      <c r="K173" s="11">
        <f t="shared" si="69"/>
        <v>-2831.9704829726675</v>
      </c>
    </row>
    <row r="174" spans="2:11">
      <c r="B174" s="10">
        <v>172</v>
      </c>
      <c r="C174" s="10"/>
      <c r="E174" s="11">
        <f t="shared" si="70"/>
        <v>0</v>
      </c>
      <c r="F174" s="11">
        <f t="shared" si="66"/>
        <v>2020254.5377106562</v>
      </c>
      <c r="G174" s="11">
        <f t="shared" si="67"/>
        <v>26716.388388415799</v>
      </c>
      <c r="H174" s="11">
        <f t="shared" si="68"/>
        <v>2671.6388388416003</v>
      </c>
      <c r="K174" s="11">
        <f t="shared" si="69"/>
        <v>-2671.6388388416003</v>
      </c>
    </row>
    <row r="175" spans="2:11">
      <c r="B175" s="10">
        <v>173</v>
      </c>
      <c r="C175" s="10"/>
      <c r="E175" s="11">
        <f t="shared" si="70"/>
        <v>0</v>
      </c>
      <c r="F175" s="11">
        <f t="shared" si="66"/>
        <v>2022773.9248478708</v>
      </c>
      <c r="G175" s="11">
        <f t="shared" si="67"/>
        <v>25193.871372146532</v>
      </c>
      <c r="H175" s="11">
        <f t="shared" si="68"/>
        <v>2519.3871372147428</v>
      </c>
      <c r="K175" s="11">
        <f t="shared" si="69"/>
        <v>-2519.3871372147428</v>
      </c>
    </row>
    <row r="176" spans="2:11">
      <c r="B176" s="10">
        <v>174</v>
      </c>
      <c r="C176" s="10"/>
      <c r="E176" s="11">
        <f t="shared" si="70"/>
        <v>0</v>
      </c>
      <c r="F176" s="11">
        <f t="shared" si="66"/>
        <v>2025148.8107870608</v>
      </c>
      <c r="G176" s="11">
        <f t="shared" si="67"/>
        <v>23748.859391899314</v>
      </c>
      <c r="H176" s="11">
        <f t="shared" si="68"/>
        <v>2374.8859391899105</v>
      </c>
      <c r="K176" s="11">
        <f t="shared" si="69"/>
        <v>-2374.8859391899105</v>
      </c>
    </row>
    <row r="177" spans="2:11">
      <c r="B177" s="10">
        <v>175</v>
      </c>
      <c r="C177" s="10"/>
      <c r="E177" s="11">
        <f t="shared" si="70"/>
        <v>0</v>
      </c>
      <c r="F177" s="11">
        <f t="shared" si="66"/>
        <v>2027386.6237894099</v>
      </c>
      <c r="G177" s="11">
        <f t="shared" si="67"/>
        <v>22378.130023491103</v>
      </c>
      <c r="H177" s="11">
        <f t="shared" si="68"/>
        <v>2237.8130023491644</v>
      </c>
      <c r="K177" s="11">
        <f t="shared" si="69"/>
        <v>-2237.8130023491644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workbookViewId="0">
      <pane ySplit="1" topLeftCell="A77" activePane="bottomLeft" state="frozen"/>
      <selection pane="bottomLeft" activeCell="V77" sqref="V7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C115">
        <f>Dati!K115</f>
        <v>49261</v>
      </c>
      <c r="D115">
        <f t="shared" ref="D115" si="47">C115-C114</f>
        <v>692</v>
      </c>
      <c r="E115" s="11">
        <f t="shared" ref="E115" si="48">SUM(D108:D114)/7</f>
        <v>632.85714285714289</v>
      </c>
      <c r="F115">
        <f t="shared" ref="F115" si="49">10*(C115-C114)</f>
        <v>6920</v>
      </c>
      <c r="G115" s="11">
        <f t="shared" ref="G115" si="50">IF(G114+I115+$O$11&gt;$C$3,G114+I115+$O$11,$C$3)</f>
        <v>2847674.2045674841</v>
      </c>
      <c r="H115" s="11">
        <f t="shared" ref="H115" si="51">(G115-G114)*1000</f>
        <v>35781421.544663146</v>
      </c>
      <c r="I115" s="11">
        <f t="shared" ref="I115" si="52">$O$10*((B115-$O$13)/$O$9)^$O$8*EXP(-(B115-$O$13)/$O$9)</f>
        <v>635.42154466299337</v>
      </c>
      <c r="J115" s="11">
        <f t="shared" ref="J115" si="53">C115-G115</f>
        <v>-2798413.2045674841</v>
      </c>
      <c r="K115" s="11">
        <f t="shared" ref="K115" si="54">D115-I115</f>
        <v>56.578455337006631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C116">
        <f>Dati!K116</f>
        <v>49823</v>
      </c>
      <c r="D116">
        <f t="shared" ref="D116" si="55">C116-C115</f>
        <v>562</v>
      </c>
      <c r="E116" s="11">
        <f t="shared" ref="E116" si="56">SUM(D109:D115)/7</f>
        <v>654</v>
      </c>
      <c r="F116">
        <f t="shared" ref="F116" si="57">10*(C116-C115)</f>
        <v>5620</v>
      </c>
      <c r="G116" s="11">
        <f t="shared" ref="G116" si="58">IF(G115+I116+$O$11&gt;$C$3,G115+I116+$O$11,$C$3)</f>
        <v>2883465.2411652524</v>
      </c>
      <c r="H116" s="11">
        <f t="shared" ref="H116" si="59">(G116-G115)*1000</f>
        <v>35791036.597768307</v>
      </c>
      <c r="I116" s="11">
        <f t="shared" ref="I116" si="60">$O$10*((B116-$O$13)/$O$9)^$O$8*EXP(-(B116-$O$13)/$O$9)</f>
        <v>645.03659776851646</v>
      </c>
      <c r="J116" s="11">
        <f t="shared" ref="J116" si="61">C116-G116</f>
        <v>-2833642.2411652524</v>
      </c>
      <c r="K116" s="11">
        <f t="shared" ref="K116" si="62">D116-I116</f>
        <v>-83.036597768516458</v>
      </c>
      <c r="L116" s="11">
        <f t="shared" si="21"/>
        <v>8.963402231483542</v>
      </c>
    </row>
    <row r="117" spans="1:12">
      <c r="A117" s="2">
        <f>Dati!A117</f>
        <v>44158</v>
      </c>
      <c r="B117" s="10">
        <v>114</v>
      </c>
      <c r="C117">
        <f>Dati!K117</f>
        <v>50453</v>
      </c>
      <c r="D117">
        <f t="shared" ref="D117:D118" si="63">C117-C116</f>
        <v>630</v>
      </c>
      <c r="E117" s="11">
        <f t="shared" ref="E117:E118" si="64">SUM(D110:D116)/7</f>
        <v>656.28571428571433</v>
      </c>
      <c r="F117">
        <f t="shared" ref="F117:F118" si="65">10*(C117-C116)</f>
        <v>6300</v>
      </c>
      <c r="G117" s="11">
        <f t="shared" ref="G117:G118" si="66">IF(G116+I117+$O$11&gt;$C$3,G116+I117+$O$11,$C$3)</f>
        <v>2919264.5781056103</v>
      </c>
      <c r="H117" s="11">
        <f t="shared" ref="H117:H118" si="67">(G117-G116)*1000</f>
        <v>35799336.940357924</v>
      </c>
      <c r="I117" s="11">
        <f t="shared" ref="I117:I118" si="68">$O$10*((B117-$O$13)/$O$9)^$O$8*EXP(-(B117-$O$13)/$O$9)</f>
        <v>653.33694035788278</v>
      </c>
      <c r="J117" s="11">
        <f t="shared" ref="J117:J118" si="69">C117-G117</f>
        <v>-2868811.5781056103</v>
      </c>
      <c r="K117" s="11">
        <f t="shared" ref="K117:K118" si="70">D117-I117</f>
        <v>-23.336940357882781</v>
      </c>
      <c r="L117" s="11">
        <f t="shared" si="21"/>
        <v>2.948773927831553</v>
      </c>
    </row>
    <row r="118" spans="1:12">
      <c r="A118" s="2">
        <f>Dati!A118</f>
        <v>44159</v>
      </c>
      <c r="B118" s="10">
        <v>115</v>
      </c>
      <c r="C118">
        <f>Dati!K118</f>
        <v>51306</v>
      </c>
      <c r="D118">
        <f t="shared" si="63"/>
        <v>853</v>
      </c>
      <c r="E118" s="11">
        <f t="shared" si="64"/>
        <v>674.28571428571433</v>
      </c>
      <c r="F118">
        <f t="shared" si="65"/>
        <v>8530</v>
      </c>
      <c r="G118" s="11">
        <f t="shared" si="66"/>
        <v>2955070.8977796533</v>
      </c>
      <c r="H118" s="11">
        <f t="shared" si="67"/>
        <v>35806319.674042985</v>
      </c>
      <c r="I118" s="11">
        <f t="shared" si="68"/>
        <v>660.319674042923</v>
      </c>
      <c r="J118" s="11">
        <f t="shared" si="69"/>
        <v>-2903764.8977796533</v>
      </c>
      <c r="K118" s="11">
        <f t="shared" si="70"/>
        <v>192.680325957077</v>
      </c>
      <c r="L118" s="11">
        <f t="shared" si="21"/>
        <v>13.966040242791337</v>
      </c>
    </row>
    <row r="119" spans="1:12">
      <c r="A119" s="2">
        <f>Dati!A119</f>
        <v>44160</v>
      </c>
      <c r="B119" s="10">
        <v>116</v>
      </c>
      <c r="E119" s="11">
        <f t="shared" si="20"/>
        <v>691.71428571428567</v>
      </c>
      <c r="G119" s="11">
        <f t="shared" si="22"/>
        <v>2990882.8873396739</v>
      </c>
      <c r="H119" s="11">
        <f t="shared" si="15"/>
        <v>35811989.560020626</v>
      </c>
      <c r="I119" s="11">
        <f t="shared" si="14"/>
        <v>665.98956002082514</v>
      </c>
      <c r="L119" s="11">
        <f t="shared" si="21"/>
        <v>25.724725693460528</v>
      </c>
    </row>
    <row r="120" spans="1:12">
      <c r="A120" s="2">
        <f>Dati!A120</f>
        <v>44161</v>
      </c>
      <c r="B120" s="10">
        <v>117</v>
      </c>
      <c r="E120" s="11">
        <f t="shared" si="20"/>
        <v>584.14285714285711</v>
      </c>
      <c r="G120" s="11">
        <f t="shared" si="22"/>
        <v>3026699.2458852357</v>
      </c>
      <c r="H120" s="11">
        <f t="shared" si="15"/>
        <v>35816358.54556179</v>
      </c>
      <c r="I120" s="11">
        <f t="shared" si="14"/>
        <v>670.35854556170989</v>
      </c>
      <c r="L120" s="11">
        <f t="shared" si="21"/>
        <v>-86.215688418852778</v>
      </c>
    </row>
    <row r="121" spans="1:12">
      <c r="A121" s="2">
        <f>Dati!A121</f>
        <v>44162</v>
      </c>
      <c r="B121" s="10">
        <v>118</v>
      </c>
      <c r="E121" s="11">
        <f t="shared" si="20"/>
        <v>490.85714285714283</v>
      </c>
      <c r="G121" s="11">
        <f t="shared" si="22"/>
        <v>3062518.6911444198</v>
      </c>
      <c r="H121" s="11">
        <f t="shared" si="15"/>
        <v>35819445.259184107</v>
      </c>
      <c r="I121" s="11">
        <f t="shared" si="14"/>
        <v>673.4452591840693</v>
      </c>
      <c r="L121" s="11">
        <f t="shared" si="21"/>
        <v>-182.58811632692647</v>
      </c>
    </row>
    <row r="122" spans="1:12">
      <c r="A122" s="2"/>
      <c r="B122" s="10">
        <v>119</v>
      </c>
      <c r="E122" s="11">
        <f t="shared" si="20"/>
        <v>391</v>
      </c>
      <c r="G122" s="11">
        <f t="shared" si="22"/>
        <v>3098339.9656272293</v>
      </c>
      <c r="H122" s="11">
        <f t="shared" si="15"/>
        <v>35821274.482809469</v>
      </c>
      <c r="I122" s="11">
        <f t="shared" si="14"/>
        <v>675.27448280931549</v>
      </c>
      <c r="L122" s="11">
        <f t="shared" si="21"/>
        <v>-284.27448280931549</v>
      </c>
    </row>
    <row r="123" spans="1:12">
      <c r="A123" s="2"/>
      <c r="B123" s="10">
        <v>120</v>
      </c>
      <c r="E123" s="11">
        <f t="shared" si="20"/>
        <v>292.14285714285717</v>
      </c>
      <c r="G123" s="11">
        <f t="shared" si="22"/>
        <v>3134161.842235832</v>
      </c>
      <c r="H123" s="11">
        <f t="shared" si="15"/>
        <v>35821876.608602703</v>
      </c>
      <c r="I123" s="11">
        <f t="shared" si="14"/>
        <v>675.87660860279675</v>
      </c>
      <c r="L123" s="11">
        <f t="shared" si="21"/>
        <v>-383.73375145993958</v>
      </c>
    </row>
    <row r="124" spans="1:12">
      <c r="A124" s="2"/>
      <c r="B124" s="10">
        <v>121</v>
      </c>
      <c r="E124" s="11">
        <f t="shared" si="20"/>
        <v>211.85714285714286</v>
      </c>
      <c r="G124" s="11">
        <f t="shared" si="22"/>
        <v>3169983.1293234187</v>
      </c>
      <c r="H124" s="11">
        <f t="shared" si="15"/>
        <v>35821287.087586708</v>
      </c>
      <c r="I124" s="11">
        <f t="shared" si="14"/>
        <v>675.28708758683786</v>
      </c>
      <c r="L124" s="11">
        <f t="shared" si="21"/>
        <v>-463.42994472969497</v>
      </c>
    </row>
    <row r="125" spans="1:12">
      <c r="B125" s="10">
        <v>122</v>
      </c>
      <c r="E125" s="11">
        <f t="shared" si="20"/>
        <v>121.85714285714286</v>
      </c>
      <c r="G125" s="11">
        <f t="shared" si="22"/>
        <v>3205802.6751998849</v>
      </c>
      <c r="H125" s="11">
        <f t="shared" si="15"/>
        <v>35819545.8764662</v>
      </c>
      <c r="I125" s="11">
        <f t="shared" si="14"/>
        <v>673.54587646630648</v>
      </c>
      <c r="L125" s="11">
        <f t="shared" si="21"/>
        <v>-551.68873360916359</v>
      </c>
    </row>
    <row r="126" spans="1:12">
      <c r="B126" s="10">
        <v>123</v>
      </c>
      <c r="E126" s="11">
        <f t="shared" si="20"/>
        <v>0</v>
      </c>
      <c r="G126" s="11">
        <f t="shared" si="22"/>
        <v>3241619.3720883369</v>
      </c>
      <c r="H126" s="11">
        <f t="shared" si="15"/>
        <v>35816696.888451934</v>
      </c>
      <c r="I126" s="11">
        <f t="shared" si="14"/>
        <v>670.69688845190842</v>
      </c>
      <c r="L126" s="11">
        <f t="shared" si="21"/>
        <v>-670.69688845190842</v>
      </c>
    </row>
    <row r="127" spans="1:12">
      <c r="B127" s="10">
        <v>124</v>
      </c>
      <c r="E127" s="11">
        <f t="shared" si="20"/>
        <v>0</v>
      </c>
      <c r="G127" s="11">
        <f t="shared" si="22"/>
        <v>3277432.1595415487</v>
      </c>
      <c r="H127" s="11">
        <f t="shared" si="15"/>
        <v>35812787.453211844</v>
      </c>
      <c r="I127" s="11">
        <f t="shared" si="14"/>
        <v>666.78745321204292</v>
      </c>
      <c r="L127" s="11">
        <f t="shared" si="21"/>
        <v>-666.78745321204292</v>
      </c>
    </row>
    <row r="128" spans="1:12">
      <c r="B128" s="10">
        <v>125</v>
      </c>
      <c r="E128" s="11">
        <f t="shared" si="20"/>
        <v>0</v>
      </c>
      <c r="G128" s="11">
        <f t="shared" si="22"/>
        <v>3313240.0273319888</v>
      </c>
      <c r="H128" s="11">
        <f t="shared" si="15"/>
        <v>35807867.790440097</v>
      </c>
      <c r="I128" s="11">
        <f t="shared" si="14"/>
        <v>661.86779044017703</v>
      </c>
      <c r="L128" s="11">
        <f t="shared" si="21"/>
        <v>-661.86779044017703</v>
      </c>
    </row>
    <row r="129" spans="2:12">
      <c r="B129" s="10">
        <v>126</v>
      </c>
      <c r="E129" s="11">
        <f t="shared" si="20"/>
        <v>0</v>
      </c>
      <c r="G129" s="11">
        <f t="shared" si="22"/>
        <v>3349042.0178328883</v>
      </c>
      <c r="H129" s="11">
        <f t="shared" si="15"/>
        <v>35801990.500899494</v>
      </c>
      <c r="I129" s="11">
        <f t="shared" si="14"/>
        <v>655.99050089928187</v>
      </c>
      <c r="L129" s="11">
        <f t="shared" si="21"/>
        <v>-655.99050089928187</v>
      </c>
    </row>
    <row r="130" spans="2:12">
      <c r="B130" s="10">
        <v>127</v>
      </c>
      <c r="E130" s="11">
        <f t="shared" si="20"/>
        <v>0</v>
      </c>
      <c r="G130" s="11">
        <f t="shared" si="22"/>
        <v>3384837.2279110928</v>
      </c>
      <c r="H130" s="11">
        <f t="shared" si="15"/>
        <v>35795210.078204513</v>
      </c>
      <c r="I130" s="11">
        <f t="shared" si="14"/>
        <v>649.21007820445266</v>
      </c>
      <c r="L130" s="11">
        <f t="shared" si="21"/>
        <v>-649.21007820445266</v>
      </c>
    </row>
    <row r="131" spans="2:12">
      <c r="B131" s="10">
        <v>128</v>
      </c>
      <c r="E131" s="11">
        <f t="shared" si="20"/>
        <v>0</v>
      </c>
      <c r="G131" s="11">
        <f t="shared" si="22"/>
        <v>3420624.8103551273</v>
      </c>
      <c r="H131" s="11">
        <f t="shared" si="15"/>
        <v>35787582.444034517</v>
      </c>
      <c r="I131" s="11">
        <f t="shared" si="14"/>
        <v>641.58244403459059</v>
      </c>
      <c r="L131" s="11">
        <f t="shared" si="21"/>
        <v>-641.58244403459059</v>
      </c>
    </row>
    <row r="132" spans="2:12">
      <c r="B132" s="10">
        <v>129</v>
      </c>
      <c r="E132" s="11">
        <f t="shared" si="20"/>
        <v>0</v>
      </c>
      <c r="G132" s="11">
        <f t="shared" si="22"/>
        <v>3456403.9748640554</v>
      </c>
      <c r="H132" s="11">
        <f t="shared" si="15"/>
        <v>35779164.508928075</v>
      </c>
      <c r="I132" s="11">
        <f t="shared" ref="I132" si="71">$O$10*((B132-$O$13)/$O$9)^$O$8*EXP(-(B132-$O$13)/$O$9)</f>
        <v>633.16450892790772</v>
      </c>
      <c r="L132" s="11">
        <f t="shared" si="21"/>
        <v>-633.16450892790772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19"/>
  <sheetViews>
    <sheetView workbookViewId="0">
      <pane ySplit="1" topLeftCell="A92" activePane="bottomLeft" state="frozen"/>
      <selection pane="bottomLeft" activeCell="B119" sqref="B119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  <row r="116" spans="2:5">
      <c r="B116" s="3">
        <f>Dati!N115</f>
        <v>1380531</v>
      </c>
      <c r="C116">
        <f t="shared" ref="C116" si="110">B116-B115</f>
        <v>34764</v>
      </c>
      <c r="D116" s="11">
        <f t="shared" ref="D116" si="111">SUM(C110:C116)/7</f>
        <v>33711.285714285717</v>
      </c>
      <c r="E116" s="11">
        <f t="shared" ref="E116" si="112">SUM(C113:C116)/4</f>
        <v>35614.75</v>
      </c>
    </row>
    <row r="117" spans="2:5">
      <c r="B117" s="3">
        <f>Dati!N116</f>
        <v>1408868</v>
      </c>
      <c r="C117">
        <f t="shared" ref="C117" si="113">B117-B116</f>
        <v>28337</v>
      </c>
      <c r="D117" s="11">
        <f t="shared" ref="D117" si="114">SUM(C111:C117)/7</f>
        <v>32905.571428571428</v>
      </c>
      <c r="E117" s="11">
        <f t="shared" ref="E117" si="115">SUM(C114:C117)/4</f>
        <v>34129</v>
      </c>
    </row>
    <row r="118" spans="2:5">
      <c r="B118" s="3">
        <f>Dati!N117</f>
        <v>1431795</v>
      </c>
      <c r="C118">
        <f t="shared" ref="C118:C119" si="116">B118-B117</f>
        <v>22927</v>
      </c>
      <c r="D118" s="11">
        <f t="shared" ref="D118:D119" si="117">SUM(C112:C118)/7</f>
        <v>32273.428571428572</v>
      </c>
      <c r="E118" s="11">
        <f t="shared" ref="E118:E119" si="118">SUM(C115:C118)/4</f>
        <v>30816.75</v>
      </c>
    </row>
    <row r="119" spans="2:5">
      <c r="B119" s="3">
        <f>Dati!N118</f>
        <v>1455022</v>
      </c>
      <c r="C119">
        <f t="shared" si="116"/>
        <v>23227</v>
      </c>
      <c r="D119" s="11">
        <f t="shared" si="117"/>
        <v>30992.857142857141</v>
      </c>
      <c r="E119" s="11">
        <f t="shared" si="118"/>
        <v>27313.75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2" t="s">
        <v>33</v>
      </c>
      <c r="B1" s="32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34</v>
      </c>
      <c r="B12" s="32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8"/>
  <sheetViews>
    <sheetView workbookViewId="0">
      <pane ySplit="1" topLeftCell="A99" activePane="bottomLeft" state="frozen"/>
      <selection pane="bottomLeft" activeCell="P118" sqref="P118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  <row r="115" spans="1:5">
      <c r="A115" s="2">
        <f>Dati!A115</f>
        <v>44156</v>
      </c>
      <c r="B115" s="3">
        <f>Dati!N115</f>
        <v>1380531</v>
      </c>
      <c r="C115">
        <f t="shared" ref="C115" si="130">B115-B114</f>
        <v>34764</v>
      </c>
      <c r="D115">
        <f t="shared" ref="D115" si="131">C115-C114</f>
        <v>-2475</v>
      </c>
      <c r="E115" s="11">
        <f t="shared" ref="E115" si="132">(SUM(C108:C114)/7)</f>
        <v>34066.285714285717</v>
      </c>
    </row>
    <row r="116" spans="1:5">
      <c r="A116" s="2">
        <f>Dati!A116</f>
        <v>44157</v>
      </c>
      <c r="B116" s="3">
        <f>Dati!N116</f>
        <v>1408868</v>
      </c>
      <c r="C116">
        <f t="shared" ref="C116" si="133">B116-B115</f>
        <v>28337</v>
      </c>
      <c r="D116">
        <f t="shared" ref="D116" si="134">C116-C115</f>
        <v>-6427</v>
      </c>
      <c r="E116" s="11">
        <f t="shared" ref="E116" si="135">(SUM(C109:C115)/7)</f>
        <v>33711.285714285717</v>
      </c>
    </row>
    <row r="117" spans="1:5">
      <c r="A117" s="2">
        <f>Dati!A117</f>
        <v>44158</v>
      </c>
      <c r="B117" s="3">
        <f>Dati!N117</f>
        <v>1431795</v>
      </c>
      <c r="C117">
        <f t="shared" ref="C117:C118" si="136">B117-B116</f>
        <v>22927</v>
      </c>
      <c r="D117">
        <f t="shared" ref="D117:D118" si="137">C117-C116</f>
        <v>-5410</v>
      </c>
      <c r="E117" s="11">
        <f t="shared" ref="E117:E118" si="138">(SUM(C110:C116)/7)</f>
        <v>32905.571428571428</v>
      </c>
    </row>
    <row r="118" spans="1:5">
      <c r="A118" s="2">
        <f>Dati!A118</f>
        <v>44159</v>
      </c>
      <c r="B118" s="3">
        <f>Dati!N118</f>
        <v>1455022</v>
      </c>
      <c r="C118">
        <f t="shared" si="136"/>
        <v>23227</v>
      </c>
      <c r="D118">
        <f t="shared" si="137"/>
        <v>300</v>
      </c>
      <c r="E118" s="11">
        <f t="shared" si="138"/>
        <v>32273.428571428572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8"/>
  <sheetViews>
    <sheetView workbookViewId="0">
      <pane ySplit="1" topLeftCell="A104" activePane="bottomLeft" state="frozen"/>
      <selection pane="bottomLeft" activeCell="A119" sqref="A119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  <row r="115" spans="1:5">
      <c r="A115" s="2">
        <f>Dati!A115</f>
        <v>44156</v>
      </c>
      <c r="B115" s="3">
        <f>Dati!D115</f>
        <v>3758</v>
      </c>
      <c r="C115">
        <f t="shared" ref="C115" si="130">B115-B114</f>
        <v>10</v>
      </c>
      <c r="D115">
        <f t="shared" ref="D115" si="131">C115-C114</f>
        <v>-26</v>
      </c>
      <c r="E115" s="11">
        <f t="shared" ref="E115" si="132">SUM(C108:C114)/7</f>
        <v>74</v>
      </c>
    </row>
    <row r="116" spans="1:5">
      <c r="A116" s="2">
        <f>Dati!A116</f>
        <v>44157</v>
      </c>
      <c r="B116" s="3">
        <f>Dati!D116</f>
        <v>3801</v>
      </c>
      <c r="C116">
        <f t="shared" ref="C116" si="133">B116-B115</f>
        <v>43</v>
      </c>
      <c r="D116">
        <f t="shared" ref="D116" si="134">C116-C115</f>
        <v>33</v>
      </c>
      <c r="E116" s="11">
        <f t="shared" ref="E116" si="135">SUM(C109:C115)/7</f>
        <v>64.571428571428569</v>
      </c>
    </row>
    <row r="117" spans="1:5">
      <c r="A117" s="2">
        <f>Dati!A117</f>
        <v>44158</v>
      </c>
      <c r="B117" s="3">
        <f>Dati!D117</f>
        <v>3810</v>
      </c>
      <c r="C117">
        <f t="shared" ref="C117:C118" si="136">B117-B116</f>
        <v>9</v>
      </c>
      <c r="D117">
        <f t="shared" ref="D117:D118" si="137">C117-C116</f>
        <v>-34</v>
      </c>
      <c r="E117" s="11">
        <f t="shared" ref="E117:E118" si="138">SUM(C110:C116)/7</f>
        <v>54.142857142857146</v>
      </c>
    </row>
    <row r="118" spans="1:5">
      <c r="A118" s="2">
        <f>Dati!A118</f>
        <v>44159</v>
      </c>
      <c r="B118" s="3">
        <f>Dati!D118</f>
        <v>3816</v>
      </c>
      <c r="C118">
        <f t="shared" si="136"/>
        <v>6</v>
      </c>
      <c r="D118">
        <f t="shared" si="137"/>
        <v>-3</v>
      </c>
      <c r="E118" s="11">
        <f t="shared" si="138"/>
        <v>45.428571428571431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1"/>
  <sheetViews>
    <sheetView workbookViewId="0">
      <pane ySplit="1" topLeftCell="A98" activePane="bottomLeft" state="frozen"/>
      <selection pane="bottomLeft" activeCell="A119" sqref="A11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57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18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9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9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15" spans="1:29">
      <c r="A115" s="2">
        <f>Dati!A115</f>
        <v>44156</v>
      </c>
      <c r="B115" s="3">
        <f>Dati!J115</f>
        <v>539524</v>
      </c>
      <c r="C115">
        <f t="shared" ref="C115" si="174">B115-B114</f>
        <v>19502</v>
      </c>
      <c r="D115">
        <f t="shared" ref="D115" si="175">C115-C114</f>
        <v>-1533</v>
      </c>
      <c r="E115" s="11">
        <f t="shared" ref="E115" si="176">SUM(C108:C114)/7</f>
        <v>17254.857142857141</v>
      </c>
      <c r="Q115">
        <v>112</v>
      </c>
      <c r="R115">
        <f t="shared" ref="R115" si="177">INT(C115/10000)</f>
        <v>1</v>
      </c>
      <c r="T115">
        <f t="shared" si="159"/>
        <v>1</v>
      </c>
      <c r="U115">
        <f t="shared" si="159"/>
        <v>0</v>
      </c>
      <c r="V115">
        <f t="shared" si="159"/>
        <v>0</v>
      </c>
      <c r="W115">
        <f t="shared" si="159"/>
        <v>0</v>
      </c>
      <c r="X115">
        <f t="shared" si="159"/>
        <v>0</v>
      </c>
      <c r="Y115">
        <f t="shared" si="159"/>
        <v>0</v>
      </c>
      <c r="Z115">
        <f t="shared" si="159"/>
        <v>0</v>
      </c>
      <c r="AA115">
        <f t="shared" si="159"/>
        <v>0</v>
      </c>
      <c r="AB115">
        <f t="shared" si="159"/>
        <v>0</v>
      </c>
    </row>
    <row r="116" spans="1:29">
      <c r="A116" s="2">
        <f>Dati!A116</f>
        <v>44157</v>
      </c>
      <c r="B116" s="3">
        <f>Dati!J116</f>
        <v>553098</v>
      </c>
      <c r="C116">
        <f t="shared" ref="C116" si="178">B116-B115</f>
        <v>13574</v>
      </c>
      <c r="D116">
        <f t="shared" ref="D116" si="179">C116-C115</f>
        <v>-5928</v>
      </c>
      <c r="E116" s="11">
        <f t="shared" ref="E116" si="180">SUM(C109:C115)/7</f>
        <v>18298.571428571428</v>
      </c>
      <c r="Q116">
        <v>113</v>
      </c>
      <c r="R116">
        <f t="shared" ref="R116" si="181">INT(C116/10000)</f>
        <v>1</v>
      </c>
      <c r="T116">
        <f t="shared" si="159"/>
        <v>1</v>
      </c>
      <c r="U116">
        <f t="shared" si="159"/>
        <v>0</v>
      </c>
      <c r="V116">
        <f t="shared" si="159"/>
        <v>0</v>
      </c>
      <c r="W116">
        <f t="shared" si="159"/>
        <v>0</v>
      </c>
      <c r="X116">
        <f t="shared" si="159"/>
        <v>0</v>
      </c>
      <c r="Y116">
        <f t="shared" si="159"/>
        <v>0</v>
      </c>
      <c r="Z116">
        <f t="shared" si="159"/>
        <v>0</v>
      </c>
      <c r="AA116">
        <f t="shared" si="159"/>
        <v>0</v>
      </c>
      <c r="AB116">
        <f t="shared" si="159"/>
        <v>0</v>
      </c>
    </row>
    <row r="117" spans="1:29">
      <c r="A117" s="2">
        <f>Dati!A117</f>
        <v>44158</v>
      </c>
      <c r="B117" s="3">
        <f>Dati!J117</f>
        <v>584493</v>
      </c>
      <c r="C117">
        <f t="shared" ref="C117:C118" si="182">B117-B116</f>
        <v>31395</v>
      </c>
      <c r="D117">
        <f t="shared" ref="D117:D118" si="183">C117-C116</f>
        <v>17821</v>
      </c>
      <c r="E117" s="11">
        <f t="shared" ref="E117:E118" si="184">SUM(C110:C116)/7</f>
        <v>18898.285714285714</v>
      </c>
      <c r="Q117">
        <v>114</v>
      </c>
      <c r="R117">
        <f t="shared" ref="R117:R118" si="185">INT(C117/10000)</f>
        <v>3</v>
      </c>
      <c r="T117">
        <f t="shared" si="159"/>
        <v>0</v>
      </c>
      <c r="U117">
        <f t="shared" si="159"/>
        <v>0</v>
      </c>
      <c r="V117">
        <f t="shared" si="159"/>
        <v>1</v>
      </c>
      <c r="W117">
        <f t="shared" si="159"/>
        <v>0</v>
      </c>
      <c r="X117">
        <f t="shared" si="159"/>
        <v>0</v>
      </c>
      <c r="Y117">
        <f t="shared" si="159"/>
        <v>0</v>
      </c>
      <c r="Z117">
        <f t="shared" si="159"/>
        <v>0</v>
      </c>
      <c r="AA117">
        <f t="shared" si="159"/>
        <v>0</v>
      </c>
      <c r="AB117">
        <f t="shared" si="159"/>
        <v>0</v>
      </c>
    </row>
    <row r="118" spans="1:29">
      <c r="A118" s="2">
        <f>Dati!A118</f>
        <v>44159</v>
      </c>
      <c r="B118" s="3">
        <f>Dati!J118</f>
        <v>605330</v>
      </c>
      <c r="C118">
        <f t="shared" si="182"/>
        <v>20837</v>
      </c>
      <c r="D118">
        <f t="shared" si="183"/>
        <v>-10558</v>
      </c>
      <c r="E118" s="11">
        <f t="shared" si="184"/>
        <v>20304.142857142859</v>
      </c>
      <c r="Q118">
        <v>115</v>
      </c>
      <c r="R118">
        <f t="shared" si="185"/>
        <v>2</v>
      </c>
      <c r="T118">
        <f t="shared" si="159"/>
        <v>0</v>
      </c>
      <c r="U118">
        <f t="shared" si="159"/>
        <v>1</v>
      </c>
      <c r="V118">
        <f t="shared" si="159"/>
        <v>0</v>
      </c>
      <c r="W118">
        <f t="shared" si="159"/>
        <v>0</v>
      </c>
      <c r="X118">
        <f t="shared" si="159"/>
        <v>0</v>
      </c>
      <c r="Y118">
        <f t="shared" si="159"/>
        <v>0</v>
      </c>
      <c r="Z118">
        <f t="shared" si="159"/>
        <v>0</v>
      </c>
      <c r="AA118">
        <f t="shared" si="159"/>
        <v>0</v>
      </c>
      <c r="AB118">
        <f t="shared" si="159"/>
        <v>0</v>
      </c>
    </row>
    <row r="121" spans="1:29">
      <c r="Q121">
        <f>MAX(Q4:Q119)</f>
        <v>115</v>
      </c>
      <c r="T121" s="11">
        <f>SUM(T4:T119)*100/$Q$121</f>
        <v>31.304347826086957</v>
      </c>
      <c r="U121" s="11">
        <f t="shared" ref="U121:AB121" si="186">SUM(U4:U119)*100/$Q$121</f>
        <v>23.478260869565219</v>
      </c>
      <c r="V121" s="11">
        <f t="shared" si="186"/>
        <v>14.782608695652174</v>
      </c>
      <c r="W121" s="11">
        <f t="shared" si="186"/>
        <v>5.2173913043478262</v>
      </c>
      <c r="X121" s="11">
        <f t="shared" si="186"/>
        <v>6.0869565217391308</v>
      </c>
      <c r="Y121" s="11">
        <f t="shared" si="186"/>
        <v>6.9565217391304346</v>
      </c>
      <c r="Z121" s="11">
        <f t="shared" si="186"/>
        <v>3.4782608695652173</v>
      </c>
      <c r="AA121" s="11">
        <f t="shared" si="186"/>
        <v>1.7391304347826086</v>
      </c>
      <c r="AB121" s="11">
        <f t="shared" si="186"/>
        <v>6.9565217391304346</v>
      </c>
      <c r="AC121" s="11">
        <f>SUM(T121:AB121)</f>
        <v>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1"/>
  <sheetViews>
    <sheetView workbookViewId="0">
      <pane ySplit="1" topLeftCell="A107" activePane="bottomLeft" state="frozen"/>
      <selection pane="bottomLeft" activeCell="A119" sqref="A11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18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9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9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5" spans="1:29">
      <c r="A115" s="2">
        <f>Dati!A115</f>
        <v>44156</v>
      </c>
      <c r="B115" s="3">
        <f>Dati!K115</f>
        <v>49261</v>
      </c>
      <c r="C115">
        <f t="shared" ref="C115" si="156">B115-B114</f>
        <v>692</v>
      </c>
      <c r="D115">
        <f t="shared" ref="D115" si="157">C115-C114</f>
        <v>-7</v>
      </c>
      <c r="E115" s="11">
        <f t="shared" ref="E115" si="158">SUM(C108:C114)/7</f>
        <v>632.85714285714289</v>
      </c>
      <c r="Q115">
        <v>112</v>
      </c>
      <c r="R115">
        <f t="shared" ref="R115" si="159">INT(C115/100)</f>
        <v>6</v>
      </c>
      <c r="T115">
        <f t="shared" si="139"/>
        <v>0</v>
      </c>
      <c r="U115">
        <f t="shared" si="139"/>
        <v>0</v>
      </c>
      <c r="V115">
        <f t="shared" si="139"/>
        <v>0</v>
      </c>
      <c r="W115">
        <f t="shared" si="139"/>
        <v>0</v>
      </c>
      <c r="X115">
        <f t="shared" si="139"/>
        <v>0</v>
      </c>
      <c r="Y115">
        <f t="shared" si="139"/>
        <v>1</v>
      </c>
      <c r="Z115">
        <f t="shared" si="139"/>
        <v>0</v>
      </c>
      <c r="AA115">
        <f t="shared" si="139"/>
        <v>0</v>
      </c>
      <c r="AB115">
        <f t="shared" si="139"/>
        <v>0</v>
      </c>
    </row>
    <row r="116" spans="1:29">
      <c r="A116" s="2">
        <f>Dati!A116</f>
        <v>44157</v>
      </c>
      <c r="B116" s="3">
        <f>Dati!K116</f>
        <v>49823</v>
      </c>
      <c r="C116">
        <f t="shared" ref="C116" si="160">B116-B115</f>
        <v>562</v>
      </c>
      <c r="D116">
        <f t="shared" ref="D116" si="161">C116-C115</f>
        <v>-130</v>
      </c>
      <c r="E116" s="11">
        <f t="shared" ref="E116" si="162">SUM(C109:C115)/7</f>
        <v>654</v>
      </c>
      <c r="Q116">
        <v>113</v>
      </c>
      <c r="R116">
        <f t="shared" ref="R116" si="163">INT(C116/100)</f>
        <v>5</v>
      </c>
      <c r="T116">
        <f t="shared" si="139"/>
        <v>0</v>
      </c>
      <c r="U116">
        <f t="shared" si="139"/>
        <v>0</v>
      </c>
      <c r="V116">
        <f t="shared" si="139"/>
        <v>0</v>
      </c>
      <c r="W116">
        <f t="shared" si="139"/>
        <v>0</v>
      </c>
      <c r="X116">
        <f t="shared" si="139"/>
        <v>1</v>
      </c>
      <c r="Y116">
        <f t="shared" si="139"/>
        <v>0</v>
      </c>
      <c r="Z116">
        <f t="shared" si="139"/>
        <v>0</v>
      </c>
      <c r="AA116">
        <f t="shared" si="139"/>
        <v>0</v>
      </c>
      <c r="AB116">
        <f t="shared" si="139"/>
        <v>0</v>
      </c>
    </row>
    <row r="117" spans="1:29">
      <c r="A117" s="2">
        <f>Dati!A117</f>
        <v>44158</v>
      </c>
      <c r="B117" s="3">
        <f>Dati!K117</f>
        <v>50453</v>
      </c>
      <c r="C117">
        <f t="shared" ref="C117:C118" si="164">B117-B116</f>
        <v>630</v>
      </c>
      <c r="D117">
        <f t="shared" ref="D117:D118" si="165">C117-C116</f>
        <v>68</v>
      </c>
      <c r="E117" s="11">
        <f t="shared" ref="E117:E118" si="166">SUM(C110:C116)/7</f>
        <v>656.28571428571433</v>
      </c>
      <c r="Q117">
        <v>114</v>
      </c>
      <c r="R117">
        <f t="shared" ref="R117:R118" si="167">INT(C117/100)</f>
        <v>6</v>
      </c>
      <c r="T117">
        <f t="shared" si="139"/>
        <v>0</v>
      </c>
      <c r="U117">
        <f t="shared" si="139"/>
        <v>0</v>
      </c>
      <c r="V117">
        <f t="shared" si="139"/>
        <v>0</v>
      </c>
      <c r="W117">
        <f t="shared" si="139"/>
        <v>0</v>
      </c>
      <c r="X117">
        <f t="shared" si="139"/>
        <v>0</v>
      </c>
      <c r="Y117">
        <f t="shared" si="139"/>
        <v>1</v>
      </c>
      <c r="Z117">
        <f t="shared" si="139"/>
        <v>0</v>
      </c>
      <c r="AA117">
        <f t="shared" si="139"/>
        <v>0</v>
      </c>
      <c r="AB117">
        <f t="shared" si="139"/>
        <v>0</v>
      </c>
    </row>
    <row r="118" spans="1:29">
      <c r="A118" s="2">
        <f>Dati!A118</f>
        <v>44159</v>
      </c>
      <c r="B118" s="3">
        <f>Dati!K118</f>
        <v>51306</v>
      </c>
      <c r="C118">
        <f t="shared" si="164"/>
        <v>853</v>
      </c>
      <c r="D118">
        <f t="shared" si="165"/>
        <v>223</v>
      </c>
      <c r="E118" s="11">
        <f t="shared" si="166"/>
        <v>674.28571428571433</v>
      </c>
      <c r="Q118">
        <v>115</v>
      </c>
      <c r="R118">
        <f t="shared" si="167"/>
        <v>8</v>
      </c>
      <c r="T118">
        <f t="shared" si="139"/>
        <v>0</v>
      </c>
      <c r="U118">
        <f t="shared" si="139"/>
        <v>0</v>
      </c>
      <c r="V118">
        <f t="shared" si="139"/>
        <v>0</v>
      </c>
      <c r="W118">
        <f t="shared" si="139"/>
        <v>0</v>
      </c>
      <c r="X118">
        <f t="shared" si="139"/>
        <v>0</v>
      </c>
      <c r="Y118">
        <f t="shared" si="139"/>
        <v>0</v>
      </c>
      <c r="Z118">
        <f t="shared" si="139"/>
        <v>0</v>
      </c>
      <c r="AA118">
        <f t="shared" si="139"/>
        <v>1</v>
      </c>
      <c r="AB118">
        <f t="shared" si="139"/>
        <v>0</v>
      </c>
    </row>
    <row r="121" spans="1:29">
      <c r="Q121">
        <f>MAX(Q4:Q116)</f>
        <v>113</v>
      </c>
      <c r="T121" s="11">
        <f>SUM(T4:T119)*100/$Q$121</f>
        <v>30.088495575221238</v>
      </c>
      <c r="U121" s="11">
        <f t="shared" ref="U121:AB121" si="168">SUM(U4:U119)*100/$Q$121</f>
        <v>17.699115044247787</v>
      </c>
      <c r="V121" s="11">
        <f t="shared" si="168"/>
        <v>7.9646017699115044</v>
      </c>
      <c r="W121" s="11">
        <f t="shared" si="168"/>
        <v>10.619469026548673</v>
      </c>
      <c r="X121" s="11">
        <f t="shared" si="168"/>
        <v>8.8495575221238933</v>
      </c>
      <c r="Y121" s="11">
        <f t="shared" si="168"/>
        <v>12.389380530973451</v>
      </c>
      <c r="Z121" s="11">
        <f t="shared" si="168"/>
        <v>5.3097345132743365</v>
      </c>
      <c r="AA121" s="11">
        <f t="shared" si="168"/>
        <v>5.3097345132743365</v>
      </c>
      <c r="AB121" s="11">
        <f t="shared" si="168"/>
        <v>3.5398230088495577</v>
      </c>
      <c r="AC121" s="11">
        <f>SUM(T121:AB121)</f>
        <v>101.76991150442477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8"/>
  <sheetViews>
    <sheetView workbookViewId="0">
      <pane ySplit="1" topLeftCell="A113" activePane="bottomLeft" state="frozen"/>
      <selection pane="bottomLeft" activeCell="A119" sqref="A11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  <row r="115" spans="1:5">
      <c r="A115" s="2">
        <f>Dati!A115</f>
        <v>44156</v>
      </c>
      <c r="B115" s="3">
        <f>Dati!E115</f>
        <v>37821</v>
      </c>
      <c r="C115">
        <f t="shared" ref="C115" si="127">B115-B114</f>
        <v>116</v>
      </c>
      <c r="D115">
        <f t="shared" ref="D115" si="128">C115-C114</f>
        <v>-267</v>
      </c>
      <c r="E115" s="11">
        <f t="shared" ref="E115" si="129">SUM(C108:C114)/7</f>
        <v>508.71428571428572</v>
      </c>
    </row>
    <row r="116" spans="1:5">
      <c r="A116" s="2">
        <f>Dati!A116</f>
        <v>44157</v>
      </c>
      <c r="B116" s="3">
        <f>Dati!E116</f>
        <v>38080</v>
      </c>
      <c r="C116">
        <f t="shared" ref="C116" si="130">B116-B115</f>
        <v>259</v>
      </c>
      <c r="D116">
        <f t="shared" ref="D116" si="131">C116-C115</f>
        <v>143</v>
      </c>
      <c r="E116" s="11">
        <f t="shared" ref="E116" si="132">SUM(C109:C115)/7</f>
        <v>445.28571428571428</v>
      </c>
    </row>
    <row r="117" spans="1:5">
      <c r="A117" s="2">
        <f>Dati!A117</f>
        <v>44158</v>
      </c>
      <c r="B117" s="3">
        <f>Dati!E117</f>
        <v>38507</v>
      </c>
      <c r="C117">
        <f t="shared" ref="C117:C118" si="133">B117-B116</f>
        <v>427</v>
      </c>
      <c r="D117">
        <f t="shared" ref="D117:D118" si="134">C117-C116</f>
        <v>168</v>
      </c>
      <c r="E117" s="11">
        <f t="shared" ref="E117:E118" si="135">SUM(C110:C116)/7</f>
        <v>373</v>
      </c>
    </row>
    <row r="118" spans="1:5">
      <c r="A118" s="2">
        <f>Dati!A118</f>
        <v>44159</v>
      </c>
      <c r="B118" s="3">
        <f>Dati!E118</f>
        <v>38393</v>
      </c>
      <c r="C118">
        <f t="shared" si="133"/>
        <v>-114</v>
      </c>
      <c r="D118">
        <f t="shared" si="134"/>
        <v>-541</v>
      </c>
      <c r="E118" s="11">
        <f t="shared" si="135"/>
        <v>354.14285714285717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8"/>
  <sheetViews>
    <sheetView zoomScaleNormal="100" workbookViewId="0">
      <pane ySplit="1" topLeftCell="A100" activePane="bottomLeft" state="frozen"/>
      <selection pane="bottomLeft" activeCell="A119" sqref="A11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  <row r="115" spans="1:5">
      <c r="A115" s="2">
        <f>Dati!A115</f>
        <v>44156</v>
      </c>
      <c r="B115" s="3">
        <f>Dati!G115</f>
        <v>791746</v>
      </c>
      <c r="C115">
        <f t="shared" ref="C115" si="130">B115-B114</f>
        <v>14570</v>
      </c>
      <c r="D115">
        <f t="shared" ref="D115" si="131">C115-C114</f>
        <v>-935</v>
      </c>
      <c r="E115" s="11">
        <f t="shared" ref="E115" si="132">SUM(C109:C115)/7</f>
        <v>14758.714285714286</v>
      </c>
    </row>
    <row r="116" spans="1:5">
      <c r="A116" s="2">
        <f>Dati!A116</f>
        <v>44157</v>
      </c>
      <c r="B116" s="3">
        <f>Dati!G116</f>
        <v>805947</v>
      </c>
      <c r="C116">
        <f t="shared" ref="C116" si="133">B116-B115</f>
        <v>14201</v>
      </c>
      <c r="D116">
        <f t="shared" ref="D116" si="134">C116-C115</f>
        <v>-369</v>
      </c>
      <c r="E116" s="11">
        <f t="shared" ref="E116" si="135">SUM(C110:C116)/7</f>
        <v>13351</v>
      </c>
    </row>
    <row r="117" spans="1:5">
      <c r="A117" s="2">
        <f>Dati!A117</f>
        <v>44158</v>
      </c>
      <c r="B117" s="3">
        <f>Dati!G117</f>
        <v>796849</v>
      </c>
      <c r="C117">
        <f t="shared" ref="C117:C118" si="136">B117-B116</f>
        <v>-9098</v>
      </c>
      <c r="D117">
        <f t="shared" ref="D117:D118" si="137">C117-C116</f>
        <v>-23299</v>
      </c>
      <c r="E117" s="11">
        <f t="shared" ref="E117:E118" si="138">SUM(C111:C117)/7</f>
        <v>11295</v>
      </c>
    </row>
    <row r="118" spans="1:5">
      <c r="A118" s="2">
        <f>Dati!A118</f>
        <v>44159</v>
      </c>
      <c r="B118" s="3">
        <f>Dati!G118</f>
        <v>798386</v>
      </c>
      <c r="C118">
        <f t="shared" si="136"/>
        <v>1537</v>
      </c>
      <c r="D118">
        <f t="shared" si="137"/>
        <v>10635</v>
      </c>
      <c r="E118" s="11">
        <f t="shared" si="138"/>
        <v>9225.1428571428569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8"/>
  <sheetViews>
    <sheetView workbookViewId="0">
      <pane ySplit="1" topLeftCell="A102" activePane="bottomLeft" state="frozen"/>
      <selection pane="bottomLeft" activeCell="A118" sqref="A118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  <row r="115" spans="1:4">
      <c r="A115" s="2">
        <f>Dati!A115</f>
        <v>44156</v>
      </c>
      <c r="B115" s="3">
        <f>Dati!F115</f>
        <v>753925</v>
      </c>
      <c r="C115">
        <f t="shared" ref="C115" si="124">B115-B114</f>
        <v>14454</v>
      </c>
      <c r="D115">
        <f t="shared" ref="D115" si="125">C115-C114</f>
        <v>-668</v>
      </c>
    </row>
    <row r="116" spans="1:4">
      <c r="A116" s="2">
        <f>Dati!A116</f>
        <v>44157</v>
      </c>
      <c r="B116" s="3">
        <f>Dati!F116</f>
        <v>767867</v>
      </c>
      <c r="C116">
        <f t="shared" ref="C116" si="126">B116-B115</f>
        <v>13942</v>
      </c>
      <c r="D116">
        <f t="shared" ref="D116" si="127">C116-C115</f>
        <v>-512</v>
      </c>
    </row>
    <row r="117" spans="1:4">
      <c r="A117" s="2">
        <f>Dati!A117</f>
        <v>44158</v>
      </c>
      <c r="B117" s="3">
        <f>Dati!F117</f>
        <v>758342</v>
      </c>
      <c r="C117">
        <f t="shared" ref="C117:C118" si="128">B117-B116</f>
        <v>-9525</v>
      </c>
      <c r="D117">
        <f t="shared" ref="D117:D118" si="129">C117-C116</f>
        <v>-23467</v>
      </c>
    </row>
    <row r="118" spans="1:4">
      <c r="A118" s="2">
        <f>Dati!A118</f>
        <v>44159</v>
      </c>
      <c r="B118" s="3">
        <f>Dati!F118</f>
        <v>759993</v>
      </c>
      <c r="C118">
        <f t="shared" si="128"/>
        <v>1651</v>
      </c>
      <c r="D118">
        <f t="shared" si="129"/>
        <v>11176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20"/>
  <sheetViews>
    <sheetView workbookViewId="0">
      <pane ySplit="1" topLeftCell="A98" activePane="bottomLeft" state="frozen"/>
      <selection pane="bottomLeft" activeCell="A119" sqref="A119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18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9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9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15" spans="1:29">
      <c r="A115" s="2">
        <f>Dati!A115</f>
        <v>44156</v>
      </c>
      <c r="B115">
        <f>Positivi!B115+Deceduti!B115+Guariti!B115</f>
        <v>1380531</v>
      </c>
      <c r="C115">
        <f t="shared" ref="C115" si="132">B115-B114</f>
        <v>34764</v>
      </c>
      <c r="D115">
        <f t="shared" ref="D115" si="133">C115-C114</f>
        <v>-2475</v>
      </c>
      <c r="E115" s="11">
        <f t="shared" ref="E115" si="134">SUM(C109:C115)/7</f>
        <v>33711.285714285717</v>
      </c>
      <c r="Q115">
        <v>112</v>
      </c>
      <c r="R115">
        <f t="shared" ref="R115" si="135">INT(C115/10000)</f>
        <v>3</v>
      </c>
      <c r="T115">
        <f t="shared" si="115"/>
        <v>0</v>
      </c>
      <c r="U115">
        <f t="shared" si="115"/>
        <v>0</v>
      </c>
      <c r="V115">
        <f t="shared" si="115"/>
        <v>1</v>
      </c>
      <c r="W115">
        <f t="shared" si="115"/>
        <v>0</v>
      </c>
      <c r="X115">
        <f t="shared" si="115"/>
        <v>0</v>
      </c>
      <c r="Y115">
        <f t="shared" si="115"/>
        <v>0</v>
      </c>
      <c r="Z115">
        <f t="shared" si="115"/>
        <v>0</v>
      </c>
      <c r="AA115">
        <f t="shared" si="115"/>
        <v>0</v>
      </c>
      <c r="AB115">
        <f t="shared" si="115"/>
        <v>0</v>
      </c>
    </row>
    <row r="116" spans="1:29">
      <c r="A116" s="2">
        <f>Dati!A116</f>
        <v>44157</v>
      </c>
      <c r="B116">
        <f>Positivi!B116+Deceduti!B116+Guariti!B116</f>
        <v>1408868</v>
      </c>
      <c r="C116">
        <f t="shared" ref="C116" si="136">B116-B115</f>
        <v>28337</v>
      </c>
      <c r="D116">
        <f t="shared" ref="D116" si="137">C116-C115</f>
        <v>-6427</v>
      </c>
      <c r="E116" s="11">
        <f t="shared" ref="E116" si="138">SUM(C110:C116)/7</f>
        <v>32905.571428571428</v>
      </c>
      <c r="Q116">
        <v>113</v>
      </c>
      <c r="R116">
        <f t="shared" ref="R116" si="139">INT(C116/10000)</f>
        <v>2</v>
      </c>
      <c r="T116">
        <f t="shared" si="115"/>
        <v>0</v>
      </c>
      <c r="U116">
        <f t="shared" si="115"/>
        <v>1</v>
      </c>
      <c r="V116">
        <f t="shared" si="115"/>
        <v>0</v>
      </c>
      <c r="W116">
        <f t="shared" si="115"/>
        <v>0</v>
      </c>
      <c r="X116">
        <f t="shared" si="115"/>
        <v>0</v>
      </c>
      <c r="Y116">
        <f t="shared" si="115"/>
        <v>0</v>
      </c>
      <c r="Z116">
        <f t="shared" si="115"/>
        <v>0</v>
      </c>
      <c r="AA116">
        <f t="shared" si="115"/>
        <v>0</v>
      </c>
      <c r="AB116">
        <f t="shared" si="115"/>
        <v>0</v>
      </c>
    </row>
    <row r="117" spans="1:29">
      <c r="A117" s="2">
        <f>Dati!A117</f>
        <v>44158</v>
      </c>
      <c r="B117">
        <f>Positivi!B117+Deceduti!B117+Guariti!B117</f>
        <v>1431795</v>
      </c>
      <c r="C117">
        <f t="shared" ref="C117:C118" si="140">B117-B116</f>
        <v>22927</v>
      </c>
      <c r="D117">
        <f t="shared" ref="D117:D118" si="141">C117-C116</f>
        <v>-5410</v>
      </c>
      <c r="E117" s="11">
        <f t="shared" ref="E117:E118" si="142">SUM(C111:C117)/7</f>
        <v>32273.428571428572</v>
      </c>
      <c r="Q117">
        <v>114</v>
      </c>
      <c r="R117">
        <f t="shared" ref="R117:R118" si="143">INT(C117/10000)</f>
        <v>2</v>
      </c>
      <c r="T117">
        <f t="shared" si="115"/>
        <v>0</v>
      </c>
      <c r="U117">
        <f t="shared" si="115"/>
        <v>1</v>
      </c>
      <c r="V117">
        <f t="shared" si="115"/>
        <v>0</v>
      </c>
      <c r="W117">
        <f t="shared" si="115"/>
        <v>0</v>
      </c>
      <c r="X117">
        <f t="shared" si="115"/>
        <v>0</v>
      </c>
      <c r="Y117">
        <f t="shared" si="115"/>
        <v>0</v>
      </c>
      <c r="Z117">
        <f t="shared" si="115"/>
        <v>0</v>
      </c>
      <c r="AA117">
        <f t="shared" si="115"/>
        <v>0</v>
      </c>
      <c r="AB117">
        <f t="shared" si="115"/>
        <v>0</v>
      </c>
    </row>
    <row r="118" spans="1:29">
      <c r="A118" s="2">
        <f>Dati!A118</f>
        <v>44159</v>
      </c>
      <c r="B118">
        <f>Positivi!B118+Deceduti!B118+Guariti!B118</f>
        <v>1455022</v>
      </c>
      <c r="C118">
        <f t="shared" si="140"/>
        <v>23227</v>
      </c>
      <c r="D118">
        <f t="shared" si="141"/>
        <v>300</v>
      </c>
      <c r="E118" s="11">
        <f t="shared" si="142"/>
        <v>30992.857142857141</v>
      </c>
      <c r="Q118">
        <v>115</v>
      </c>
      <c r="R118">
        <f t="shared" si="143"/>
        <v>2</v>
      </c>
      <c r="T118">
        <f t="shared" si="115"/>
        <v>0</v>
      </c>
      <c r="U118">
        <f t="shared" si="115"/>
        <v>1</v>
      </c>
      <c r="V118">
        <f t="shared" si="115"/>
        <v>0</v>
      </c>
      <c r="W118">
        <f t="shared" si="115"/>
        <v>0</v>
      </c>
      <c r="X118">
        <f t="shared" si="115"/>
        <v>0</v>
      </c>
      <c r="Y118">
        <f t="shared" si="115"/>
        <v>0</v>
      </c>
      <c r="Z118">
        <f t="shared" si="115"/>
        <v>0</v>
      </c>
      <c r="AA118">
        <f t="shared" si="115"/>
        <v>0</v>
      </c>
      <c r="AB118">
        <f t="shared" si="115"/>
        <v>0</v>
      </c>
    </row>
    <row r="120" spans="1:29">
      <c r="Q120">
        <f>MAX(Q4:Q118)</f>
        <v>115</v>
      </c>
      <c r="T120" s="11">
        <f>SUM(T4:T118)*100/$Q$120</f>
        <v>40.869565217391305</v>
      </c>
      <c r="U120" s="11">
        <f t="shared" ref="U120:AB120" si="144">SUM(U4:U118)*100/$Q$120</f>
        <v>17.391304347826086</v>
      </c>
      <c r="V120" s="11">
        <f t="shared" si="144"/>
        <v>18.260869565217391</v>
      </c>
      <c r="W120" s="11">
        <f t="shared" si="144"/>
        <v>7.8260869565217392</v>
      </c>
      <c r="X120" s="11">
        <f t="shared" si="144"/>
        <v>6.0869565217391308</v>
      </c>
      <c r="Y120" s="11">
        <f t="shared" si="144"/>
        <v>1.7391304347826086</v>
      </c>
      <c r="Z120" s="11">
        <f t="shared" si="144"/>
        <v>0.86956521739130432</v>
      </c>
      <c r="AA120" s="11">
        <f t="shared" si="144"/>
        <v>2.6086956521739131</v>
      </c>
      <c r="AB120" s="11">
        <f t="shared" si="144"/>
        <v>4.3478260869565215</v>
      </c>
      <c r="AC120" s="11">
        <f>SUM(T120:AB120)</f>
        <v>99.999999999999972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2020-11-24T16:42:26Z</dcterms:modified>
</cp:coreProperties>
</file>