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3721757-0691-44AD-82C1-246A4E684E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2" l="1"/>
  <c r="AI63" i="18"/>
  <c r="V63" i="18"/>
  <c r="W63" i="18"/>
  <c r="X63" i="18"/>
  <c r="Y63" i="18"/>
  <c r="Z63" i="18" s="1"/>
  <c r="AA63" i="18"/>
  <c r="AC63" i="18"/>
  <c r="AD63" i="18"/>
  <c r="C63" i="18"/>
  <c r="J63" i="18" s="1"/>
  <c r="D63" i="18"/>
  <c r="E63" i="18"/>
  <c r="F63" i="18"/>
  <c r="G63" i="18"/>
  <c r="I63" i="18" s="1"/>
  <c r="H63" i="18"/>
  <c r="B63" i="17"/>
  <c r="C63" i="17" s="1"/>
  <c r="C67" i="15"/>
  <c r="D67" i="15"/>
  <c r="E67" i="15"/>
  <c r="H67" i="15"/>
  <c r="F67" i="15" s="1"/>
  <c r="L4" i="16"/>
  <c r="G63" i="16"/>
  <c r="C63" i="16"/>
  <c r="D63" i="16"/>
  <c r="C63" i="9"/>
  <c r="D63" i="9"/>
  <c r="E63" i="9"/>
  <c r="G63" i="9"/>
  <c r="I63" i="9" s="1"/>
  <c r="H63" i="9"/>
  <c r="J63" i="9"/>
  <c r="K63" i="9"/>
  <c r="B63" i="13"/>
  <c r="C63" i="13" s="1"/>
  <c r="D63" i="13" s="1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C63" i="5" s="1"/>
  <c r="D63" i="5" s="1"/>
  <c r="E63" i="5" s="1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E63" i="17" l="1"/>
  <c r="D63" i="17"/>
  <c r="G67" i="15"/>
  <c r="I67" i="15"/>
  <c r="J67" i="15"/>
  <c r="E8" i="17" l="1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I10" i="12" l="1"/>
  <c r="V62" i="18"/>
  <c r="W62" i="18"/>
  <c r="X62" i="18"/>
  <c r="Y62" i="18"/>
  <c r="Z62" i="18" s="1"/>
  <c r="AA62" i="18"/>
  <c r="AC62" i="18"/>
  <c r="AD62" i="18"/>
  <c r="C62" i="18"/>
  <c r="D62" i="18"/>
  <c r="E62" i="18"/>
  <c r="G62" i="18" s="1"/>
  <c r="I62" i="18" s="1"/>
  <c r="F62" i="18"/>
  <c r="H62" i="18"/>
  <c r="J62" i="18"/>
  <c r="B62" i="17"/>
  <c r="C62" i="17" s="1"/>
  <c r="G62" i="16"/>
  <c r="C66" i="15"/>
  <c r="D66" i="15" s="1"/>
  <c r="J66" i="15" s="1"/>
  <c r="H66" i="15"/>
  <c r="F66" i="15" s="1"/>
  <c r="C62" i="16"/>
  <c r="D62" i="16"/>
  <c r="C62" i="9"/>
  <c r="D62" i="9"/>
  <c r="E62" i="9" s="1"/>
  <c r="G62" i="9"/>
  <c r="I62" i="9" s="1"/>
  <c r="H62" i="9"/>
  <c r="J62" i="9" s="1"/>
  <c r="K62" i="9"/>
  <c r="B62" i="13"/>
  <c r="C62" i="13" s="1"/>
  <c r="D62" i="13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C62" i="5" s="1"/>
  <c r="D62" i="5" s="1"/>
  <c r="E62" i="5" s="1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AI62" i="18" l="1"/>
  <c r="G66" i="15"/>
  <c r="I66" i="15"/>
  <c r="E66" i="15"/>
  <c r="V5" i="18" l="1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4" i="18"/>
  <c r="AD61" i="18"/>
  <c r="C61" i="18"/>
  <c r="D61" i="18"/>
  <c r="E61" i="18"/>
  <c r="F61" i="18"/>
  <c r="H61" i="18"/>
  <c r="B61" i="17"/>
  <c r="C61" i="17" s="1"/>
  <c r="C65" i="15"/>
  <c r="D65" i="15" s="1"/>
  <c r="E65" i="15"/>
  <c r="C61" i="16"/>
  <c r="D61" i="16"/>
  <c r="G61" i="16"/>
  <c r="N11" i="9"/>
  <c r="C61" i="9"/>
  <c r="D61" i="9" s="1"/>
  <c r="G61" i="9"/>
  <c r="I61" i="9" s="1"/>
  <c r="H61" i="9"/>
  <c r="J61" i="9" s="1"/>
  <c r="B61" i="13"/>
  <c r="C61" i="13" s="1"/>
  <c r="D61" i="13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C61" i="5" s="1"/>
  <c r="D61" i="5" s="1"/>
  <c r="E61" i="5" s="1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G61" i="18" l="1"/>
  <c r="I61" i="18" s="1"/>
  <c r="E61" i="9"/>
  <c r="K61" i="9"/>
  <c r="AD60" i="18"/>
  <c r="C60" i="18"/>
  <c r="D60" i="18"/>
  <c r="E60" i="18"/>
  <c r="F60" i="18"/>
  <c r="H60" i="18"/>
  <c r="B60" i="17"/>
  <c r="C60" i="17" s="1"/>
  <c r="C64" i="15"/>
  <c r="D64" i="15" s="1"/>
  <c r="C60" i="16"/>
  <c r="D60" i="16" s="1"/>
  <c r="C60" i="9"/>
  <c r="D60" i="9" s="1"/>
  <c r="G60" i="9"/>
  <c r="I60" i="9" s="1"/>
  <c r="H60" i="9"/>
  <c r="J60" i="9" s="1"/>
  <c r="B60" i="13"/>
  <c r="C60" i="13" s="1"/>
  <c r="D60" i="13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C60" i="5" s="1"/>
  <c r="D60" i="5" s="1"/>
  <c r="E60" i="5" s="1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G60" i="18" l="1"/>
  <c r="I60" i="18" s="1"/>
  <c r="X61" i="18"/>
  <c r="J61" i="18"/>
  <c r="W61" i="18"/>
  <c r="E64" i="15"/>
  <c r="E60" i="9"/>
  <c r="K60" i="9"/>
  <c r="AD59" i="18"/>
  <c r="C59" i="18"/>
  <c r="D59" i="18"/>
  <c r="E59" i="18"/>
  <c r="G59" i="18" s="1"/>
  <c r="I59" i="18" s="1"/>
  <c r="F59" i="18"/>
  <c r="X60" i="18" s="1"/>
  <c r="H59" i="18"/>
  <c r="B59" i="17"/>
  <c r="C59" i="17"/>
  <c r="C63" i="15"/>
  <c r="D63" i="15" s="1"/>
  <c r="C59" i="16"/>
  <c r="D59" i="16" s="1"/>
  <c r="C59" i="9"/>
  <c r="D59" i="9" s="1"/>
  <c r="G59" i="9"/>
  <c r="I59" i="9" s="1"/>
  <c r="H59" i="9"/>
  <c r="J59" i="9" s="1"/>
  <c r="B59" i="13"/>
  <c r="C59" i="13" s="1"/>
  <c r="D59" i="13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C59" i="5"/>
  <c r="D59" i="5" s="1"/>
  <c r="E59" i="5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AC61" i="18" l="1"/>
  <c r="W60" i="18"/>
  <c r="J60" i="18"/>
  <c r="AC60" i="18"/>
  <c r="E63" i="15"/>
  <c r="E59" i="9"/>
  <c r="K59" i="9"/>
  <c r="AG5" i="18"/>
  <c r="C58" i="18" l="1"/>
  <c r="B58" i="2"/>
  <c r="G58" i="9" s="1"/>
  <c r="I58" i="9" s="1"/>
  <c r="B58" i="4"/>
  <c r="B58" i="5"/>
  <c r="B58" i="6"/>
  <c r="B58" i="8"/>
  <c r="B58" i="7"/>
  <c r="C58" i="9"/>
  <c r="H58" i="9"/>
  <c r="J58" i="9" s="1"/>
  <c r="C62" i="15"/>
  <c r="B58" i="17"/>
  <c r="D58" i="18"/>
  <c r="E58" i="18"/>
  <c r="F58" i="18"/>
  <c r="X59" i="18" l="1"/>
  <c r="AC59" i="18"/>
  <c r="W59" i="18"/>
  <c r="J59" i="18"/>
  <c r="G58" i="18"/>
  <c r="B58" i="13"/>
  <c r="C58" i="16" l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75" i="15"/>
  <c r="H71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70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9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8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C58" i="7" l="1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X58" i="18"/>
  <c r="AC58" i="18" s="1"/>
  <c r="W58" i="18"/>
  <c r="G57" i="18"/>
  <c r="I57" i="18" s="1"/>
  <c r="J58" i="18"/>
  <c r="C58" i="13" l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D58" i="18"/>
  <c r="K58" i="9"/>
  <c r="C57" i="17"/>
  <c r="D58" i="7"/>
  <c r="C57" i="3"/>
  <c r="C57" i="4"/>
  <c r="B56" i="13"/>
  <c r="C57" i="13" s="1"/>
  <c r="D58" i="13" s="1"/>
  <c r="C57" i="8"/>
  <c r="C57" i="2"/>
  <c r="C57" i="5"/>
  <c r="W57" i="18"/>
  <c r="X57" i="18"/>
  <c r="AC57" i="18" s="1"/>
  <c r="J57" i="18"/>
  <c r="E61" i="15"/>
  <c r="D61" i="15"/>
  <c r="J61" i="15" s="1"/>
  <c r="G56" i="18"/>
  <c r="C56" i="16"/>
  <c r="D57" i="16" s="1"/>
  <c r="G56" i="9"/>
  <c r="I56" i="9" s="1"/>
  <c r="H56" i="9"/>
  <c r="J56" i="9" s="1"/>
  <c r="D58" i="2" l="1"/>
  <c r="D58" i="8"/>
  <c r="AD57" i="18"/>
  <c r="K57" i="9"/>
  <c r="D58" i="5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X56" i="18" l="1"/>
  <c r="C56" i="6"/>
  <c r="C56" i="5"/>
  <c r="B55" i="13"/>
  <c r="C56" i="17"/>
  <c r="C56" i="3"/>
  <c r="C56" i="8"/>
  <c r="C56" i="2"/>
  <c r="C56" i="4"/>
  <c r="C56" i="7"/>
  <c r="W56" i="18"/>
  <c r="AC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D56" i="18" l="1"/>
  <c r="K56" i="9"/>
  <c r="D57" i="13"/>
  <c r="E58" i="6"/>
  <c r="E58" i="2"/>
  <c r="E58" i="5"/>
  <c r="E58" i="4"/>
  <c r="E58" i="8"/>
  <c r="E58" i="7"/>
  <c r="AA4" i="18"/>
  <c r="AA5" i="18" s="1"/>
  <c r="AA6" i="18" s="1"/>
  <c r="AA7" i="18" s="1"/>
  <c r="AA8" i="18" s="1"/>
  <c r="AA9" i="18" s="1"/>
  <c r="AA10" i="18" s="1"/>
  <c r="AA11" i="18" s="1"/>
  <c r="AA12" i="18" s="1"/>
  <c r="AA13" i="18" s="1"/>
  <c r="AA14" i="18" s="1"/>
  <c r="AA15" i="18" s="1"/>
  <c r="AA16" i="18" s="1"/>
  <c r="AA17" i="18" s="1"/>
  <c r="AA18" i="18" s="1"/>
  <c r="AA19" i="18" s="1"/>
  <c r="AA20" i="18" s="1"/>
  <c r="AA21" i="18" s="1"/>
  <c r="AA22" i="18" s="1"/>
  <c r="AA23" i="18" s="1"/>
  <c r="AA24" i="18" s="1"/>
  <c r="AA25" i="18" s="1"/>
  <c r="AA26" i="18" s="1"/>
  <c r="AA27" i="18" s="1"/>
  <c r="AA28" i="18" s="1"/>
  <c r="AA29" i="18" s="1"/>
  <c r="AA30" i="18" s="1"/>
  <c r="AA31" i="18" s="1"/>
  <c r="AA32" i="18" s="1"/>
  <c r="AA33" i="18" s="1"/>
  <c r="AA34" i="18" s="1"/>
  <c r="AA35" i="18" s="1"/>
  <c r="AA36" i="18" s="1"/>
  <c r="AA37" i="18" s="1"/>
  <c r="AA38" i="18" s="1"/>
  <c r="AA39" i="18" s="1"/>
  <c r="AA40" i="18" s="1"/>
  <c r="AA41" i="18" s="1"/>
  <c r="AA42" i="18" s="1"/>
  <c r="AA43" i="18" s="1"/>
  <c r="AA44" i="18" s="1"/>
  <c r="AA45" i="18" s="1"/>
  <c r="AA46" i="18" s="1"/>
  <c r="AA47" i="18" s="1"/>
  <c r="AA48" i="18" s="1"/>
  <c r="AA49" i="18" s="1"/>
  <c r="AA50" i="18" s="1"/>
  <c r="AA51" i="18" s="1"/>
  <c r="AA52" i="18" s="1"/>
  <c r="AA53" i="18" s="1"/>
  <c r="AA54" i="18" s="1"/>
  <c r="AA55" i="18" s="1"/>
  <c r="AA56" i="18" s="1"/>
  <c r="AA57" i="18" s="1"/>
  <c r="AA58" i="18" s="1"/>
  <c r="AA59" i="18" s="1"/>
  <c r="AA60" i="18" s="1"/>
  <c r="AA61" i="18" s="1"/>
  <c r="W4" i="18"/>
  <c r="X4" i="18"/>
  <c r="Y4" i="18" s="1"/>
  <c r="Z4" i="18" s="1"/>
  <c r="W48" i="18"/>
  <c r="W40" i="18"/>
  <c r="W32" i="18"/>
  <c r="W24" i="18"/>
  <c r="W12" i="18"/>
  <c r="X48" i="18"/>
  <c r="AC48" i="18" s="1"/>
  <c r="X36" i="18"/>
  <c r="AC36" i="18" s="1"/>
  <c r="X28" i="18"/>
  <c r="AC28" i="18" s="1"/>
  <c r="X20" i="18"/>
  <c r="AC20" i="18" s="1"/>
  <c r="X12" i="18"/>
  <c r="AC12" i="18" s="1"/>
  <c r="W47" i="18"/>
  <c r="W43" i="18"/>
  <c r="W35" i="18"/>
  <c r="W27" i="18"/>
  <c r="W15" i="18"/>
  <c r="W7" i="18"/>
  <c r="X51" i="18"/>
  <c r="AC51" i="18" s="1"/>
  <c r="X43" i="18"/>
  <c r="AC43" i="18" s="1"/>
  <c r="X35" i="18"/>
  <c r="AC35" i="18" s="1"/>
  <c r="X27" i="18"/>
  <c r="AC27" i="18" s="1"/>
  <c r="X19" i="18"/>
  <c r="AC19" i="18" s="1"/>
  <c r="X11" i="18"/>
  <c r="AC11" i="18" s="1"/>
  <c r="W54" i="18"/>
  <c r="W55" i="18"/>
  <c r="W50" i="18"/>
  <c r="W46" i="18"/>
  <c r="W42" i="18"/>
  <c r="W38" i="18"/>
  <c r="W34" i="18"/>
  <c r="W30" i="18"/>
  <c r="W26" i="18"/>
  <c r="W22" i="18"/>
  <c r="W18" i="18"/>
  <c r="W14" i="18"/>
  <c r="W10" i="18"/>
  <c r="W6" i="18"/>
  <c r="X54" i="18"/>
  <c r="AC54" i="18" s="1"/>
  <c r="X50" i="18"/>
  <c r="AC50" i="18" s="1"/>
  <c r="X46" i="18"/>
  <c r="AC46" i="18" s="1"/>
  <c r="X42" i="18"/>
  <c r="AC42" i="18" s="1"/>
  <c r="X38" i="18"/>
  <c r="AC38" i="18" s="1"/>
  <c r="X34" i="18"/>
  <c r="AC34" i="18" s="1"/>
  <c r="X30" i="18"/>
  <c r="AC30" i="18" s="1"/>
  <c r="X26" i="18"/>
  <c r="AC26" i="18" s="1"/>
  <c r="X22" i="18"/>
  <c r="AC22" i="18" s="1"/>
  <c r="X18" i="18"/>
  <c r="AC18" i="18" s="1"/>
  <c r="X14" i="18"/>
  <c r="AC14" i="18" s="1"/>
  <c r="X10" i="18"/>
  <c r="AC10" i="18" s="1"/>
  <c r="X6" i="18"/>
  <c r="AC6" i="18" s="1"/>
  <c r="W52" i="18"/>
  <c r="W44" i="18"/>
  <c r="W36" i="18"/>
  <c r="W28" i="18"/>
  <c r="W20" i="18"/>
  <c r="W16" i="18"/>
  <c r="W8" i="18"/>
  <c r="X52" i="18"/>
  <c r="AC52" i="18" s="1"/>
  <c r="X44" i="18"/>
  <c r="AC44" i="18" s="1"/>
  <c r="X40" i="18"/>
  <c r="AC40" i="18" s="1"/>
  <c r="X32" i="18"/>
  <c r="AC32" i="18" s="1"/>
  <c r="X24" i="18"/>
  <c r="AC24" i="18" s="1"/>
  <c r="X16" i="18"/>
  <c r="AC16" i="18" s="1"/>
  <c r="X8" i="18"/>
  <c r="AC8" i="18" s="1"/>
  <c r="W51" i="18"/>
  <c r="W39" i="18"/>
  <c r="W31" i="18"/>
  <c r="W23" i="18"/>
  <c r="W19" i="18"/>
  <c r="W11" i="18"/>
  <c r="X47" i="18"/>
  <c r="AC47" i="18" s="1"/>
  <c r="X39" i="18"/>
  <c r="AC39" i="18" s="1"/>
  <c r="X31" i="18"/>
  <c r="AC31" i="18" s="1"/>
  <c r="X23" i="18"/>
  <c r="AC23" i="18" s="1"/>
  <c r="X15" i="18"/>
  <c r="AC15" i="18" s="1"/>
  <c r="X7" i="18"/>
  <c r="AC7" i="18" s="1"/>
  <c r="W53" i="18"/>
  <c r="W49" i="18"/>
  <c r="W45" i="18"/>
  <c r="W41" i="18"/>
  <c r="W37" i="18"/>
  <c r="W33" i="18"/>
  <c r="W29" i="18"/>
  <c r="W25" i="18"/>
  <c r="W21" i="18"/>
  <c r="W17" i="18"/>
  <c r="W13" i="18"/>
  <c r="W9" i="18"/>
  <c r="W5" i="18"/>
  <c r="X55" i="18"/>
  <c r="AC55" i="18" s="1"/>
  <c r="X53" i="18"/>
  <c r="AC53" i="18" s="1"/>
  <c r="X49" i="18"/>
  <c r="AC49" i="18" s="1"/>
  <c r="X45" i="18"/>
  <c r="AC45" i="18" s="1"/>
  <c r="X41" i="18"/>
  <c r="AC41" i="18" s="1"/>
  <c r="X37" i="18"/>
  <c r="AC37" i="18" s="1"/>
  <c r="X33" i="18"/>
  <c r="AC33" i="18" s="1"/>
  <c r="X29" i="18"/>
  <c r="AC29" i="18" s="1"/>
  <c r="X25" i="18"/>
  <c r="AC25" i="18" s="1"/>
  <c r="X21" i="18"/>
  <c r="AC21" i="18" s="1"/>
  <c r="X17" i="18"/>
  <c r="AC17" i="18" s="1"/>
  <c r="X13" i="18"/>
  <c r="AC13" i="18" s="1"/>
  <c r="X9" i="18"/>
  <c r="AC9" i="18" s="1"/>
  <c r="X5" i="18"/>
  <c r="AC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Y5" i="18"/>
  <c r="Z5" i="18" s="1"/>
  <c r="AF9" i="18"/>
  <c r="AF10" i="18"/>
  <c r="M7" i="18"/>
  <c r="M8" i="18"/>
  <c r="D55" i="16"/>
  <c r="E59" i="15"/>
  <c r="D59" i="15"/>
  <c r="J59" i="15" s="1"/>
  <c r="H54" i="9"/>
  <c r="J54" i="9" s="1"/>
  <c r="D55" i="9"/>
  <c r="C57" i="15"/>
  <c r="E58" i="15" s="1"/>
  <c r="B53" i="7"/>
  <c r="C53" i="9"/>
  <c r="B53" i="13"/>
  <c r="B53" i="8"/>
  <c r="B53" i="6"/>
  <c r="C54" i="6" s="1"/>
  <c r="B53" i="5"/>
  <c r="B53" i="4"/>
  <c r="C54" i="4" s="1"/>
  <c r="B53" i="3"/>
  <c r="C54" i="3" s="1"/>
  <c r="B53" i="2"/>
  <c r="C53" i="16" l="1"/>
  <c r="D55" i="5"/>
  <c r="D56" i="5"/>
  <c r="D56" i="8"/>
  <c r="D56" i="2"/>
  <c r="C54" i="5"/>
  <c r="D56" i="7"/>
  <c r="C54" i="8"/>
  <c r="C54" i="2"/>
  <c r="D55" i="2" s="1"/>
  <c r="C54" i="7"/>
  <c r="AD55" i="18"/>
  <c r="K55" i="9"/>
  <c r="D56" i="13"/>
  <c r="Y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E56" i="6" l="1"/>
  <c r="E57" i="6"/>
  <c r="Y7" i="18"/>
  <c r="Z6" i="18"/>
  <c r="E56" i="2"/>
  <c r="E57" i="2"/>
  <c r="AD54" i="18"/>
  <c r="K54" i="9"/>
  <c r="E57" i="7"/>
  <c r="E56" i="4"/>
  <c r="E57" i="4"/>
  <c r="E56" i="3"/>
  <c r="E57" i="3"/>
  <c r="D55" i="7"/>
  <c r="E57" i="8"/>
  <c r="D55" i="8"/>
  <c r="E56" i="5"/>
  <c r="E57" i="5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Y8" i="18"/>
  <c r="Z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Y9" i="18" l="1"/>
  <c r="Z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Y10" i="18" l="1"/>
  <c r="Z9" i="18"/>
  <c r="F59" i="15"/>
  <c r="I58" i="15"/>
  <c r="E8" i="16"/>
  <c r="F7" i="16"/>
  <c r="M18" i="15"/>
  <c r="M17" i="15"/>
  <c r="M21" i="15"/>
  <c r="M22" i="15" s="1"/>
  <c r="M15" i="15"/>
  <c r="M14" i="15"/>
  <c r="Y11" i="18" l="1"/>
  <c r="Z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Y12" i="18"/>
  <c r="Z11" i="18"/>
  <c r="F61" i="15"/>
  <c r="I60" i="15"/>
  <c r="G60" i="15"/>
  <c r="D53" i="9"/>
  <c r="H52" i="9"/>
  <c r="J52" i="9" s="1"/>
  <c r="E10" i="16"/>
  <c r="F9" i="16"/>
  <c r="D54" i="3" l="1"/>
  <c r="D54" i="7"/>
  <c r="D54" i="5"/>
  <c r="AD53" i="18"/>
  <c r="K53" i="9"/>
  <c r="D54" i="13"/>
  <c r="D54" i="4"/>
  <c r="D53" i="16"/>
  <c r="Y13" i="18"/>
  <c r="Z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Y14" i="18"/>
  <c r="Z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Y15" i="18"/>
  <c r="Z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D52" i="5" s="1"/>
  <c r="B50" i="4"/>
  <c r="B50" i="3"/>
  <c r="B50" i="2"/>
  <c r="I64" i="15" l="1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D52" i="18"/>
  <c r="K52" i="9"/>
  <c r="D53" i="13"/>
  <c r="E54" i="4"/>
  <c r="C51" i="6"/>
  <c r="D52" i="7"/>
  <c r="Y16" i="18"/>
  <c r="Z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Y17" i="18"/>
  <c r="AI16" i="18"/>
  <c r="Z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Y18" i="18"/>
  <c r="AI17" i="18"/>
  <c r="Z17" i="18"/>
  <c r="D50" i="7"/>
  <c r="D51" i="7"/>
  <c r="D50" i="5"/>
  <c r="D51" i="5"/>
  <c r="C49" i="16"/>
  <c r="E51" i="2"/>
  <c r="D51" i="16"/>
  <c r="D50" i="16"/>
  <c r="G48" i="9"/>
  <c r="I48" i="9" s="1"/>
  <c r="E52" i="3"/>
  <c r="E53" i="3"/>
  <c r="D50" i="6"/>
  <c r="AD51" i="18"/>
  <c r="K51" i="9"/>
  <c r="D52" i="13"/>
  <c r="E53" i="8"/>
  <c r="B48" i="13"/>
  <c r="C49" i="13" s="1"/>
  <c r="C49" i="4"/>
  <c r="C49" i="3"/>
  <c r="C50" i="13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D49" i="18"/>
  <c r="K49" i="9"/>
  <c r="D49" i="5"/>
  <c r="AD50" i="18"/>
  <c r="K50" i="9"/>
  <c r="D50" i="13"/>
  <c r="E51" i="5"/>
  <c r="E52" i="5"/>
  <c r="Y19" i="18"/>
  <c r="AI18" i="18"/>
  <c r="Z18" i="18"/>
  <c r="B47" i="13"/>
  <c r="D49" i="3"/>
  <c r="D50" i="3"/>
  <c r="D51" i="13"/>
  <c r="C48" i="6"/>
  <c r="E50" i="5"/>
  <c r="E50" i="2"/>
  <c r="D49" i="4"/>
  <c r="D50" i="4"/>
  <c r="C48" i="16"/>
  <c r="C48" i="13"/>
  <c r="E51" i="7"/>
  <c r="E52" i="7"/>
  <c r="H47" i="9"/>
  <c r="J47" i="9" s="1"/>
  <c r="C48" i="8"/>
  <c r="E52" i="8"/>
  <c r="D49" i="16"/>
  <c r="C48" i="7"/>
  <c r="E51" i="6"/>
  <c r="F68" i="15"/>
  <c r="G47" i="9"/>
  <c r="I47" i="9" s="1"/>
  <c r="E49" i="9"/>
  <c r="E50" i="9"/>
  <c r="E17" i="16"/>
  <c r="F16" i="16"/>
  <c r="AD48" i="18" l="1"/>
  <c r="K48" i="9"/>
  <c r="C47" i="16"/>
  <c r="D48" i="16"/>
  <c r="E50" i="3"/>
  <c r="E51" i="3"/>
  <c r="D49" i="13"/>
  <c r="D49" i="7"/>
  <c r="E50" i="4"/>
  <c r="E51" i="4"/>
  <c r="D49" i="6"/>
  <c r="D49" i="8"/>
  <c r="Y20" i="18"/>
  <c r="AI19" i="18"/>
  <c r="Z19" i="18"/>
  <c r="F69" i="15"/>
  <c r="G68" i="15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Y21" i="18"/>
  <c r="AI20" i="18"/>
  <c r="Z20" i="18"/>
  <c r="E50" i="8"/>
  <c r="E49" i="6"/>
  <c r="E50" i="6"/>
  <c r="E50" i="7"/>
  <c r="F70" i="15"/>
  <c r="G69" i="15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Y22" i="18"/>
  <c r="AI21" i="18"/>
  <c r="Z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F71" i="15"/>
  <c r="G70" i="15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D47" i="18"/>
  <c r="K47" i="9"/>
  <c r="D47" i="13"/>
  <c r="D48" i="13"/>
  <c r="E48" i="5"/>
  <c r="E49" i="5"/>
  <c r="D46" i="7"/>
  <c r="C45" i="6"/>
  <c r="B44" i="13"/>
  <c r="AD46" i="18"/>
  <c r="K46" i="9"/>
  <c r="E47" i="5"/>
  <c r="E49" i="7"/>
  <c r="D47" i="3"/>
  <c r="Y23" i="18"/>
  <c r="AI22" i="18"/>
  <c r="Z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C45" i="13"/>
  <c r="D46" i="6"/>
  <c r="D47" i="6"/>
  <c r="F72" i="15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G71" i="15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D45" i="18" l="1"/>
  <c r="K45" i="9"/>
  <c r="D45" i="4"/>
  <c r="C44" i="16"/>
  <c r="C44" i="6"/>
  <c r="B43" i="13"/>
  <c r="C44" i="13" s="1"/>
  <c r="D45" i="3"/>
  <c r="C44" i="3"/>
  <c r="Y24" i="18"/>
  <c r="AI23" i="18"/>
  <c r="Z23" i="18"/>
  <c r="E48" i="7"/>
  <c r="D46" i="13"/>
  <c r="C44" i="8"/>
  <c r="E47" i="6"/>
  <c r="E48" i="6"/>
  <c r="D45" i="1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D44" i="18" l="1"/>
  <c r="K44" i="9"/>
  <c r="D45" i="13"/>
  <c r="D44" i="4"/>
  <c r="B42" i="13"/>
  <c r="E47" i="2"/>
  <c r="C43" i="3"/>
  <c r="D44" i="7"/>
  <c r="D45" i="7"/>
  <c r="C43" i="7"/>
  <c r="D45" i="8"/>
  <c r="E45" i="4"/>
  <c r="D44" i="5"/>
  <c r="D45" i="5"/>
  <c r="E47" i="3"/>
  <c r="Y25" i="18"/>
  <c r="AI24" i="18"/>
  <c r="Z24" i="18"/>
  <c r="C43" i="16"/>
  <c r="C43" i="13"/>
  <c r="D44" i="13" s="1"/>
  <c r="D44" i="6"/>
  <c r="D44" i="1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AD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D43" i="16"/>
  <c r="Y26" i="18"/>
  <c r="AI25" i="18"/>
  <c r="Z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2"/>
  <c r="D43" i="2"/>
  <c r="C41" i="3"/>
  <c r="B40" i="13"/>
  <c r="C41" i="13" s="1"/>
  <c r="C41" i="8"/>
  <c r="C42" i="13"/>
  <c r="E43" i="5"/>
  <c r="Y27" i="18"/>
  <c r="AI26" i="18"/>
  <c r="Z26" i="18"/>
  <c r="D42" i="3"/>
  <c r="E45" i="8"/>
  <c r="E44" i="6"/>
  <c r="C41" i="6"/>
  <c r="D43" i="3"/>
  <c r="D42" i="16"/>
  <c r="C41" i="7"/>
  <c r="E43" i="4"/>
  <c r="D41" i="9"/>
  <c r="E43" i="9"/>
  <c r="E25" i="16"/>
  <c r="F24" i="16"/>
  <c r="H40" i="9"/>
  <c r="J40" i="9" s="1"/>
  <c r="G40" i="9"/>
  <c r="I40" i="9" s="1"/>
  <c r="AD41" i="18" l="1"/>
  <c r="K41" i="9"/>
  <c r="E43" i="3"/>
  <c r="E44" i="3"/>
  <c r="AD42" i="18"/>
  <c r="K42" i="9"/>
  <c r="D42" i="13"/>
  <c r="D43" i="13"/>
  <c r="D42" i="6"/>
  <c r="Y28" i="18"/>
  <c r="AI27" i="18"/>
  <c r="Z27" i="18"/>
  <c r="D42" i="8"/>
  <c r="D42" i="7"/>
  <c r="C40" i="16"/>
  <c r="E43" i="2"/>
  <c r="E44" i="2"/>
  <c r="D41" i="16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Y29" i="18"/>
  <c r="AI28" i="18"/>
  <c r="Z28" i="18"/>
  <c r="D40" i="9"/>
  <c r="H39" i="9"/>
  <c r="J39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Y30" i="18"/>
  <c r="AI29" i="18"/>
  <c r="Z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13" s="1"/>
  <c r="B37" i="6"/>
  <c r="B37" i="5"/>
  <c r="C38" i="5" s="1"/>
  <c r="D39" i="5" s="1"/>
  <c r="B37" i="4"/>
  <c r="C38" i="4" s="1"/>
  <c r="D39" i="4" s="1"/>
  <c r="B37" i="3"/>
  <c r="C38" i="3" s="1"/>
  <c r="D39" i="3" s="1"/>
  <c r="B37" i="2"/>
  <c r="C37" i="16" l="1"/>
  <c r="E41" i="4"/>
  <c r="E42" i="4"/>
  <c r="Y31" i="18"/>
  <c r="AI30" i="18"/>
  <c r="Z30" i="18"/>
  <c r="E40" i="3"/>
  <c r="C38" i="16"/>
  <c r="D38" i="16" s="1"/>
  <c r="C38" i="13"/>
  <c r="E40" i="4"/>
  <c r="D39" i="16"/>
  <c r="D40" i="16"/>
  <c r="E41" i="7"/>
  <c r="E42" i="7"/>
  <c r="E42" i="8"/>
  <c r="E41" i="6"/>
  <c r="E42" i="6"/>
  <c r="AD40" i="18"/>
  <c r="K40" i="9"/>
  <c r="D40" i="13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AD38" i="18" l="1"/>
  <c r="K38" i="9"/>
  <c r="E40" i="8"/>
  <c r="AD39" i="18"/>
  <c r="K39" i="9"/>
  <c r="D39" i="13"/>
  <c r="E40" i="7"/>
  <c r="E41" i="8"/>
  <c r="E40" i="6"/>
  <c r="E40" i="2"/>
  <c r="Y32" i="18"/>
  <c r="AI31" i="18"/>
  <c r="Z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D7" i="5" s="1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H6" i="9" l="1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Y33" i="18"/>
  <c r="AI32" i="18"/>
  <c r="Z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D6" i="5"/>
  <c r="E7" i="5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E6" i="5"/>
  <c r="D12" i="5"/>
  <c r="D16" i="5"/>
  <c r="D20" i="5"/>
  <c r="D24" i="5"/>
  <c r="D32" i="5"/>
  <c r="D36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9" i="5" l="1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D34" i="16" s="1"/>
  <c r="C34" i="13"/>
  <c r="E34" i="5"/>
  <c r="C20" i="16"/>
  <c r="C20" i="13"/>
  <c r="C29" i="16"/>
  <c r="C29" i="13"/>
  <c r="C21" i="16"/>
  <c r="C21" i="13"/>
  <c r="C13" i="16"/>
  <c r="C13" i="13"/>
  <c r="C5" i="16"/>
  <c r="C5" i="13"/>
  <c r="Y34" i="18"/>
  <c r="AI33" i="18"/>
  <c r="Z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D32" i="16" s="1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25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D23" i="16" l="1"/>
  <c r="H23" i="16"/>
  <c r="AD32" i="18"/>
  <c r="K32" i="9"/>
  <c r="D32" i="13"/>
  <c r="D14" i="16"/>
  <c r="H14" i="16"/>
  <c r="AD30" i="18"/>
  <c r="K30" i="9"/>
  <c r="D30" i="13"/>
  <c r="Y35" i="18"/>
  <c r="AI34" i="18"/>
  <c r="Z34" i="18"/>
  <c r="AD13" i="18"/>
  <c r="K13" i="9"/>
  <c r="D13" i="13"/>
  <c r="D29" i="16"/>
  <c r="H29" i="16"/>
  <c r="AD7" i="18"/>
  <c r="K7" i="9"/>
  <c r="D7" i="13"/>
  <c r="D31" i="16"/>
  <c r="AD24" i="18"/>
  <c r="K24" i="9"/>
  <c r="D24" i="13"/>
  <c r="AD36" i="18"/>
  <c r="K36" i="9"/>
  <c r="D36" i="13"/>
  <c r="D18" i="16"/>
  <c r="H18" i="16"/>
  <c r="AD19" i="18"/>
  <c r="K19" i="9"/>
  <c r="D19" i="13"/>
  <c r="D9" i="16"/>
  <c r="H9" i="16"/>
  <c r="AD25" i="18"/>
  <c r="K25" i="9"/>
  <c r="D25" i="13"/>
  <c r="D28" i="16"/>
  <c r="H28" i="16"/>
  <c r="D11" i="16"/>
  <c r="H11" i="16"/>
  <c r="AD16" i="18"/>
  <c r="K16" i="9"/>
  <c r="D16" i="13"/>
  <c r="D6" i="16"/>
  <c r="H6" i="16"/>
  <c r="AD22" i="18"/>
  <c r="K22" i="9"/>
  <c r="D22" i="13"/>
  <c r="D27" i="16"/>
  <c r="H27" i="16"/>
  <c r="AD5" i="18"/>
  <c r="K5" i="9"/>
  <c r="D5" i="13"/>
  <c r="D21" i="16"/>
  <c r="H21" i="16"/>
  <c r="AD34" i="18"/>
  <c r="K34" i="9"/>
  <c r="D34" i="13"/>
  <c r="D15" i="16"/>
  <c r="H15" i="16"/>
  <c r="AD12" i="18"/>
  <c r="K12" i="9"/>
  <c r="D12" i="13"/>
  <c r="D24" i="16"/>
  <c r="H24" i="16"/>
  <c r="I24" i="16" s="1"/>
  <c r="D36" i="16"/>
  <c r="D37" i="16"/>
  <c r="D10" i="16"/>
  <c r="H10" i="16"/>
  <c r="I10" i="16" s="1"/>
  <c r="AD26" i="18"/>
  <c r="K26" i="9"/>
  <c r="D26" i="13"/>
  <c r="D35" i="16"/>
  <c r="AD17" i="18"/>
  <c r="K17" i="9"/>
  <c r="D17" i="13"/>
  <c r="D33" i="16"/>
  <c r="AD23" i="18"/>
  <c r="K23" i="9"/>
  <c r="D23" i="13"/>
  <c r="AD8" i="18"/>
  <c r="K8" i="9"/>
  <c r="D8" i="13"/>
  <c r="D16" i="16"/>
  <c r="H16" i="16"/>
  <c r="I16" i="16" s="1"/>
  <c r="AD14" i="18"/>
  <c r="K14" i="9"/>
  <c r="D14" i="13"/>
  <c r="D30" i="16"/>
  <c r="H30" i="16"/>
  <c r="I30" i="16" s="1"/>
  <c r="D13" i="16"/>
  <c r="H13" i="16"/>
  <c r="AD29" i="18"/>
  <c r="K29" i="9"/>
  <c r="D29" i="13"/>
  <c r="AD20" i="18"/>
  <c r="K20" i="9"/>
  <c r="D20" i="13"/>
  <c r="D7" i="16"/>
  <c r="H7" i="16"/>
  <c r="AD31" i="18"/>
  <c r="K31" i="9"/>
  <c r="D31" i="13"/>
  <c r="AD4" i="18"/>
  <c r="K4" i="9"/>
  <c r="D12" i="16"/>
  <c r="H12" i="16"/>
  <c r="AD37" i="18"/>
  <c r="K37" i="9"/>
  <c r="D37" i="13"/>
  <c r="D38" i="13"/>
  <c r="AD18" i="18"/>
  <c r="K18" i="9"/>
  <c r="D18" i="13"/>
  <c r="D19" i="16"/>
  <c r="H19" i="16"/>
  <c r="AD9" i="18"/>
  <c r="K9" i="9"/>
  <c r="D9" i="13"/>
  <c r="D25" i="16"/>
  <c r="H25" i="16"/>
  <c r="I25" i="16" s="1"/>
  <c r="E19" i="3"/>
  <c r="AD11" i="18"/>
  <c r="K11" i="9"/>
  <c r="D11" i="13"/>
  <c r="D8" i="16"/>
  <c r="H8" i="16"/>
  <c r="AD6" i="18"/>
  <c r="K6" i="9"/>
  <c r="D6" i="13"/>
  <c r="D22" i="16"/>
  <c r="H22" i="16"/>
  <c r="I22" i="16" s="1"/>
  <c r="AD27" i="18"/>
  <c r="K27" i="9"/>
  <c r="D27" i="13"/>
  <c r="D5" i="16"/>
  <c r="H5" i="16"/>
  <c r="AD21" i="18"/>
  <c r="K21" i="9"/>
  <c r="D21" i="13"/>
  <c r="D20" i="16"/>
  <c r="H20" i="16"/>
  <c r="I20" i="16" s="1"/>
  <c r="AD15" i="18"/>
  <c r="K15" i="9"/>
  <c r="D15" i="13"/>
  <c r="D4" i="16"/>
  <c r="H4" i="16"/>
  <c r="I4" i="16" s="1"/>
  <c r="AD10" i="18"/>
  <c r="K10" i="9"/>
  <c r="D10" i="13"/>
  <c r="D26" i="16"/>
  <c r="H26" i="16"/>
  <c r="AD35" i="18"/>
  <c r="K35" i="9"/>
  <c r="D35" i="13"/>
  <c r="D17" i="16"/>
  <c r="H17" i="16"/>
  <c r="I17" i="16" s="1"/>
  <c r="AD33" i="18"/>
  <c r="K33" i="9"/>
  <c r="D33" i="13"/>
  <c r="AD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19" i="16" l="1"/>
  <c r="I7" i="16"/>
  <c r="I13" i="16"/>
  <c r="I15" i="16"/>
  <c r="I26" i="16"/>
  <c r="I8" i="16"/>
  <c r="I12" i="16"/>
  <c r="I27" i="16"/>
  <c r="I18" i="16"/>
  <c r="Y36" i="18"/>
  <c r="AI35" i="18"/>
  <c r="Z35" i="18"/>
  <c r="I23" i="16"/>
  <c r="AF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Y37" i="18" l="1"/>
  <c r="AI36" i="18"/>
  <c r="Z36" i="18"/>
  <c r="E35" i="16"/>
  <c r="F34" i="16"/>
  <c r="H34" i="16"/>
  <c r="Y38" i="18" l="1"/>
  <c r="AI37" i="18"/>
  <c r="Z37" i="18"/>
  <c r="I34" i="16"/>
  <c r="E36" i="16"/>
  <c r="F35" i="16"/>
  <c r="H35" i="16"/>
  <c r="I35" i="16" s="1"/>
  <c r="Y39" i="18" l="1"/>
  <c r="AI38" i="18"/>
  <c r="Z38" i="18"/>
  <c r="E37" i="16"/>
  <c r="F36" i="16"/>
  <c r="H36" i="16"/>
  <c r="Y40" i="18" l="1"/>
  <c r="AI39" i="18"/>
  <c r="Z39" i="18"/>
  <c r="I36" i="16"/>
  <c r="L9" i="16"/>
  <c r="L10" i="16"/>
  <c r="E38" i="16"/>
  <c r="F37" i="16"/>
  <c r="H37" i="16"/>
  <c r="I37" i="16" s="1"/>
  <c r="Y41" i="18" l="1"/>
  <c r="AI40" i="18"/>
  <c r="Z40" i="18"/>
  <c r="E39" i="16"/>
  <c r="F38" i="16"/>
  <c r="H38" i="16"/>
  <c r="I38" i="16" s="1"/>
  <c r="Y42" i="18" l="1"/>
  <c r="AI41" i="18"/>
  <c r="Z41" i="18"/>
  <c r="E40" i="16"/>
  <c r="H39" i="16"/>
  <c r="I39" i="16" s="1"/>
  <c r="F39" i="16"/>
  <c r="Y43" i="18" l="1"/>
  <c r="AI42" i="18"/>
  <c r="Z42" i="18"/>
  <c r="L13" i="16"/>
  <c r="L12" i="16"/>
  <c r="E41" i="16"/>
  <c r="F40" i="16"/>
  <c r="H40" i="16"/>
  <c r="I40" i="16" s="1"/>
  <c r="Y44" i="18" l="1"/>
  <c r="AI43" i="18"/>
  <c r="Z43" i="18"/>
  <c r="E42" i="16"/>
  <c r="F41" i="16"/>
  <c r="H41" i="16"/>
  <c r="I41" i="16" s="1"/>
  <c r="Y45" i="18" l="1"/>
  <c r="AI44" i="18"/>
  <c r="Z44" i="18"/>
  <c r="E43" i="16"/>
  <c r="H42" i="16"/>
  <c r="I42" i="16" s="1"/>
  <c r="F42" i="16"/>
  <c r="Y46" i="18" l="1"/>
  <c r="AI45" i="18"/>
  <c r="Z45" i="18"/>
  <c r="E44" i="16"/>
  <c r="H43" i="16"/>
  <c r="I43" i="16" s="1"/>
  <c r="F43" i="16"/>
  <c r="Y47" i="18" l="1"/>
  <c r="AI46" i="18"/>
  <c r="Z46" i="18"/>
  <c r="E45" i="16"/>
  <c r="H44" i="16"/>
  <c r="I44" i="16" s="1"/>
  <c r="F44" i="16"/>
  <c r="Y48" i="18" l="1"/>
  <c r="AI47" i="18"/>
  <c r="Z47" i="18"/>
  <c r="E46" i="16"/>
  <c r="H45" i="16"/>
  <c r="I45" i="16" s="1"/>
  <c r="F45" i="16"/>
  <c r="Y49" i="18" l="1"/>
  <c r="AI48" i="18"/>
  <c r="Z48" i="18"/>
  <c r="E47" i="16"/>
  <c r="H46" i="16"/>
  <c r="I46" i="16" s="1"/>
  <c r="F46" i="16"/>
  <c r="Y50" i="18" l="1"/>
  <c r="AI49" i="18"/>
  <c r="Z49" i="18"/>
  <c r="E48" i="16"/>
  <c r="F47" i="16"/>
  <c r="H47" i="16"/>
  <c r="I47" i="16" s="1"/>
  <c r="Y51" i="18" l="1"/>
  <c r="AI50" i="18"/>
  <c r="Z50" i="18"/>
  <c r="E49" i="16"/>
  <c r="F48" i="16"/>
  <c r="H48" i="16"/>
  <c r="I48" i="16" s="1"/>
  <c r="Y52" i="18" l="1"/>
  <c r="AI51" i="18"/>
  <c r="Z51" i="18"/>
  <c r="E50" i="16"/>
  <c r="F49" i="16"/>
  <c r="H49" i="16"/>
  <c r="I49" i="16" s="1"/>
  <c r="Y53" i="18" l="1"/>
  <c r="AI52" i="18"/>
  <c r="Z52" i="18"/>
  <c r="E51" i="16"/>
  <c r="H50" i="16"/>
  <c r="I50" i="16" s="1"/>
  <c r="F50" i="16"/>
  <c r="Y54" i="18" l="1"/>
  <c r="AI53" i="18"/>
  <c r="Z53" i="18"/>
  <c r="E52" i="16"/>
  <c r="F51" i="16"/>
  <c r="H51" i="16"/>
  <c r="I51" i="16" s="1"/>
  <c r="Y55" i="18" l="1"/>
  <c r="AI54" i="18"/>
  <c r="Z54" i="18"/>
  <c r="E53" i="16"/>
  <c r="H53" i="16" s="1"/>
  <c r="F52" i="16"/>
  <c r="H52" i="16"/>
  <c r="I52" i="16" s="1"/>
  <c r="Y56" i="18" l="1"/>
  <c r="AI55" i="18"/>
  <c r="Z55" i="18"/>
  <c r="I53" i="16"/>
  <c r="E54" i="16"/>
  <c r="H54" i="16" s="1"/>
  <c r="I54" i="16" s="1"/>
  <c r="F53" i="16"/>
  <c r="Y57" i="18" l="1"/>
  <c r="AI56" i="18"/>
  <c r="Z56" i="18"/>
  <c r="E55" i="16"/>
  <c r="H55" i="16" s="1"/>
  <c r="I55" i="16" s="1"/>
  <c r="F54" i="16"/>
  <c r="Y58" i="18" l="1"/>
  <c r="Y59" i="18" s="1"/>
  <c r="AI57" i="18"/>
  <c r="Z57" i="18"/>
  <c r="E56" i="16"/>
  <c r="H56" i="16" s="1"/>
  <c r="I56" i="16" s="1"/>
  <c r="F55" i="16"/>
  <c r="AI59" i="18" l="1"/>
  <c r="Z59" i="18"/>
  <c r="Y60" i="18"/>
  <c r="AI58" i="18"/>
  <c r="Z58" i="18"/>
  <c r="E57" i="16"/>
  <c r="H57" i="16" s="1"/>
  <c r="F56" i="16"/>
  <c r="Z60" i="18" l="1"/>
  <c r="AI60" i="18"/>
  <c r="Y61" i="18"/>
  <c r="I57" i="16"/>
  <c r="E58" i="16"/>
  <c r="H58" i="16" s="1"/>
  <c r="I58" i="16" s="1"/>
  <c r="F57" i="16"/>
  <c r="Z61" i="18" l="1"/>
  <c r="AI61" i="18"/>
  <c r="E59" i="16"/>
  <c r="H59" i="16" s="1"/>
  <c r="I59" i="16" s="1"/>
  <c r="F58" i="16"/>
  <c r="E60" i="16" l="1"/>
  <c r="F59" i="16"/>
  <c r="E61" i="16" l="1"/>
  <c r="H60" i="16"/>
  <c r="I60" i="16" s="1"/>
  <c r="F60" i="16"/>
  <c r="E62" i="16" l="1"/>
  <c r="E63" i="16" s="1"/>
  <c r="F61" i="16"/>
  <c r="H61" i="16"/>
  <c r="I61" i="16" s="1"/>
  <c r="F63" i="16" l="1"/>
  <c r="H63" i="16"/>
  <c r="F62" i="16"/>
  <c r="H62" i="16"/>
  <c r="I62" i="16" s="1"/>
  <c r="E64" i="16"/>
  <c r="I63" i="16" l="1"/>
  <c r="E65" i="16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X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Y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Z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A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<sst xmlns="http://schemas.openxmlformats.org/spreadsheetml/2006/main" count="203" uniqueCount="67">
  <si>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</si>
  <si>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</si>
  <si>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</si>
  <si>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</si>
  <si>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</si>
  <si>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</si>
  <si>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</si>
  <si>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</si>
  <si>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</si>
  <si>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</si>
  <si>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</si>
  <si>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</si>
  <si>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</si>
  <si>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</si>
  <si>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</si>
  <si>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</si>
  <si>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</si>
  <si>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</si>
  <si>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</si>
  <si>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</si>
  <si>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</si>
  <si>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</si>
  <si>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</si>
  <si>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</si>
  <si>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</si>
  <si>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</si>
  <si>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</si>
  <si>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</si>
  <si>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</si>
  <si>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</si>
  <si>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</si>
  <si>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</si>
  <si>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</si>
  <si>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</si>
  <si>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</si>
  <si>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</si>
  <si>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</si>
  <si>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</si>
  <si>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</si>
  <si>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</si>
  <si>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</si>
  <si>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</si>
  <si>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</si>
  <si>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</si>
  <si>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</si>
  <si>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</si>
  <si>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</si>
  <si>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err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</si>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</sst>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2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1" fontId="0" fillId="10" borderId="0" xfId="0" applyNumberFormat="1" applyFill="1"/>
    <xf numFmtId="2" fontId="0" fillId="10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Casi_totali!$B$3:$B$66</c:f>
              <c:numCache>
                <c:formatCode>General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Casi_totali!$C$3:$C$66</c:f>
              <c:numCache>
                <c:formatCode>General</c:formatCode>
                <c:ptCount val="6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  <c:pt idx="59">
                  <c:v>-635</c:v>
                </c:pt>
                <c:pt idx="6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Positivi!$C$3:$C$63</c:f>
              <c:numCache>
                <c:formatCode>General</c:formatCode>
                <c:ptCount val="6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Positivi!$C$3:$C$65</c:f>
              <c:numCache>
                <c:formatCode>General</c:formatCode>
                <c:ptCount val="6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Positivi!$D$3:$D$65</c:f>
              <c:numCache>
                <c:formatCode>General</c:formatCode>
                <c:ptCount val="63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  <c:pt idx="53">
                  <c:v>-834</c:v>
                </c:pt>
                <c:pt idx="54">
                  <c:v>454</c:v>
                </c:pt>
                <c:pt idx="55">
                  <c:v>-323</c:v>
                </c:pt>
                <c:pt idx="56">
                  <c:v>-506</c:v>
                </c:pt>
                <c:pt idx="57">
                  <c:v>-508</c:v>
                </c:pt>
                <c:pt idx="58">
                  <c:v>518</c:v>
                </c:pt>
                <c:pt idx="59">
                  <c:v>-841</c:v>
                </c:pt>
                <c:pt idx="60">
                  <c:v>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Quarantena!$B$3:$B$63</c:f>
              <c:numCache>
                <c:formatCode>General</c:formatCode>
                <c:ptCount val="6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Quarantena!$D$3:$D$63</c:f>
              <c:numCache>
                <c:formatCode>General</c:formatCode>
                <c:ptCount val="61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  <c:pt idx="54">
                  <c:v>81</c:v>
                </c:pt>
                <c:pt idx="55">
                  <c:v>-1109</c:v>
                </c:pt>
                <c:pt idx="56">
                  <c:v>-389</c:v>
                </c:pt>
                <c:pt idx="57">
                  <c:v>177</c:v>
                </c:pt>
                <c:pt idx="58">
                  <c:v>60</c:v>
                </c:pt>
                <c:pt idx="59">
                  <c:v>-206</c:v>
                </c:pt>
                <c:pt idx="60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'Nuovi positivi'!$B$3:$B$65</c:f>
              <c:numCache>
                <c:formatCode>General</c:formatCode>
                <c:ptCount val="6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positivi'!$A$4:$A$63</c:f>
              <c:numCache>
                <c:formatCode>d/m;@</c:formatCode>
                <c:ptCount val="6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</c:numCache>
            </c:numRef>
          </c:xVal>
          <c:yVal>
            <c:numRef>
              <c:f>'Nuovi positivi'!$C$4:$C$63</c:f>
              <c:numCache>
                <c:formatCode>General</c:formatCode>
                <c:ptCount val="60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Tamponi!$C$3:$C$66</c:f>
              <c:numCache>
                <c:formatCode>General</c:formatCode>
                <c:ptCount val="64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Tamponi!$A$3:$A$65</c:f>
              <c:numCache>
                <c:formatCode>d/m;@</c:formatCode>
                <c:ptCount val="6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Tamponi!$D$3:$D$65</c:f>
              <c:numCache>
                <c:formatCode>General</c:formatCode>
                <c:ptCount val="63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Casi_totali!$C$3:$C$65</c:f>
              <c:numCache>
                <c:formatCode>General</c:formatCode>
                <c:ptCount val="63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Casi_totali!$D$3:$D$65</c:f>
              <c:numCache>
                <c:formatCode>General</c:formatCode>
                <c:ptCount val="63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  <c:pt idx="56">
                  <c:v>-791</c:v>
                </c:pt>
                <c:pt idx="57">
                  <c:v>473</c:v>
                </c:pt>
                <c:pt idx="58">
                  <c:v>641</c:v>
                </c:pt>
                <c:pt idx="59">
                  <c:v>-724</c:v>
                </c:pt>
                <c:pt idx="6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Tamponi!$A$2:$A$67</c:f>
              <c:numCache>
                <c:formatCode>d/m;@</c:formatCode>
                <c:ptCount val="66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</c:numCache>
            </c:numRef>
          </c:xVal>
          <c:yVal>
            <c:numRef>
              <c:f>Tamponi!$J$2:$J$67</c:f>
              <c:numCache>
                <c:formatCode>0.0</c:formatCode>
                <c:ptCount val="66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Tamponi!$A$4:$A$66</c:f>
              <c:numCache>
                <c:formatCode>d/m;@</c:formatCode>
                <c:ptCount val="6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</c:numCache>
            </c:numRef>
          </c:xVal>
          <c:yVal>
            <c:numRef>
              <c:f>Tamponi!$K$4:$K$66</c:f>
              <c:numCache>
                <c:formatCode>0.00</c:formatCode>
                <c:ptCount val="63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</c:numCache>
            </c:numRef>
          </c:cat>
          <c:val>
            <c:numRef>
              <c:f>Tamponi!$D$4:$D$68</c:f>
              <c:numCache>
                <c:formatCode>General</c:formatCode>
                <c:ptCount val="6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</c:numCache>
            </c:numRef>
          </c:xVal>
          <c:yVal>
            <c:numRef>
              <c:f>Tamponi!$K$4:$K$68</c:f>
              <c:numCache>
                <c:formatCode>0.00</c:formatCode>
                <c:ptCount val="65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45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(2)'!$B$3:$B$66</c:f>
              <c:numCache>
                <c:formatCode>0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'Analisi-nuovi-pos (2)'!$C$3:$C$66</c:f>
              <c:numCache>
                <c:formatCode>0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9.8273243934451828E-3</c:v>
                </c:pt>
                <c:pt idx="2">
                  <c:v>0.14702218617205554</c:v>
                </c:pt>
                <c:pt idx="3">
                  <c:v>0.98681614038077481</c:v>
                </c:pt>
                <c:pt idx="4">
                  <c:v>4.2587655183390343</c:v>
                </c:pt>
                <c:pt idx="5">
                  <c:v>13.838181643671954</c:v>
                </c:pt>
                <c:pt idx="6">
                  <c:v>36.864807669099633</c:v>
                </c:pt>
                <c:pt idx="7">
                  <c:v>84.776077066213531</c:v>
                </c:pt>
                <c:pt idx="8">
                  <c:v>174.05913897075436</c:v>
                </c:pt>
                <c:pt idx="9">
                  <c:v>326.58210797927688</c:v>
                </c:pt>
                <c:pt idx="10">
                  <c:v>569.43752091683825</c:v>
                </c:pt>
                <c:pt idx="11">
                  <c:v>934.3018906203763</c:v>
                </c:pt>
                <c:pt idx="12">
                  <c:v>1456.3733356380856</c:v>
                </c:pt>
                <c:pt idx="13">
                  <c:v>2172.989276261419</c:v>
                </c:pt>
                <c:pt idx="14">
                  <c:v>3122.0473086279299</c:v>
                </c:pt>
                <c:pt idx="15">
                  <c:v>4340.3566535045975</c:v>
                </c:pt>
                <c:pt idx="16">
                  <c:v>5862.0385979153434</c:v>
                </c:pt>
                <c:pt idx="17">
                  <c:v>7717.0761885114207</c:v>
                </c:pt>
                <c:pt idx="18">
                  <c:v>9930.0900112384461</c:v>
                </c:pt>
                <c:pt idx="19">
                  <c:v>12519.391556997021</c:v>
                </c:pt>
                <c:pt idx="20">
                  <c:v>15496.341040780855</c:v>
                </c:pt>
                <c:pt idx="21">
                  <c:v>18865.014452464791</c:v>
                </c:pt>
                <c:pt idx="22">
                  <c:v>22622.166200249892</c:v>
                </c:pt>
                <c:pt idx="23">
                  <c:v>26757.45949334919</c:v>
                </c:pt>
                <c:pt idx="24">
                  <c:v>31253.926662799309</c:v>
                </c:pt>
                <c:pt idx="25">
                  <c:v>36088.615666922604</c:v>
                </c:pt>
                <c:pt idx="26">
                  <c:v>41233.376582350473</c:v>
                </c:pt>
                <c:pt idx="27">
                  <c:v>46655.742335702438</c:v>
                </c:pt>
                <c:pt idx="28">
                  <c:v>52319.860637195277</c:v>
                </c:pt>
                <c:pt idx="29">
                  <c:v>58187.438403811946</c:v>
                </c:pt>
                <c:pt idx="30">
                  <c:v>64218.66532878478</c:v>
                </c:pt>
                <c:pt idx="31">
                  <c:v>70373.089166089165</c:v>
                </c:pt>
                <c:pt idx="32">
                  <c:v>76610.42134178456</c:v>
                </c:pt>
                <c:pt idx="33">
                  <c:v>82891.257356881819</c:v>
                </c:pt>
                <c:pt idx="34">
                  <c:v>89177.701873009297</c:v>
                </c:pt>
                <c:pt idx="35">
                  <c:v>95433.893213438947</c:v>
                </c:pt>
                <c:pt idx="36">
                  <c:v>101626.42617495055</c:v>
                </c:pt>
                <c:pt idx="37">
                  <c:v>107724.67549170232</c:v>
                </c:pt>
                <c:pt idx="38">
                  <c:v>113701.02502445478</c:v>
                </c:pt>
                <c:pt idx="39">
                  <c:v>119531.00980260065</c:v>
                </c:pt>
                <c:pt idx="40">
                  <c:v>125193.37948001824</c:v>
                </c:pt>
                <c:pt idx="41">
                  <c:v>130670.09265019478</c:v>
                </c:pt>
                <c:pt idx="42">
                  <c:v>135946.25187989286</c:v>
                </c:pt>
                <c:pt idx="43">
                  <c:v>141009.98934419529</c:v>
                </c:pt>
                <c:pt idx="44">
                  <c:v>145852.31265718894</c:v>
                </c:pt>
                <c:pt idx="45">
                  <c:v>150466.91996488583</c:v>
                </c:pt>
                <c:pt idx="46">
                  <c:v>154849.99266631453</c:v>
                </c:pt>
                <c:pt idx="47">
                  <c:v>158999.97331308271</c:v>
                </c:pt>
                <c:pt idx="48">
                  <c:v>162917.33535664887</c:v>
                </c:pt>
                <c:pt idx="49">
                  <c:v>166604.35050712252</c:v>
                </c:pt>
                <c:pt idx="50">
                  <c:v>170064.85857064032</c:v>
                </c:pt>
                <c:pt idx="51">
                  <c:v>173304.04376979923</c:v>
                </c:pt>
                <c:pt idx="52">
                  <c:v>176328.22074216002</c:v>
                </c:pt>
                <c:pt idx="53">
                  <c:v>179144.63266854934</c:v>
                </c:pt>
                <c:pt idx="54">
                  <c:v>181761.26331392513</c:v>
                </c:pt>
                <c:pt idx="55">
                  <c:v>184186.66417298018</c:v>
                </c:pt>
                <c:pt idx="56">
                  <c:v>186429.79740119822</c:v>
                </c:pt>
                <c:pt idx="57">
                  <c:v>188499.89477792958</c:v>
                </c:pt>
                <c:pt idx="58">
                  <c:v>190406.33258748308</c:v>
                </c:pt>
                <c:pt idx="59">
                  <c:v>192158.52201212817</c:v>
                </c:pt>
                <c:pt idx="60">
                  <c:v>193765.81440126683</c:v>
                </c:pt>
                <c:pt idx="61">
                  <c:v>195237.42060735775</c:v>
                </c:pt>
                <c:pt idx="62">
                  <c:v>196582.34345476341</c:v>
                </c:pt>
                <c:pt idx="63">
                  <c:v>197809.32232589839</c:v>
                </c:pt>
                <c:pt idx="64">
                  <c:v>198926.78880348822</c:v>
                </c:pt>
                <c:pt idx="65">
                  <c:v>199942.83229238095</c:v>
                </c:pt>
                <c:pt idx="66">
                  <c:v>200865.1745536337</c:v>
                </c:pt>
                <c:pt idx="67">
                  <c:v>201701.15211249577</c:v>
                </c:pt>
                <c:pt idx="68">
                  <c:v>202457.70554594556</c:v>
                </c:pt>
                <c:pt idx="69">
                  <c:v>203141.37471068426</c:v>
                </c:pt>
                <c:pt idx="70">
                  <c:v>203758.29903555443</c:v>
                </c:pt>
                <c:pt idx="71">
                  <c:v>204314.2220703582</c:v>
                </c:pt>
                <c:pt idx="72">
                  <c:v>204814.49955359707</c:v>
                </c:pt>
                <c:pt idx="73">
                  <c:v>205264.11033277557</c:v>
                </c:pt>
                <c:pt idx="74">
                  <c:v>205667.66954103109</c:v>
                </c:pt>
                <c:pt idx="75">
                  <c:v>206029.44350174125</c:v>
                </c:pt>
                <c:pt idx="76">
                  <c:v>206353.36589749329</c:v>
                </c:pt>
                <c:pt idx="77">
                  <c:v>206643.05480071114</c:v>
                </c:pt>
                <c:pt idx="78">
                  <c:v>206901.83021987582</c:v>
                </c:pt>
                <c:pt idx="79">
                  <c:v>207132.73186738542</c:v>
                </c:pt>
                <c:pt idx="80">
                  <c:v>207338.53690256417</c:v>
                </c:pt>
                <c:pt idx="81">
                  <c:v>207521.77744615992</c:v>
                </c:pt>
                <c:pt idx="82">
                  <c:v>207684.75770096408</c:v>
                </c:pt>
                <c:pt idx="83">
                  <c:v>207829.57054712612</c:v>
                </c:pt>
                <c:pt idx="84">
                  <c:v>207958.11351054339</c:v>
                </c:pt>
                <c:pt idx="85">
                  <c:v>208072.1040286505</c:v>
                </c:pt>
                <c:pt idx="86">
                  <c:v>208173.09396029898</c:v>
                </c:pt>
                <c:pt idx="87">
                  <c:v>208262.48330550792</c:v>
                </c:pt>
                <c:pt idx="88">
                  <c:v>208341.53311697947</c:v>
                </c:pt>
                <c:pt idx="89">
                  <c:v>208411.37759871146</c:v>
                </c:pt>
                <c:pt idx="90">
                  <c:v>208473.0353980881</c:v>
                </c:pt>
                <c:pt idx="91">
                  <c:v>208527.4201067668</c:v>
                </c:pt>
                <c:pt idx="92">
                  <c:v>208575.34999276168</c:v>
                </c:pt>
                <c:pt idx="93">
                  <c:v>208617.55699159368</c:v>
                </c:pt>
                <c:pt idx="94">
                  <c:v>208654.69498845571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9.8273243934451832E-2</c:v>
                </c:pt>
                <c:pt idx="2">
                  <c:v>1.3719486177861033</c:v>
                </c:pt>
                <c:pt idx="3">
                  <c:v>8.3979395420871921</c:v>
                </c:pt>
                <c:pt idx="4">
                  <c:v>32.719493779582592</c:v>
                </c:pt>
                <c:pt idx="5">
                  <c:v>95.794161253329193</c:v>
                </c:pt>
                <c:pt idx="6">
                  <c:v>230.2662602542768</c:v>
                </c:pt>
                <c:pt idx="7">
                  <c:v>479.11269397113898</c:v>
                </c:pt>
                <c:pt idx="8">
                  <c:v>892.8306190454083</c:v>
                </c:pt>
                <c:pt idx="9">
                  <c:v>1525.2296900852252</c:v>
                </c:pt>
                <c:pt idx="10">
                  <c:v>2428.5541293756137</c:v>
                </c:pt>
                <c:pt idx="11">
                  <c:v>3648.6436970353807</c:v>
                </c:pt>
                <c:pt idx="12">
                  <c:v>5220.7144501770927</c:v>
                </c:pt>
                <c:pt idx="13">
                  <c:v>7166.1594062333352</c:v>
                </c:pt>
                <c:pt idx="14">
                  <c:v>9490.5803236651082</c:v>
                </c:pt>
                <c:pt idx="15">
                  <c:v>12183.093448766676</c:v>
                </c:pt>
                <c:pt idx="16">
                  <c:v>15216.819444107459</c:v>
                </c:pt>
                <c:pt idx="17">
                  <c:v>18550.375905960773</c:v>
                </c:pt>
                <c:pt idx="18">
                  <c:v>22130.138227270254</c:v>
                </c:pt>
                <c:pt idx="19">
                  <c:v>25893.015457585752</c:v>
                </c:pt>
                <c:pt idx="20">
                  <c:v>29769.494837838338</c:v>
                </c:pt>
                <c:pt idx="21">
                  <c:v>33686.734116839361</c:v>
                </c:pt>
                <c:pt idx="22">
                  <c:v>37571.517477851012</c:v>
                </c:pt>
                <c:pt idx="23">
                  <c:v>41352.932930992974</c:v>
                </c:pt>
                <c:pt idx="24">
                  <c:v>44964.671694501194</c:v>
                </c:pt>
                <c:pt idx="25">
                  <c:v>48346.890041232946</c:v>
                </c:pt>
                <c:pt idx="26">
                  <c:v>51447.609154278689</c:v>
                </c:pt>
                <c:pt idx="27">
                  <c:v>54223.657533519654</c:v>
                </c:pt>
                <c:pt idx="28">
                  <c:v>56641.183014928392</c:v>
                </c:pt>
                <c:pt idx="29">
                  <c:v>58675.777666166687</c:v>
                </c:pt>
                <c:pt idx="30">
                  <c:v>60312.269249728342</c:v>
                </c:pt>
                <c:pt idx="31">
                  <c:v>61544.238373043845</c:v>
                </c:pt>
                <c:pt idx="32">
                  <c:v>62373.321756953956</c:v>
                </c:pt>
                <c:pt idx="33">
                  <c:v>62808.360150972585</c:v>
                </c:pt>
                <c:pt idx="34">
                  <c:v>62864.44516127478</c:v>
                </c:pt>
                <c:pt idx="35">
                  <c:v>62561.913404296502</c:v>
                </c:pt>
                <c:pt idx="36">
                  <c:v>61925.329615116061</c:v>
                </c:pt>
                <c:pt idx="37">
                  <c:v>60982.493167517678</c:v>
                </c:pt>
                <c:pt idx="38">
                  <c:v>59763.495327524579</c:v>
                </c:pt>
                <c:pt idx="39">
                  <c:v>58299.847781458666</c:v>
                </c:pt>
                <c:pt idx="40">
                  <c:v>56623.696774175914</c:v>
                </c:pt>
                <c:pt idx="41">
                  <c:v>54767.131701765466</c:v>
                </c:pt>
                <c:pt idx="42">
                  <c:v>52761.592296980816</c:v>
                </c:pt>
                <c:pt idx="43">
                  <c:v>50637.374643024232</c:v>
                </c:pt>
                <c:pt idx="44">
                  <c:v>48423.233129936561</c:v>
                </c:pt>
                <c:pt idx="45">
                  <c:v>46146.073076968896</c:v>
                </c:pt>
                <c:pt idx="46">
                  <c:v>43830.727014286967</c:v>
                </c:pt>
                <c:pt idx="47">
                  <c:v>41499.806467681774</c:v>
                </c:pt>
                <c:pt idx="48">
                  <c:v>39173.620435661578</c:v>
                </c:pt>
                <c:pt idx="49">
                  <c:v>36870.151504736568</c:v>
                </c:pt>
                <c:pt idx="50">
                  <c:v>34605.080635178019</c:v>
                </c:pt>
                <c:pt idx="51">
                  <c:v>32391.851991589065</c:v>
                </c:pt>
                <c:pt idx="52">
                  <c:v>30241.769723607867</c:v>
                </c:pt>
                <c:pt idx="53">
                  <c:v>28164.119263893226</c:v>
                </c:pt>
                <c:pt idx="54">
                  <c:v>26166.306453757861</c:v>
                </c:pt>
                <c:pt idx="55">
                  <c:v>24254.008590550511</c:v>
                </c:pt>
                <c:pt idx="56">
                  <c:v>22431.332282180374</c:v>
                </c:pt>
                <c:pt idx="57">
                  <c:v>20700.973767313699</c:v>
                </c:pt>
                <c:pt idx="58">
                  <c:v>19064.378095534921</c:v>
                </c:pt>
                <c:pt idx="59">
                  <c:v>17521.894246450975</c:v>
                </c:pt>
                <c:pt idx="60">
                  <c:v>16072.923891386599</c:v>
                </c:pt>
                <c:pt idx="61">
                  <c:v>14716.062060909171</c:v>
                </c:pt>
                <c:pt idx="62">
                  <c:v>13449.228474056581</c:v>
                </c:pt>
                <c:pt idx="63">
                  <c:v>12269.788711349829</c:v>
                </c:pt>
                <c:pt idx="64">
                  <c:v>11174.664775898273</c:v>
                </c:pt>
                <c:pt idx="65">
                  <c:v>10160.434888927266</c:v>
                </c:pt>
                <c:pt idx="66">
                  <c:v>9223.4226125275018</c:v>
                </c:pt>
                <c:pt idx="67">
                  <c:v>8359.7755886206869</c:v>
                </c:pt>
                <c:pt idx="68">
                  <c:v>7565.5343344979337</c:v>
                </c:pt>
                <c:pt idx="69">
                  <c:v>6836.6916473870515</c:v>
                </c:pt>
                <c:pt idx="70">
                  <c:v>6169.2432487016777</c:v>
                </c:pt>
                <c:pt idx="71">
                  <c:v>5559.2303480376722</c:v>
                </c:pt>
                <c:pt idx="72">
                  <c:v>5002.7748323886772</c:v>
                </c:pt>
                <c:pt idx="73">
                  <c:v>4496.1077917850344</c:v>
                </c:pt>
                <c:pt idx="74">
                  <c:v>4035.5920825552312</c:v>
                </c:pt>
                <c:pt idx="75">
                  <c:v>3617.7396071015391</c:v>
                </c:pt>
                <c:pt idx="76">
                  <c:v>3239.2239575204439</c:v>
                </c:pt>
                <c:pt idx="77">
                  <c:v>2896.889032178442</c:v>
                </c:pt>
                <c:pt idx="78">
                  <c:v>2587.7541916468181</c:v>
                </c:pt>
                <c:pt idx="79">
                  <c:v>2309.0164750959957</c:v>
                </c:pt>
                <c:pt idx="80">
                  <c:v>2058.0503517875331</c:v>
                </c:pt>
                <c:pt idx="81">
                  <c:v>1832.4054359574802</c:v>
                </c:pt>
                <c:pt idx="82">
                  <c:v>1629.8025480416254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321.99017267560657</c:v>
                </c:pt>
                <c:pt idx="2">
                  <c:v>399.85297781382792</c:v>
                </c:pt>
                <c:pt idx="3">
                  <c:v>649.01318385961918</c:v>
                </c:pt>
                <c:pt idx="4">
                  <c:v>883.74123448166097</c:v>
                </c:pt>
                <c:pt idx="5">
                  <c:v>1114.161818356328</c:v>
                </c:pt>
                <c:pt idx="6">
                  <c:v>1657.1351923309003</c:v>
                </c:pt>
                <c:pt idx="7">
                  <c:v>1951.2239229337865</c:v>
                </c:pt>
                <c:pt idx="8">
                  <c:v>2327.9408610292458</c:v>
                </c:pt>
                <c:pt idx="9">
                  <c:v>2762.4178920207232</c:v>
                </c:pt>
                <c:pt idx="10">
                  <c:v>3288.5624790831616</c:v>
                </c:pt>
                <c:pt idx="11">
                  <c:v>3701.6981093796239</c:v>
                </c:pt>
                <c:pt idx="12">
                  <c:v>4426.6266643619147</c:v>
                </c:pt>
                <c:pt idx="13">
                  <c:v>5202.010723738581</c:v>
                </c:pt>
                <c:pt idx="14">
                  <c:v>6049.9526913720701</c:v>
                </c:pt>
                <c:pt idx="15">
                  <c:v>5808.6433464954025</c:v>
                </c:pt>
                <c:pt idx="16">
                  <c:v>6599.9614020846566</c:v>
                </c:pt>
                <c:pt idx="17">
                  <c:v>7395.9238114885793</c:v>
                </c:pt>
                <c:pt idx="18">
                  <c:v>7729.9099887615539</c:v>
                </c:pt>
                <c:pt idx="19">
                  <c:v>8637.6084430029787</c:v>
                </c:pt>
                <c:pt idx="20">
                  <c:v>9250.6589592191449</c:v>
                </c:pt>
                <c:pt idx="21">
                  <c:v>9114.9855475352088</c:v>
                </c:pt>
                <c:pt idx="22">
                  <c:v>8883.8337997501076</c:v>
                </c:pt>
                <c:pt idx="23">
                  <c:v>8955.5405066508101</c:v>
                </c:pt>
                <c:pt idx="24">
                  <c:v>9781.0733372006907</c:v>
                </c:pt>
                <c:pt idx="25">
                  <c:v>10932.384333077396</c:v>
                </c:pt>
                <c:pt idx="26">
                  <c:v>12344.623417649527</c:v>
                </c:pt>
                <c:pt idx="27">
                  <c:v>12482.257664297562</c:v>
                </c:pt>
                <c:pt idx="28">
                  <c:v>11607.139362804723</c:v>
                </c:pt>
                <c:pt idx="29">
                  <c:v>10988.561596188054</c:v>
                </c:pt>
                <c:pt idx="30">
                  <c:v>10167.33467121522</c:v>
                </c:pt>
                <c:pt idx="31">
                  <c:v>10165.910833910835</c:v>
                </c:pt>
                <c:pt idx="32">
                  <c:v>9887.5786582154396</c:v>
                </c:pt>
                <c:pt idx="33">
                  <c:v>9580.7426431181811</c:v>
                </c:pt>
                <c:pt idx="34">
                  <c:v>8511.2981269907032</c:v>
                </c:pt>
                <c:pt idx="35">
                  <c:v>6305.106786561053</c:v>
                </c:pt>
                <c:pt idx="36">
                  <c:v>4165.5738250494469</c:v>
                </c:pt>
                <c:pt idx="37">
                  <c:v>2849.3245082976791</c:v>
                </c:pt>
                <c:pt idx="38">
                  <c:v>1540.9749755452212</c:v>
                </c:pt>
                <c:pt idx="39">
                  <c:v>295.99019739935466</c:v>
                </c:pt>
                <c:pt idx="40">
                  <c:v>-561.37948001823679</c:v>
                </c:pt>
                <c:pt idx="41">
                  <c:v>-1722.0926501947833</c:v>
                </c:pt>
                <c:pt idx="42">
                  <c:v>-3399.251879892865</c:v>
                </c:pt>
                <c:pt idx="43">
                  <c:v>-5423.9893441952881</c:v>
                </c:pt>
                <c:pt idx="44">
                  <c:v>-6430.3126571889443</c:v>
                </c:pt>
                <c:pt idx="45">
                  <c:v>-6840.9199648858339</c:v>
                </c:pt>
                <c:pt idx="46">
                  <c:v>-7272.9926663145307</c:v>
                </c:pt>
                <c:pt idx="47">
                  <c:v>-6728.973313082708</c:v>
                </c:pt>
                <c:pt idx="48">
                  <c:v>-6554.3353566488659</c:v>
                </c:pt>
                <c:pt idx="49">
                  <c:v>-7088.3505071225227</c:v>
                </c:pt>
                <c:pt idx="50">
                  <c:v>-7576.8585706403246</c:v>
                </c:pt>
                <c:pt idx="51">
                  <c:v>-8149.0437697992311</c:v>
                </c:pt>
                <c:pt idx="52">
                  <c:v>-7387.2207421600178</c:v>
                </c:pt>
                <c:pt idx="53">
                  <c:v>-6710.6326685493405</c:v>
                </c:pt>
                <c:pt idx="54">
                  <c:v>-5836.2633139251266</c:v>
                </c:pt>
                <c:pt idx="55">
                  <c:v>-5214.6641729801777</c:v>
                </c:pt>
                <c:pt idx="56">
                  <c:v>-5201.7974011982151</c:v>
                </c:pt>
                <c:pt idx="57">
                  <c:v>-4542.894777929585</c:v>
                </c:pt>
                <c:pt idx="58">
                  <c:v>-3079.3325874830771</c:v>
                </c:pt>
                <c:pt idx="59">
                  <c:v>-2185.5220121281745</c:v>
                </c:pt>
                <c:pt idx="60">
                  <c:v>-771.81440126683447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9.8273243934451828E-3</c:v>
                </c:pt>
                <c:pt idx="2">
                  <c:v>0.13719486177861034</c:v>
                </c:pt>
                <c:pt idx="3">
                  <c:v>0.83979395420871927</c:v>
                </c:pt>
                <c:pt idx="4">
                  <c:v>3.2719493779582591</c:v>
                </c:pt>
                <c:pt idx="5">
                  <c:v>9.5794161253329193</c:v>
                </c:pt>
                <c:pt idx="6">
                  <c:v>23.026626025427678</c:v>
                </c:pt>
                <c:pt idx="7">
                  <c:v>47.911269397113891</c:v>
                </c:pt>
                <c:pt idx="8">
                  <c:v>89.283061904540816</c:v>
                </c:pt>
                <c:pt idx="9">
                  <c:v>152.52296900852249</c:v>
                </c:pt>
                <c:pt idx="10">
                  <c:v>242.85541293756137</c:v>
                </c:pt>
                <c:pt idx="11">
                  <c:v>364.86436970353805</c:v>
                </c:pt>
                <c:pt idx="12">
                  <c:v>522.07144501770927</c:v>
                </c:pt>
                <c:pt idx="13">
                  <c:v>716.61594062333347</c:v>
                </c:pt>
                <c:pt idx="14">
                  <c:v>949.0580323665107</c:v>
                </c:pt>
                <c:pt idx="15">
                  <c:v>1218.3093448766674</c:v>
                </c:pt>
                <c:pt idx="16">
                  <c:v>1521.6819444107462</c:v>
                </c:pt>
                <c:pt idx="17">
                  <c:v>1855.0375905960768</c:v>
                </c:pt>
                <c:pt idx="18">
                  <c:v>2213.0138227270254</c:v>
                </c:pt>
                <c:pt idx="19">
                  <c:v>2589.3015457585757</c:v>
                </c:pt>
                <c:pt idx="20">
                  <c:v>2976.9494837838333</c:v>
                </c:pt>
                <c:pt idx="21">
                  <c:v>3368.6734116839375</c:v>
                </c:pt>
                <c:pt idx="22">
                  <c:v>3757.1517477850998</c:v>
                </c:pt>
                <c:pt idx="23">
                  <c:v>4135.2932930992956</c:v>
                </c:pt>
                <c:pt idx="24">
                  <c:v>4496.4671694501194</c:v>
                </c:pt>
                <c:pt idx="25">
                  <c:v>4834.6890041232946</c:v>
                </c:pt>
                <c:pt idx="26">
                  <c:v>5144.7609154278689</c:v>
                </c:pt>
                <c:pt idx="27">
                  <c:v>5422.3657533519672</c:v>
                </c:pt>
                <c:pt idx="28">
                  <c:v>5664.1183014928411</c:v>
                </c:pt>
                <c:pt idx="29">
                  <c:v>5867.5777666166687</c:v>
                </c:pt>
                <c:pt idx="30">
                  <c:v>6031.2269249728351</c:v>
                </c:pt>
                <c:pt idx="31">
                  <c:v>6154.4238373043836</c:v>
                </c:pt>
                <c:pt idx="32">
                  <c:v>6237.332175695391</c:v>
                </c:pt>
                <c:pt idx="33">
                  <c:v>6280.836015097253</c:v>
                </c:pt>
                <c:pt idx="34">
                  <c:v>6286.4445161274716</c:v>
                </c:pt>
                <c:pt idx="35">
                  <c:v>6256.1913404296511</c:v>
                </c:pt>
                <c:pt idx="36">
                  <c:v>6192.5329615115998</c:v>
                </c:pt>
                <c:pt idx="37">
                  <c:v>6098.2493167517623</c:v>
                </c:pt>
                <c:pt idx="38">
                  <c:v>5976.3495327524543</c:v>
                </c:pt>
                <c:pt idx="39">
                  <c:v>5829.9847781458711</c:v>
                </c:pt>
                <c:pt idx="40">
                  <c:v>5662.3696774175914</c:v>
                </c:pt>
                <c:pt idx="41">
                  <c:v>5476.713170176542</c:v>
                </c:pt>
                <c:pt idx="42">
                  <c:v>5276.1592296980862</c:v>
                </c:pt>
                <c:pt idx="43">
                  <c:v>5063.7374643024286</c:v>
                </c:pt>
                <c:pt idx="44">
                  <c:v>4842.323312993658</c:v>
                </c:pt>
                <c:pt idx="45">
                  <c:v>4614.6073076968933</c:v>
                </c:pt>
                <c:pt idx="46">
                  <c:v>4383.0727014286904</c:v>
                </c:pt>
                <c:pt idx="47">
                  <c:v>4149.9806467681774</c:v>
                </c:pt>
                <c:pt idx="48">
                  <c:v>3917.3620435661619</c:v>
                </c:pt>
                <c:pt idx="49">
                  <c:v>3687.0151504736427</c:v>
                </c:pt>
                <c:pt idx="50">
                  <c:v>3460.5080635178165</c:v>
                </c:pt>
                <c:pt idx="51">
                  <c:v>3239.1851991589097</c:v>
                </c:pt>
                <c:pt idx="52">
                  <c:v>3024.1769723607867</c:v>
                </c:pt>
                <c:pt idx="53">
                  <c:v>2816.411926389334</c:v>
                </c:pt>
                <c:pt idx="54">
                  <c:v>2616.630645375777</c:v>
                </c:pt>
                <c:pt idx="55">
                  <c:v>2425.4008590550425</c:v>
                </c:pt>
                <c:pt idx="56">
                  <c:v>2243.1332282180419</c:v>
                </c:pt>
                <c:pt idx="57">
                  <c:v>2070.0973767313767</c:v>
                </c:pt>
                <c:pt idx="58">
                  <c:v>1906.4378095534792</c:v>
                </c:pt>
                <c:pt idx="59">
                  <c:v>1752.1894246451027</c:v>
                </c:pt>
                <c:pt idx="60">
                  <c:v>1607.2923891386713</c:v>
                </c:pt>
                <c:pt idx="61">
                  <c:v>1471.6062060909223</c:v>
                </c:pt>
                <c:pt idx="62">
                  <c:v>1344.9228474056654</c:v>
                </c:pt>
                <c:pt idx="63">
                  <c:v>1226.9788711349738</c:v>
                </c:pt>
                <c:pt idx="64">
                  <c:v>1117.4664775898282</c:v>
                </c:pt>
                <c:pt idx="65">
                  <c:v>1016.043488892714</c:v>
                </c:pt>
                <c:pt idx="66">
                  <c:v>922.34226125274085</c:v>
                </c:pt>
                <c:pt idx="67">
                  <c:v>835.97755886206994</c:v>
                </c:pt>
                <c:pt idx="68">
                  <c:v>756.55343344978348</c:v>
                </c:pt>
                <c:pt idx="69">
                  <c:v>683.66916473869242</c:v>
                </c:pt>
                <c:pt idx="70">
                  <c:v>616.92432487015753</c:v>
                </c:pt>
                <c:pt idx="71">
                  <c:v>555.92303480377439</c:v>
                </c:pt>
                <c:pt idx="72">
                  <c:v>500.27748323885993</c:v>
                </c:pt>
                <c:pt idx="73">
                  <c:v>449.61077917849201</c:v>
                </c:pt>
                <c:pt idx="74">
                  <c:v>403.55920825553289</c:v>
                </c:pt>
                <c:pt idx="75">
                  <c:v>361.77396071014903</c:v>
                </c:pt>
                <c:pt idx="76">
                  <c:v>323.92239575204979</c:v>
                </c:pt>
                <c:pt idx="77">
                  <c:v>289.68890321783681</c:v>
                </c:pt>
                <c:pt idx="78">
                  <c:v>258.77541916469369</c:v>
                </c:pt>
                <c:pt idx="79">
                  <c:v>230.90164750959622</c:v>
                </c:pt>
                <c:pt idx="80">
                  <c:v>205.80503517874669</c:v>
                </c:pt>
                <c:pt idx="81">
                  <c:v>183.24054359576056</c:v>
                </c:pt>
                <c:pt idx="82">
                  <c:v>162.98025480416115</c:v>
                </c:pt>
                <c:pt idx="83">
                  <c:v>144.81284616203948</c:v>
                </c:pt>
                <c:pt idx="84">
                  <c:v>128.54296341728454</c:v>
                </c:pt>
                <c:pt idx="85">
                  <c:v>113.99051810709706</c:v>
                </c:pt>
                <c:pt idx="86">
                  <c:v>100.98993164847852</c:v>
                </c:pt>
                <c:pt idx="87">
                  <c:v>89.389345208927523</c:v>
                </c:pt>
                <c:pt idx="88">
                  <c:v>79.049811471547414</c:v>
                </c:pt>
                <c:pt idx="89">
                  <c:v>69.844481731986917</c:v>
                </c:pt>
                <c:pt idx="90">
                  <c:v>61.657799376639034</c:v>
                </c:pt>
                <c:pt idx="91">
                  <c:v>54.384708678709764</c:v>
                </c:pt>
                <c:pt idx="92">
                  <c:v>47.929885994865138</c:v>
                </c:pt>
                <c:pt idx="93">
                  <c:v>42.20699883199844</c:v>
                </c:pt>
                <c:pt idx="94">
                  <c:v>37.137996862031052</c:v>
                </c:pt>
                <c:pt idx="95">
                  <c:v>32.652437773043815</c:v>
                </c:pt>
                <c:pt idx="96">
                  <c:v>28.686849837949758</c:v>
                </c:pt>
                <c:pt idx="97">
                  <c:v>25.184132238463544</c:v>
                </c:pt>
                <c:pt idx="98">
                  <c:v>22.092993484161394</c:v>
                </c:pt>
                <c:pt idx="99">
                  <c:v>19.367427696831879</c:v>
                </c:pt>
                <c:pt idx="100">
                  <c:v>16.966228073127024</c:v>
                </c:pt>
                <c:pt idx="101">
                  <c:v>14.852536478980552</c:v>
                </c:pt>
                <c:pt idx="102">
                  <c:v>12.993427853866462</c:v>
                </c:pt>
                <c:pt idx="103">
                  <c:v>11.359527899508384</c:v>
                </c:pt>
                <c:pt idx="104">
                  <c:v>9.9246623851035931</c:v>
                </c:pt>
                <c:pt idx="105">
                  <c:v>8.6655363096886742</c:v>
                </c:pt>
                <c:pt idx="106">
                  <c:v>7.5614411132487511</c:v>
                </c:pt>
                <c:pt idx="107">
                  <c:v>6.5939881139113332</c:v>
                </c:pt>
                <c:pt idx="108">
                  <c:v>5.7468663623982668</c:v>
                </c:pt>
                <c:pt idx="109">
                  <c:v>5.0056231410506689</c:v>
                </c:pt>
                <c:pt idx="110">
                  <c:v>4.357465388213658</c:v>
                </c:pt>
                <c:pt idx="111">
                  <c:v>3.7910803953301371</c:v>
                </c:pt>
                <c:pt idx="112">
                  <c:v>3.2964742001469434</c:v>
                </c:pt>
                <c:pt idx="113">
                  <c:v>2.8648261819718215</c:v>
                </c:pt>
                <c:pt idx="114">
                  <c:v>2.4883584514319543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92.990172675606573</c:v>
                </c:pt>
                <c:pt idx="2">
                  <c:v>77.862805138221347</c:v>
                </c:pt>
                <c:pt idx="3">
                  <c:v>249.16020604579126</c:v>
                </c:pt>
                <c:pt idx="4">
                  <c:v>234.72805062204179</c:v>
                </c:pt>
                <c:pt idx="5">
                  <c:v>230.42058387466705</c:v>
                </c:pt>
                <c:pt idx="6">
                  <c:v>542.97337397457227</c:v>
                </c:pt>
                <c:pt idx="7">
                  <c:v>294.08873060288624</c:v>
                </c:pt>
                <c:pt idx="8">
                  <c:v>376.71693809545923</c:v>
                </c:pt>
                <c:pt idx="9">
                  <c:v>434.47703099147748</c:v>
                </c:pt>
                <c:pt idx="10">
                  <c:v>526.1445870624384</c:v>
                </c:pt>
                <c:pt idx="11">
                  <c:v>413.1356302964623</c:v>
                </c:pt>
                <c:pt idx="12">
                  <c:v>724.92855498229073</c:v>
                </c:pt>
                <c:pt idx="13">
                  <c:v>775.3840593766663</c:v>
                </c:pt>
                <c:pt idx="14">
                  <c:v>847.94196763348918</c:v>
                </c:pt>
                <c:pt idx="15">
                  <c:v>-241.30934487666764</c:v>
                </c:pt>
                <c:pt idx="16">
                  <c:v>791.31805558925407</c:v>
                </c:pt>
                <c:pt idx="17">
                  <c:v>795.96240940392272</c:v>
                </c:pt>
                <c:pt idx="18">
                  <c:v>333.9861772729746</c:v>
                </c:pt>
                <c:pt idx="19">
                  <c:v>907.69845424142477</c:v>
                </c:pt>
                <c:pt idx="20">
                  <c:v>613.05051621616622</c:v>
                </c:pt>
                <c:pt idx="21">
                  <c:v>-135.67341168393614</c:v>
                </c:pt>
                <c:pt idx="22">
                  <c:v>-231.15174778510118</c:v>
                </c:pt>
                <c:pt idx="23">
                  <c:v>71.706706900702557</c:v>
                </c:pt>
                <c:pt idx="24">
                  <c:v>825.5328305498806</c:v>
                </c:pt>
                <c:pt idx="25">
                  <c:v>1151.3109958767054</c:v>
                </c:pt>
                <c:pt idx="26">
                  <c:v>1412.2390845721311</c:v>
                </c:pt>
                <c:pt idx="27">
                  <c:v>137.6342466480346</c:v>
                </c:pt>
                <c:pt idx="28">
                  <c:v>-875.11830149283924</c:v>
                </c:pt>
                <c:pt idx="29">
                  <c:v>-618.57776661666867</c:v>
                </c:pt>
                <c:pt idx="30">
                  <c:v>-821.22692497283424</c:v>
                </c:pt>
                <c:pt idx="31">
                  <c:v>-1.4238373043845058</c:v>
                </c:pt>
                <c:pt idx="32">
                  <c:v>-278.33217569539556</c:v>
                </c:pt>
                <c:pt idx="33">
                  <c:v>-306.8360150972585</c:v>
                </c:pt>
                <c:pt idx="34">
                  <c:v>-1069.444516127478</c:v>
                </c:pt>
                <c:pt idx="35">
                  <c:v>-2206.1913404296502</c:v>
                </c:pt>
                <c:pt idx="36">
                  <c:v>-2139.5329615116061</c:v>
                </c:pt>
                <c:pt idx="37">
                  <c:v>-1316.2493167517678</c:v>
                </c:pt>
                <c:pt idx="38">
                  <c:v>-1308.3495327524579</c:v>
                </c:pt>
                <c:pt idx="39">
                  <c:v>-1244.9847781458666</c:v>
                </c:pt>
                <c:pt idx="40">
                  <c:v>-857.36967741759145</c:v>
                </c:pt>
                <c:pt idx="41">
                  <c:v>-1160.7131701765466</c:v>
                </c:pt>
                <c:pt idx="42">
                  <c:v>-1677.1592296980816</c:v>
                </c:pt>
                <c:pt idx="43">
                  <c:v>-2024.7374643024232</c:v>
                </c:pt>
                <c:pt idx="44">
                  <c:v>-1006.3233129936561</c:v>
                </c:pt>
                <c:pt idx="45">
                  <c:v>-410.60730769688962</c:v>
                </c:pt>
                <c:pt idx="46">
                  <c:v>-432.07270142869675</c:v>
                </c:pt>
                <c:pt idx="47">
                  <c:v>544.01935323182261</c:v>
                </c:pt>
                <c:pt idx="48">
                  <c:v>174.63795643384219</c:v>
                </c:pt>
                <c:pt idx="49">
                  <c:v>-534.01515047365683</c:v>
                </c:pt>
                <c:pt idx="50">
                  <c:v>-488.50806351780193</c:v>
                </c:pt>
                <c:pt idx="51">
                  <c:v>-572.18519915890647</c:v>
                </c:pt>
                <c:pt idx="52">
                  <c:v>761.82302763921325</c:v>
                </c:pt>
                <c:pt idx="53">
                  <c:v>676.58807361067738</c:v>
                </c:pt>
                <c:pt idx="54">
                  <c:v>874.36935462421388</c:v>
                </c:pt>
                <c:pt idx="55">
                  <c:v>621.59914094494889</c:v>
                </c:pt>
                <c:pt idx="56">
                  <c:v>12.866771781962598</c:v>
                </c:pt>
                <c:pt idx="57">
                  <c:v>658.90262326863012</c:v>
                </c:pt>
                <c:pt idx="58">
                  <c:v>1463.5621904465079</c:v>
                </c:pt>
                <c:pt idx="59">
                  <c:v>893.81057535490254</c:v>
                </c:pt>
                <c:pt idx="60">
                  <c:v>1413.7076108613401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(2)'!$B$7:$B$71</c:f>
              <c:numCache>
                <c:formatCode>0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</c:numCache>
            </c:numRef>
          </c:xVal>
          <c:yVal>
            <c:numRef>
              <c:f>'Analisi-dead (2)'!$I$7:$I$71</c:f>
              <c:numCache>
                <c:formatCode>0</c:formatCode>
                <c:ptCount val="6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(2)'!$B$8:$B$71</c:f>
              <c:numCache>
                <c:formatCode>0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</c:numCache>
            </c:numRef>
          </c:xVal>
          <c:yVal>
            <c:numRef>
              <c:f>'Analisi-dead (2)'!$D$8:$D$71</c:f>
              <c:numCache>
                <c:formatCode>General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(2)'!$A$8:$A$73</c:f>
              <c:numCache>
                <c:formatCode>d/m;@</c:formatCode>
                <c:ptCount val="6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xVal>
          <c:yVal>
            <c:numRef>
              <c:f>'Analisi-dead (2)'!$J$8:$J$73</c:f>
              <c:numCache>
                <c:formatCode>0</c:formatCode>
                <c:ptCount val="66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Bilog!$B$10:$B$69</c:f>
              <c:numCache>
                <c:formatCode>General</c:formatCode>
                <c:ptCount val="60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Bilog!$B$7:$B$70</c:f>
              <c:numCache>
                <c:formatCode>General</c:formatCode>
                <c:ptCount val="64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</c:numCache>
            </c:numRef>
          </c:xVal>
          <c:yVal>
            <c:numRef>
              <c:f>Bilog!$E$7:$E$70</c:f>
              <c:numCache>
                <c:formatCode>0</c:formatCode>
                <c:ptCount val="64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R0!$B$2:$B$65</c:f>
              <c:numCache>
                <c:formatCode>General</c:formatCode>
                <c:ptCount val="6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R0!$G$2:$G$65</c:f>
              <c:numCache>
                <c:formatCode>0.00</c:formatCode>
                <c:ptCount val="64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R0!$B$14:$B$64</c:f>
              <c:numCache>
                <c:formatCode>General</c:formatCode>
                <c:ptCount val="5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</c:numCache>
            </c:numRef>
          </c:xVal>
          <c:yVal>
            <c:numRef>
              <c:f>R0!$W$14:$W$63</c:f>
              <c:numCache>
                <c:formatCode>0.000</c:formatCode>
                <c:ptCount val="50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R0!$Y$16:$Y$63</c:f>
              <c:numCache>
                <c:formatCode>0</c:formatCode>
                <c:ptCount val="48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</c:numCache>
            </c:numRef>
          </c:xVal>
          <c:yVal>
            <c:numRef>
              <c:f>R0!$V$3:$V$52</c:f>
              <c:numCache>
                <c:formatCode>General</c:formatCode>
                <c:ptCount val="50"/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R0!$Y$16:$Y$63</c:f>
              <c:numCache>
                <c:formatCode>0</c:formatCode>
                <c:ptCount val="48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</c:numCache>
            </c:numRef>
          </c:xVal>
          <c:yVal>
            <c:numRef>
              <c:f>R0!$AI$16:$AI$63</c:f>
              <c:numCache>
                <c:formatCode>0</c:formatCode>
                <c:ptCount val="48"/>
                <c:pt idx="0">
                  <c:v>-5970.25</c:v>
                </c:pt>
                <c:pt idx="1">
                  <c:v>-5770</c:v>
                </c:pt>
                <c:pt idx="2">
                  <c:v>-5792.3</c:v>
                </c:pt>
                <c:pt idx="3">
                  <c:v>-5499.8</c:v>
                </c:pt>
                <c:pt idx="4">
                  <c:v>-5259.85</c:v>
                </c:pt>
                <c:pt idx="5">
                  <c:v>-4943.1000000000004</c:v>
                </c:pt>
                <c:pt idx="6">
                  <c:v>-4757.6000000000004</c:v>
                </c:pt>
                <c:pt idx="7">
                  <c:v>-4464.45</c:v>
                </c:pt>
                <c:pt idx="8">
                  <c:v>-4073.7999999999997</c:v>
                </c:pt>
                <c:pt idx="9">
                  <c:v>-3307.7</c:v>
                </c:pt>
                <c:pt idx="10">
                  <c:v>-3431.2</c:v>
                </c:pt>
                <c:pt idx="11">
                  <c:v>-2613.6999999999998</c:v>
                </c:pt>
                <c:pt idx="12">
                  <c:v>-2036.6999999999998</c:v>
                </c:pt>
                <c:pt idx="13">
                  <c:v>-1638.6499999999996</c:v>
                </c:pt>
                <c:pt idx="14">
                  <c:v>-909.75</c:v>
                </c:pt>
                <c:pt idx="15">
                  <c:v>602.14999999999964</c:v>
                </c:pt>
                <c:pt idx="16">
                  <c:v>1666.6499999999996</c:v>
                </c:pt>
                <c:pt idx="17">
                  <c:v>2823.7000000000007</c:v>
                </c:pt>
                <c:pt idx="18">
                  <c:v>4263.3500000000004</c:v>
                </c:pt>
                <c:pt idx="19">
                  <c:v>6026.0500000000011</c:v>
                </c:pt>
                <c:pt idx="20">
                  <c:v>7206.3000000000011</c:v>
                </c:pt>
                <c:pt idx="21">
                  <c:v>9498.3000000000011</c:v>
                </c:pt>
                <c:pt idx="22">
                  <c:v>10872.7</c:v>
                </c:pt>
                <c:pt idx="23">
                  <c:v>12808.45</c:v>
                </c:pt>
                <c:pt idx="24">
                  <c:v>14992.050000000003</c:v>
                </c:pt>
                <c:pt idx="25">
                  <c:v>16953.500000000004</c:v>
                </c:pt>
                <c:pt idx="26">
                  <c:v>18976.900000000005</c:v>
                </c:pt>
                <c:pt idx="27">
                  <c:v>21471.600000000006</c:v>
                </c:pt>
                <c:pt idx="28">
                  <c:v>24689.900000000005</c:v>
                </c:pt>
                <c:pt idx="29">
                  <c:v>27691.250000000007</c:v>
                </c:pt>
                <c:pt idx="30">
                  <c:v>30235.600000000006</c:v>
                </c:pt>
                <c:pt idx="31">
                  <c:v>32357.700000000004</c:v>
                </c:pt>
                <c:pt idx="32">
                  <c:v>34612.550000000003</c:v>
                </c:pt>
                <c:pt idx="33">
                  <c:v>36971.200000000004</c:v>
                </c:pt>
                <c:pt idx="34">
                  <c:v>39286.650000000009</c:v>
                </c:pt>
                <c:pt idx="35">
                  <c:v>42291.30000000001</c:v>
                </c:pt>
                <c:pt idx="36">
                  <c:v>45682.100000000013</c:v>
                </c:pt>
                <c:pt idx="37">
                  <c:v>48599.650000000016</c:v>
                </c:pt>
                <c:pt idx="38">
                  <c:v>52330.550000000017</c:v>
                </c:pt>
                <c:pt idx="39">
                  <c:v>55063.900000000016</c:v>
                </c:pt>
                <c:pt idx="40">
                  <c:v>57274.000000000015</c:v>
                </c:pt>
                <c:pt idx="41">
                  <c:v>59980.550000000017</c:v>
                </c:pt>
                <c:pt idx="42">
                  <c:v>62832.400000000023</c:v>
                </c:pt>
                <c:pt idx="43">
                  <c:v>65968.250000000029</c:v>
                </c:pt>
                <c:pt idx="44">
                  <c:v>68096.700000000026</c:v>
                </c:pt>
                <c:pt idx="45">
                  <c:v>70101.650000000023</c:v>
                </c:pt>
                <c:pt idx="46">
                  <c:v>71947.050000000017</c:v>
                </c:pt>
                <c:pt idx="47">
                  <c:v>73931.400000000023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R0!$Y$15:$Y$63</c:f>
              <c:numCache>
                <c:formatCode>0</c:formatCode>
                <c:ptCount val="49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</c:numCache>
            </c:numRef>
          </c:xVal>
          <c:yVal>
            <c:numRef>
              <c:f>R0!$V$3:$V$51</c:f>
              <c:numCache>
                <c:formatCode>General</c:formatCode>
                <c:ptCount val="49"/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R0!$Y$16:$Y$63</c:f>
              <c:numCache>
                <c:formatCode>0</c:formatCode>
                <c:ptCount val="48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</c:numCache>
            </c:numRef>
          </c:xVal>
          <c:yVal>
            <c:numRef>
              <c:f>R0!$AI$16:$AI$63</c:f>
              <c:numCache>
                <c:formatCode>0</c:formatCode>
                <c:ptCount val="48"/>
                <c:pt idx="0">
                  <c:v>-5970.25</c:v>
                </c:pt>
                <c:pt idx="1">
                  <c:v>-5770</c:v>
                </c:pt>
                <c:pt idx="2">
                  <c:v>-5792.3</c:v>
                </c:pt>
                <c:pt idx="3">
                  <c:v>-5499.8</c:v>
                </c:pt>
                <c:pt idx="4">
                  <c:v>-5259.85</c:v>
                </c:pt>
                <c:pt idx="5">
                  <c:v>-4943.1000000000004</c:v>
                </c:pt>
                <c:pt idx="6">
                  <c:v>-4757.6000000000004</c:v>
                </c:pt>
                <c:pt idx="7">
                  <c:v>-4464.45</c:v>
                </c:pt>
                <c:pt idx="8">
                  <c:v>-4073.7999999999997</c:v>
                </c:pt>
                <c:pt idx="9">
                  <c:v>-3307.7</c:v>
                </c:pt>
                <c:pt idx="10">
                  <c:v>-3431.2</c:v>
                </c:pt>
                <c:pt idx="11">
                  <c:v>-2613.6999999999998</c:v>
                </c:pt>
                <c:pt idx="12">
                  <c:v>-2036.6999999999998</c:v>
                </c:pt>
                <c:pt idx="13">
                  <c:v>-1638.6499999999996</c:v>
                </c:pt>
                <c:pt idx="14">
                  <c:v>-909.75</c:v>
                </c:pt>
                <c:pt idx="15">
                  <c:v>602.14999999999964</c:v>
                </c:pt>
                <c:pt idx="16">
                  <c:v>1666.6499999999996</c:v>
                </c:pt>
                <c:pt idx="17">
                  <c:v>2823.7000000000007</c:v>
                </c:pt>
                <c:pt idx="18">
                  <c:v>4263.3500000000004</c:v>
                </c:pt>
                <c:pt idx="19">
                  <c:v>6026.0500000000011</c:v>
                </c:pt>
                <c:pt idx="20">
                  <c:v>7206.3000000000011</c:v>
                </c:pt>
                <c:pt idx="21">
                  <c:v>9498.3000000000011</c:v>
                </c:pt>
                <c:pt idx="22">
                  <c:v>10872.7</c:v>
                </c:pt>
                <c:pt idx="23">
                  <c:v>12808.45</c:v>
                </c:pt>
                <c:pt idx="24">
                  <c:v>14992.050000000003</c:v>
                </c:pt>
                <c:pt idx="25">
                  <c:v>16953.500000000004</c:v>
                </c:pt>
                <c:pt idx="26">
                  <c:v>18976.900000000005</c:v>
                </c:pt>
                <c:pt idx="27">
                  <c:v>21471.600000000006</c:v>
                </c:pt>
                <c:pt idx="28">
                  <c:v>24689.900000000005</c:v>
                </c:pt>
                <c:pt idx="29">
                  <c:v>27691.250000000007</c:v>
                </c:pt>
                <c:pt idx="30">
                  <c:v>30235.600000000006</c:v>
                </c:pt>
                <c:pt idx="31">
                  <c:v>32357.700000000004</c:v>
                </c:pt>
                <c:pt idx="32">
                  <c:v>34612.550000000003</c:v>
                </c:pt>
                <c:pt idx="33">
                  <c:v>36971.200000000004</c:v>
                </c:pt>
                <c:pt idx="34">
                  <c:v>39286.650000000009</c:v>
                </c:pt>
                <c:pt idx="35">
                  <c:v>42291.30000000001</c:v>
                </c:pt>
                <c:pt idx="36">
                  <c:v>45682.100000000013</c:v>
                </c:pt>
                <c:pt idx="37">
                  <c:v>48599.650000000016</c:v>
                </c:pt>
                <c:pt idx="38">
                  <c:v>52330.550000000017</c:v>
                </c:pt>
                <c:pt idx="39">
                  <c:v>55063.900000000016</c:v>
                </c:pt>
                <c:pt idx="40">
                  <c:v>57274.000000000015</c:v>
                </c:pt>
                <c:pt idx="41">
                  <c:v>59980.550000000017</c:v>
                </c:pt>
                <c:pt idx="42">
                  <c:v>62832.400000000023</c:v>
                </c:pt>
                <c:pt idx="43">
                  <c:v>65968.250000000029</c:v>
                </c:pt>
                <c:pt idx="44">
                  <c:v>68096.700000000026</c:v>
                </c:pt>
                <c:pt idx="45">
                  <c:v>70101.650000000023</c:v>
                </c:pt>
                <c:pt idx="46">
                  <c:v>71947.050000000017</c:v>
                </c:pt>
                <c:pt idx="47">
                  <c:v>73931.400000000023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Terapia_inten!$B$3:$B$62</c:f>
              <c:numCache>
                <c:formatCode>General</c:formatCode>
                <c:ptCount val="60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Terapia_inten!$C$3:$C$64</c:f>
              <c:numCache>
                <c:formatCode>General</c:formatCode>
                <c:ptCount val="62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Guariti!$B$3:$B$63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Guariti!$C$3:$C$63</c:f>
              <c:numCache>
                <c:formatCode>General</c:formatCode>
                <c:ptCount val="6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Guariti!$C$3:$C$64</c:f>
              <c:numCache>
                <c:formatCode>General</c:formatCode>
                <c:ptCount val="6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Guariti!$D$3:$D$64</c:f>
              <c:numCache>
                <c:formatCode>General</c:formatCode>
                <c:ptCount val="62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  <c:pt idx="54">
                  <c:v>-363</c:v>
                </c:pt>
                <c:pt idx="55">
                  <c:v>-72</c:v>
                </c:pt>
                <c:pt idx="56">
                  <c:v>-306</c:v>
                </c:pt>
                <c:pt idx="57">
                  <c:v>901</c:v>
                </c:pt>
                <c:pt idx="58">
                  <c:v>220</c:v>
                </c:pt>
                <c:pt idx="59">
                  <c:v>90</c:v>
                </c:pt>
                <c:pt idx="60">
                  <c:v>-111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Deceduti!$C$3:$C$63</c:f>
              <c:numCache>
                <c:formatCode>General</c:formatCode>
                <c:ptCount val="61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Deceduti!$D$3:$D$63</c:f>
              <c:numCache>
                <c:formatCode>General</c:formatCode>
                <c:ptCount val="61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  <c:pt idx="53">
                  <c:v>50</c:v>
                </c:pt>
                <c:pt idx="54">
                  <c:v>-93</c:v>
                </c:pt>
                <c:pt idx="55">
                  <c:v>-49</c:v>
                </c:pt>
                <c:pt idx="56">
                  <c:v>21</c:v>
                </c:pt>
                <c:pt idx="57">
                  <c:v>80</c:v>
                </c:pt>
                <c:pt idx="58">
                  <c:v>-97</c:v>
                </c:pt>
                <c:pt idx="59">
                  <c:v>27</c:v>
                </c:pt>
                <c:pt idx="60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Deceduti!$B$3:$B$67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Deceduti!$C$3:$C$67</c:f>
              <c:numCache>
                <c:formatCode>General</c:formatCode>
                <c:ptCount val="65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Ospedalizzati!$B$3:$B$65</c:f>
              <c:numCache>
                <c:formatCode>General</c:formatCode>
                <c:ptCount val="6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20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21</xdr:row>
      <xdr:rowOff>133350</xdr:rowOff>
    </xdr:from>
    <xdr:to>
      <xdr:col>20</xdr:col>
      <xdr:colOff>601980</xdr:colOff>
      <xdr:row>37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21</xdr:row>
      <xdr:rowOff>125730</xdr:rowOff>
    </xdr:from>
    <xdr:to>
      <xdr:col>28</xdr:col>
      <xdr:colOff>64770</xdr:colOff>
      <xdr:row>37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60960</xdr:rowOff>
    </xdr:from>
    <xdr:to>
      <xdr:col>21</xdr:col>
      <xdr:colOff>7620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278130</xdr:colOff>
      <xdr:row>24</xdr:row>
      <xdr:rowOff>41910</xdr:rowOff>
    </xdr:from>
    <xdr:to>
      <xdr:col>21</xdr:col>
      <xdr:colOff>156210</xdr:colOff>
      <xdr:row>39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339090</xdr:colOff>
      <xdr:row>41</xdr:row>
      <xdr:rowOff>87630</xdr:rowOff>
    </xdr:from>
    <xdr:to>
      <xdr:col>21</xdr:col>
      <xdr:colOff>217170</xdr:colOff>
      <xdr:row>57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327660</xdr:colOff>
      <xdr:row>58</xdr:row>
      <xdr:rowOff>45720</xdr:rowOff>
    </xdr:from>
    <xdr:to>
      <xdr:col>21</xdr:col>
      <xdr:colOff>205740</xdr:colOff>
      <xdr:row>73</xdr:row>
      <xdr:rowOff>160020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09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217170</xdr:colOff>
      <xdr:row>0</xdr:row>
      <xdr:rowOff>60960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37" workbookViewId="0">
      <selection activeCell="C63" sqref="C63:N6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4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4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4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4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4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4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4">
      <c r="A55" s="2">
        <v>43937</v>
      </c>
      <c r="B55" s="3" t="s">
        <v>12</v>
      </c>
      <c r="C55" s="23">
        <v>26893</v>
      </c>
      <c r="D55" s="23">
        <v>2936</v>
      </c>
      <c r="E55" s="23">
        <v>29829</v>
      </c>
      <c r="F55" s="23">
        <v>76778</v>
      </c>
      <c r="G55" s="23">
        <v>106607</v>
      </c>
      <c r="H55" s="23">
        <v>1189</v>
      </c>
      <c r="I55" s="23">
        <v>3786</v>
      </c>
      <c r="J55" s="23">
        <v>40164</v>
      </c>
      <c r="K55" s="23">
        <v>22170</v>
      </c>
      <c r="L55" s="23">
        <v>168941</v>
      </c>
      <c r="M55" s="23">
        <v>1178403</v>
      </c>
    </row>
    <row r="56" spans="1:14">
      <c r="A56" s="2">
        <v>43938</v>
      </c>
      <c r="B56" s="3" t="s">
        <v>12</v>
      </c>
      <c r="C56" s="23">
        <v>25786</v>
      </c>
      <c r="D56" s="23">
        <v>2812</v>
      </c>
      <c r="E56" s="23">
        <v>28598</v>
      </c>
      <c r="F56" s="23">
        <v>78364</v>
      </c>
      <c r="G56" s="23">
        <v>106962</v>
      </c>
      <c r="H56" s="23">
        <v>355</v>
      </c>
      <c r="I56" s="23">
        <v>3493</v>
      </c>
      <c r="J56" s="23">
        <v>42727</v>
      </c>
      <c r="K56" s="23">
        <v>22745</v>
      </c>
      <c r="L56" s="23">
        <v>172434</v>
      </c>
      <c r="M56" s="23">
        <v>1244108</v>
      </c>
    </row>
    <row r="57" spans="1:14">
      <c r="A57" s="2">
        <v>43939</v>
      </c>
      <c r="B57" s="3" t="s">
        <v>12</v>
      </c>
      <c r="C57" s="23">
        <v>25007</v>
      </c>
      <c r="D57" s="23">
        <v>2733</v>
      </c>
      <c r="E57" s="23">
        <v>27740</v>
      </c>
      <c r="F57" s="23">
        <v>80031</v>
      </c>
      <c r="G57" s="23">
        <v>107771</v>
      </c>
      <c r="H57" s="23">
        <v>809</v>
      </c>
      <c r="I57" s="23">
        <v>3491</v>
      </c>
      <c r="J57" s="23">
        <v>44927</v>
      </c>
      <c r="K57" s="23">
        <v>23227</v>
      </c>
      <c r="L57" s="23">
        <v>175925</v>
      </c>
      <c r="M57" s="23">
        <v>1305833</v>
      </c>
    </row>
    <row r="58" spans="1:14">
      <c r="A58" s="2">
        <v>43940</v>
      </c>
      <c r="B58" s="3" t="s">
        <v>12</v>
      </c>
      <c r="C58" s="23">
        <v>25033</v>
      </c>
      <c r="D58" s="23">
        <v>2635</v>
      </c>
      <c r="E58" s="23">
        <v>27668</v>
      </c>
      <c r="F58" s="23">
        <v>80589</v>
      </c>
      <c r="G58" s="23">
        <v>108257</v>
      </c>
      <c r="H58" s="23">
        <v>486</v>
      </c>
      <c r="I58" s="23">
        <v>3047</v>
      </c>
      <c r="J58" s="23">
        <v>47055</v>
      </c>
      <c r="K58" s="23">
        <v>23660</v>
      </c>
      <c r="L58" s="23">
        <v>178972</v>
      </c>
      <c r="M58" s="23">
        <v>1356541</v>
      </c>
      <c r="N58" s="23">
        <v>935310</v>
      </c>
    </row>
    <row r="59" spans="1:14">
      <c r="A59" s="2">
        <v>43941</v>
      </c>
      <c r="B59" s="3" t="s">
        <v>12</v>
      </c>
      <c r="C59" s="23">
        <v>24906</v>
      </c>
      <c r="D59" s="23">
        <v>2573</v>
      </c>
      <c r="E59" s="23">
        <v>27479</v>
      </c>
      <c r="F59" s="23">
        <v>80758</v>
      </c>
      <c r="G59" s="23">
        <v>108237</v>
      </c>
      <c r="H59" s="23">
        <v>-20</v>
      </c>
      <c r="I59" s="23">
        <v>2256</v>
      </c>
      <c r="J59" s="23">
        <v>48877</v>
      </c>
      <c r="K59" s="23">
        <v>24114</v>
      </c>
      <c r="L59" s="23">
        <v>181228</v>
      </c>
      <c r="M59" s="23">
        <v>1398024</v>
      </c>
      <c r="N59" s="23">
        <v>943151</v>
      </c>
    </row>
    <row r="60" spans="1:14">
      <c r="A60" s="2">
        <v>43942</v>
      </c>
      <c r="B60" s="3" t="s">
        <v>12</v>
      </c>
      <c r="C60" s="23">
        <v>24134</v>
      </c>
      <c r="D60" s="23">
        <v>2471</v>
      </c>
      <c r="E60" s="23">
        <v>26605</v>
      </c>
      <c r="F60" s="23">
        <v>81104</v>
      </c>
      <c r="G60" s="23">
        <v>107709</v>
      </c>
      <c r="H60" s="23">
        <v>-528</v>
      </c>
      <c r="I60" s="23">
        <v>2729</v>
      </c>
      <c r="J60" s="23">
        <v>51600</v>
      </c>
      <c r="K60" s="23">
        <v>24648</v>
      </c>
      <c r="L60" s="23">
        <v>183957</v>
      </c>
      <c r="M60" s="23">
        <v>1450150</v>
      </c>
      <c r="N60" s="23">
        <v>971246</v>
      </c>
    </row>
    <row r="61" spans="1:14">
      <c r="A61" s="2">
        <v>43943</v>
      </c>
      <c r="B61" s="3" t="s">
        <v>12</v>
      </c>
      <c r="C61" s="23">
        <v>23805</v>
      </c>
      <c r="D61" s="23">
        <v>2384</v>
      </c>
      <c r="E61" s="23">
        <v>26189</v>
      </c>
      <c r="F61" s="23">
        <v>81510</v>
      </c>
      <c r="G61" s="23">
        <v>107699</v>
      </c>
      <c r="H61" s="23">
        <v>-10</v>
      </c>
      <c r="I61" s="23">
        <v>3370</v>
      </c>
      <c r="J61" s="23">
        <v>54543</v>
      </c>
      <c r="K61" s="23">
        <v>25085</v>
      </c>
      <c r="L61" s="23">
        <v>187327</v>
      </c>
      <c r="M61" s="23">
        <v>1513251</v>
      </c>
      <c r="N61" s="23">
        <v>1015494</v>
      </c>
    </row>
    <row r="62" spans="1:14">
      <c r="A62" s="2">
        <v>43944</v>
      </c>
      <c r="B62" s="3" t="s">
        <v>12</v>
      </c>
      <c r="C62" s="23">
        <v>22871</v>
      </c>
      <c r="D62" s="23">
        <v>2267</v>
      </c>
      <c r="E62" s="23">
        <v>25138</v>
      </c>
      <c r="F62" s="23">
        <v>81710</v>
      </c>
      <c r="G62" s="23">
        <v>106848</v>
      </c>
      <c r="H62" s="23">
        <v>-851</v>
      </c>
      <c r="I62" s="23">
        <v>2646</v>
      </c>
      <c r="J62" s="23">
        <v>57576</v>
      </c>
      <c r="K62" s="23">
        <v>25549</v>
      </c>
      <c r="L62" s="23">
        <v>189973</v>
      </c>
      <c r="M62" s="23">
        <v>1579909</v>
      </c>
      <c r="N62" s="23">
        <v>1052577</v>
      </c>
    </row>
    <row r="63" spans="1:14">
      <c r="A63" s="2">
        <v>43945</v>
      </c>
      <c r="B63" s="3" t="s">
        <v>12</v>
      </c>
      <c r="C63" s="23">
        <v>22068</v>
      </c>
      <c r="D63" s="23">
        <v>2173</v>
      </c>
      <c r="E63" s="23">
        <v>24241</v>
      </c>
      <c r="F63" s="23">
        <v>82286</v>
      </c>
      <c r="G63" s="23">
        <v>106527</v>
      </c>
      <c r="H63" s="23">
        <v>-321</v>
      </c>
      <c r="I63" s="23">
        <v>3021</v>
      </c>
      <c r="J63" s="23">
        <v>60498</v>
      </c>
      <c r="K63" s="23">
        <v>25969</v>
      </c>
      <c r="L63" s="23">
        <v>192994</v>
      </c>
      <c r="M63" s="23">
        <v>1642356</v>
      </c>
      <c r="N63" s="23">
        <v>1147850</v>
      </c>
    </row>
    <row r="64" spans="1:14">
      <c r="A64" s="2">
        <v>43946</v>
      </c>
      <c r="B64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3"/>
  <sheetViews>
    <sheetView topLeftCell="A40" workbookViewId="0">
      <selection activeCell="A63" sqref="A63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48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G1" workbookViewId="0">
      <selection activeCell="L4" sqref="L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9.8273243934451828E-3</v>
      </c>
      <c r="F4" s="11">
        <f t="shared" ref="F4:F67" si="0">(E4-E3)*10</f>
        <v>9.8273243934451832E-2</v>
      </c>
      <c r="G4" s="11">
        <f t="shared" ref="G4:G35" si="1">$L$4*B4^$L$5*EXP(-B4/$L$6)</f>
        <v>9.8273243934451828E-3</v>
      </c>
      <c r="H4" s="11">
        <f t="shared" ref="H4:H52" si="2">C4-E4</f>
        <v>321.99017267560657</v>
      </c>
      <c r="I4" s="11">
        <f>H4-H3</f>
        <v>92.990172675606573</v>
      </c>
      <c r="K4" s="4" t="s">
        <v>23</v>
      </c>
      <c r="L4" s="17">
        <f>0.000115</f>
        <v>1.15E-4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0.14702218617205554</v>
      </c>
      <c r="F5" s="11">
        <f t="shared" si="0"/>
        <v>1.3719486177861033</v>
      </c>
      <c r="G5" s="11">
        <f t="shared" si="1"/>
        <v>0.13719486177861034</v>
      </c>
      <c r="H5" s="11">
        <f t="shared" si="2"/>
        <v>399.85297781382792</v>
      </c>
      <c r="I5" s="11">
        <f t="shared" ref="I5:I52" si="5">H5-H4</f>
        <v>77.862805138221347</v>
      </c>
      <c r="K5" s="4" t="s">
        <v>39</v>
      </c>
      <c r="L5" s="9">
        <v>7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0.98681614038077481</v>
      </c>
      <c r="F6" s="11">
        <f t="shared" si="0"/>
        <v>8.3979395420871921</v>
      </c>
      <c r="G6" s="11">
        <f t="shared" si="1"/>
        <v>0.83979395420871927</v>
      </c>
      <c r="H6" s="11">
        <f t="shared" si="2"/>
        <v>649.01318385961918</v>
      </c>
      <c r="I6" s="11">
        <f t="shared" si="5"/>
        <v>249.16020604579126</v>
      </c>
      <c r="K6" s="4" t="s">
        <v>40</v>
      </c>
      <c r="L6" s="9">
        <v>4.95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4.2587655183390343</v>
      </c>
      <c r="F7" s="11">
        <f t="shared" si="0"/>
        <v>32.719493779582592</v>
      </c>
      <c r="G7" s="11">
        <f t="shared" si="1"/>
        <v>3.2719493779582591</v>
      </c>
      <c r="H7" s="11">
        <f t="shared" si="2"/>
        <v>883.74123448166097</v>
      </c>
      <c r="I7" s="11">
        <f t="shared" si="5"/>
        <v>234.72805062204179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13.838181643671954</v>
      </c>
      <c r="F8" s="11">
        <f t="shared" si="0"/>
        <v>95.794161253329193</v>
      </c>
      <c r="G8" s="11">
        <f t="shared" si="1"/>
        <v>9.5794161253329193</v>
      </c>
      <c r="H8" s="11">
        <f t="shared" si="2"/>
        <v>1114.161818356328</v>
      </c>
      <c r="I8" s="11">
        <f t="shared" si="5"/>
        <v>230.42058387466705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36.864807669099633</v>
      </c>
      <c r="F9" s="11">
        <f t="shared" si="0"/>
        <v>230.2662602542768</v>
      </c>
      <c r="G9" s="11">
        <f t="shared" si="1"/>
        <v>23.026626025427678</v>
      </c>
      <c r="H9" s="11">
        <f t="shared" si="2"/>
        <v>1657.1351923309003</v>
      </c>
      <c r="I9" s="11">
        <f t="shared" si="5"/>
        <v>542.97337397457227</v>
      </c>
      <c r="K9" s="12" t="s">
        <v>30</v>
      </c>
      <c r="L9" s="11">
        <f>AVERAGE(H3:H36)</f>
        <v>6331.7647131206813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84.776077066213531</v>
      </c>
      <c r="F10" s="11">
        <f t="shared" si="0"/>
        <v>479.11269397113898</v>
      </c>
      <c r="G10" s="11">
        <f t="shared" si="1"/>
        <v>47.911269397113891</v>
      </c>
      <c r="H10" s="11">
        <f t="shared" si="2"/>
        <v>1951.2239229337865</v>
      </c>
      <c r="I10" s="11">
        <f t="shared" si="5"/>
        <v>294.08873060288624</v>
      </c>
      <c r="K10" s="12" t="s">
        <v>31</v>
      </c>
      <c r="L10" s="6">
        <f>STDEVP(H3:H36)</f>
        <v>3971.6254608313407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174.05913897075436</v>
      </c>
      <c r="F11" s="11">
        <f t="shared" si="0"/>
        <v>892.8306190454083</v>
      </c>
      <c r="G11" s="11">
        <f t="shared" si="1"/>
        <v>89.283061904540816</v>
      </c>
      <c r="H11" s="11">
        <f t="shared" si="2"/>
        <v>2327.9408610292458</v>
      </c>
      <c r="I11" s="11">
        <f t="shared" si="5"/>
        <v>376.71693809545923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326.58210797927688</v>
      </c>
      <c r="F12" s="11">
        <f t="shared" si="0"/>
        <v>1525.2296900852252</v>
      </c>
      <c r="G12" s="11">
        <f t="shared" si="1"/>
        <v>152.52296900852249</v>
      </c>
      <c r="H12" s="11">
        <f t="shared" si="2"/>
        <v>2762.4178920207232</v>
      </c>
      <c r="I12" s="11">
        <f t="shared" si="5"/>
        <v>434.47703099147748</v>
      </c>
      <c r="K12" s="12" t="s">
        <v>41</v>
      </c>
      <c r="L12" s="11">
        <f>AVERAGE(I4:I39)</f>
        <v>109.34927291804019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569.43752091683825</v>
      </c>
      <c r="F13" s="11">
        <f t="shared" si="0"/>
        <v>2428.5541293756137</v>
      </c>
      <c r="G13" s="11">
        <f t="shared" si="1"/>
        <v>242.85541293756137</v>
      </c>
      <c r="H13" s="11">
        <f t="shared" si="2"/>
        <v>3288.5624790831616</v>
      </c>
      <c r="I13" s="11">
        <f t="shared" si="5"/>
        <v>526.1445870624384</v>
      </c>
      <c r="K13" s="12" t="s">
        <v>31</v>
      </c>
      <c r="L13" s="6">
        <f>STDEVP(I4:I39)</f>
        <v>782.96970631760803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934.3018906203763</v>
      </c>
      <c r="F14" s="11">
        <f t="shared" si="0"/>
        <v>3648.6436970353807</v>
      </c>
      <c r="G14" s="11">
        <f t="shared" si="1"/>
        <v>364.86436970353805</v>
      </c>
      <c r="H14" s="11">
        <f t="shared" si="2"/>
        <v>3701.6981093796239</v>
      </c>
      <c r="I14" s="11">
        <f t="shared" si="5"/>
        <v>413.1356302964623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1456.3733356380856</v>
      </c>
      <c r="F15" s="11">
        <f t="shared" si="0"/>
        <v>5220.7144501770927</v>
      </c>
      <c r="G15" s="11">
        <f t="shared" si="1"/>
        <v>522.07144501770927</v>
      </c>
      <c r="H15" s="11">
        <f t="shared" si="2"/>
        <v>4426.6266643619147</v>
      </c>
      <c r="I15" s="11">
        <f t="shared" si="5"/>
        <v>724.92855498229073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2172.989276261419</v>
      </c>
      <c r="F16" s="11">
        <f t="shared" si="0"/>
        <v>7166.1594062333352</v>
      </c>
      <c r="G16" s="11">
        <f t="shared" si="1"/>
        <v>716.61594062333347</v>
      </c>
      <c r="H16" s="11">
        <f t="shared" si="2"/>
        <v>5202.010723738581</v>
      </c>
      <c r="I16" s="11">
        <f t="shared" si="5"/>
        <v>775.3840593766663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3122.0473086279299</v>
      </c>
      <c r="F17" s="11">
        <f t="shared" si="0"/>
        <v>9490.5803236651082</v>
      </c>
      <c r="G17" s="11">
        <f t="shared" si="1"/>
        <v>949.0580323665107</v>
      </c>
      <c r="H17" s="11">
        <f t="shared" si="2"/>
        <v>6049.9526913720701</v>
      </c>
      <c r="I17" s="11">
        <f t="shared" si="5"/>
        <v>847.94196763348918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4340.3566535045975</v>
      </c>
      <c r="F18" s="11">
        <f t="shared" si="0"/>
        <v>12183.093448766676</v>
      </c>
      <c r="G18" s="11">
        <f t="shared" si="1"/>
        <v>1218.3093448766674</v>
      </c>
      <c r="H18" s="11">
        <f t="shared" si="2"/>
        <v>5808.6433464954025</v>
      </c>
      <c r="I18" s="11">
        <f t="shared" si="5"/>
        <v>-241.30934487666764</v>
      </c>
      <c r="K18" t="s">
        <v>42</v>
      </c>
      <c r="L18" s="11">
        <f>MAX(E3:E117)</f>
        <v>208899.14687183412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5862.0385979153434</v>
      </c>
      <c r="F19" s="11">
        <f t="shared" si="0"/>
        <v>15216.819444107459</v>
      </c>
      <c r="G19" s="11">
        <f t="shared" si="1"/>
        <v>1521.6819444107462</v>
      </c>
      <c r="H19" s="11">
        <f t="shared" si="2"/>
        <v>6599.9614020846566</v>
      </c>
      <c r="I19" s="11">
        <f t="shared" si="5"/>
        <v>791.31805558925407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7717.0761885114207</v>
      </c>
      <c r="F20" s="11">
        <f t="shared" si="0"/>
        <v>18550.375905960773</v>
      </c>
      <c r="G20" s="11">
        <f t="shared" si="1"/>
        <v>1855.0375905960768</v>
      </c>
      <c r="H20" s="11">
        <f t="shared" si="2"/>
        <v>7395.9238114885793</v>
      </c>
      <c r="I20" s="11">
        <f t="shared" si="5"/>
        <v>795.96240940392272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9930.0900112384461</v>
      </c>
      <c r="F21" s="11">
        <f t="shared" si="0"/>
        <v>22130.138227270254</v>
      </c>
      <c r="G21" s="11">
        <f t="shared" si="1"/>
        <v>2213.0138227270254</v>
      </c>
      <c r="H21" s="11">
        <f t="shared" si="2"/>
        <v>7729.9099887615539</v>
      </c>
      <c r="I21" s="11">
        <f t="shared" si="5"/>
        <v>333.9861772729746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12519.391556997021</v>
      </c>
      <c r="F22" s="11">
        <f t="shared" si="0"/>
        <v>25893.015457585752</v>
      </c>
      <c r="G22" s="11">
        <f t="shared" si="1"/>
        <v>2589.3015457585757</v>
      </c>
      <c r="H22" s="11">
        <f t="shared" si="2"/>
        <v>8637.6084430029787</v>
      </c>
      <c r="I22" s="11">
        <f t="shared" si="5"/>
        <v>907.69845424142477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15496.341040780855</v>
      </c>
      <c r="F23" s="11">
        <f t="shared" si="0"/>
        <v>29769.494837838338</v>
      </c>
      <c r="G23" s="11">
        <f t="shared" si="1"/>
        <v>2976.9494837838333</v>
      </c>
      <c r="H23" s="11">
        <f t="shared" si="2"/>
        <v>9250.6589592191449</v>
      </c>
      <c r="I23" s="11">
        <f t="shared" si="5"/>
        <v>613.05051621616622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18865.014452464791</v>
      </c>
      <c r="F24" s="11">
        <f t="shared" si="0"/>
        <v>33686.734116839361</v>
      </c>
      <c r="G24" s="11">
        <f t="shared" si="1"/>
        <v>3368.6734116839375</v>
      </c>
      <c r="H24" s="11">
        <f t="shared" si="2"/>
        <v>9114.9855475352088</v>
      </c>
      <c r="I24" s="11">
        <f t="shared" si="5"/>
        <v>-135.67341168393614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22622.166200249892</v>
      </c>
      <c r="F25" s="11">
        <f t="shared" si="0"/>
        <v>37571.517477851012</v>
      </c>
      <c r="G25" s="11">
        <f t="shared" si="1"/>
        <v>3757.1517477850998</v>
      </c>
      <c r="H25" s="11">
        <f t="shared" si="2"/>
        <v>8883.8337997501076</v>
      </c>
      <c r="I25" s="11">
        <f t="shared" si="5"/>
        <v>-231.15174778510118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26757.45949334919</v>
      </c>
      <c r="F26" s="11">
        <f t="shared" si="0"/>
        <v>41352.932930992974</v>
      </c>
      <c r="G26" s="11">
        <f t="shared" si="1"/>
        <v>4135.2932930992956</v>
      </c>
      <c r="H26" s="11">
        <f t="shared" si="2"/>
        <v>8955.5405066508101</v>
      </c>
      <c r="I26" s="11">
        <f t="shared" si="5"/>
        <v>71.706706900702557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31253.926662799309</v>
      </c>
      <c r="F27" s="11">
        <f t="shared" si="0"/>
        <v>44964.671694501194</v>
      </c>
      <c r="G27" s="11">
        <f t="shared" si="1"/>
        <v>4496.4671694501194</v>
      </c>
      <c r="H27" s="11">
        <f t="shared" si="2"/>
        <v>9781.0733372006907</v>
      </c>
      <c r="I27" s="11">
        <f t="shared" si="5"/>
        <v>825.5328305498806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36088.615666922604</v>
      </c>
      <c r="F28" s="11">
        <f t="shared" si="0"/>
        <v>48346.890041232946</v>
      </c>
      <c r="G28" s="11">
        <f t="shared" si="1"/>
        <v>4834.6890041232946</v>
      </c>
      <c r="H28" s="11">
        <f t="shared" si="2"/>
        <v>10932.384333077396</v>
      </c>
      <c r="I28" s="11">
        <f t="shared" si="5"/>
        <v>1151.3109958767054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41233.376582350473</v>
      </c>
      <c r="F29" s="11">
        <f t="shared" si="0"/>
        <v>51447.609154278689</v>
      </c>
      <c r="G29" s="11">
        <f t="shared" si="1"/>
        <v>5144.7609154278689</v>
      </c>
      <c r="H29" s="11">
        <f t="shared" si="2"/>
        <v>12344.623417649527</v>
      </c>
      <c r="I29" s="11">
        <f t="shared" si="5"/>
        <v>1412.2390845721311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46655.742335702438</v>
      </c>
      <c r="F30" s="11">
        <f t="shared" si="0"/>
        <v>54223.657533519654</v>
      </c>
      <c r="G30" s="11">
        <f t="shared" si="1"/>
        <v>5422.3657533519672</v>
      </c>
      <c r="H30" s="11">
        <f t="shared" si="2"/>
        <v>12482.257664297562</v>
      </c>
      <c r="I30" s="11">
        <f t="shared" si="5"/>
        <v>137.6342466480346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52319.860637195277</v>
      </c>
      <c r="F31" s="11">
        <f t="shared" si="0"/>
        <v>56641.183014928392</v>
      </c>
      <c r="G31" s="11">
        <f t="shared" si="1"/>
        <v>5664.1183014928411</v>
      </c>
      <c r="H31" s="11">
        <f t="shared" si="2"/>
        <v>11607.139362804723</v>
      </c>
      <c r="I31" s="11">
        <f t="shared" si="5"/>
        <v>-875.11830149283924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58187.438403811946</v>
      </c>
      <c r="F32" s="11">
        <f t="shared" si="0"/>
        <v>58675.777666166687</v>
      </c>
      <c r="G32" s="11">
        <f t="shared" si="1"/>
        <v>5867.5777666166687</v>
      </c>
      <c r="H32" s="11">
        <f t="shared" si="2"/>
        <v>10988.561596188054</v>
      </c>
      <c r="I32" s="11">
        <f t="shared" si="5"/>
        <v>-618.57776661666867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64218.66532878478</v>
      </c>
      <c r="F33" s="11">
        <f t="shared" si="0"/>
        <v>60312.269249728342</v>
      </c>
      <c r="G33" s="11">
        <f t="shared" si="1"/>
        <v>6031.2269249728351</v>
      </c>
      <c r="H33" s="11">
        <f t="shared" si="2"/>
        <v>10167.33467121522</v>
      </c>
      <c r="I33" s="11">
        <f t="shared" si="5"/>
        <v>-821.22692497283424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70373.089166089165</v>
      </c>
      <c r="F34" s="11">
        <f t="shared" si="0"/>
        <v>61544.238373043845</v>
      </c>
      <c r="G34" s="11">
        <f t="shared" si="1"/>
        <v>6154.4238373043836</v>
      </c>
      <c r="H34" s="11">
        <f t="shared" si="2"/>
        <v>10165.910833910835</v>
      </c>
      <c r="I34" s="11">
        <f t="shared" si="5"/>
        <v>-1.4238373043845058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76610.42134178456</v>
      </c>
      <c r="F35" s="11">
        <f t="shared" si="0"/>
        <v>62373.321756953956</v>
      </c>
      <c r="G35" s="11">
        <f t="shared" si="1"/>
        <v>6237.332175695391</v>
      </c>
      <c r="H35" s="11">
        <f t="shared" si="2"/>
        <v>9887.5786582154396</v>
      </c>
      <c r="I35" s="11">
        <f t="shared" si="5"/>
        <v>-278.33217569539556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82891.257356881819</v>
      </c>
      <c r="F36" s="11">
        <f t="shared" si="0"/>
        <v>62808.360150972585</v>
      </c>
      <c r="G36" s="11">
        <f t="shared" ref="G36:G67" si="6">$L$4*B36^$L$5*EXP(-B36/$L$6)</f>
        <v>6280.836015097253</v>
      </c>
      <c r="H36" s="11">
        <f t="shared" si="2"/>
        <v>9580.7426431181811</v>
      </c>
      <c r="I36" s="11">
        <f t="shared" si="5"/>
        <v>-306.8360150972585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89177.701873009297</v>
      </c>
      <c r="F37" s="11">
        <f t="shared" si="0"/>
        <v>62864.44516127478</v>
      </c>
      <c r="G37" s="11">
        <f t="shared" si="6"/>
        <v>6286.4445161274716</v>
      </c>
      <c r="H37" s="11">
        <f t="shared" si="2"/>
        <v>8511.2981269907032</v>
      </c>
      <c r="I37" s="11">
        <f t="shared" si="5"/>
        <v>-1069.444516127478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95433.893213438947</v>
      </c>
      <c r="F38" s="11">
        <f t="shared" si="0"/>
        <v>62561.913404296502</v>
      </c>
      <c r="G38" s="11">
        <f t="shared" si="6"/>
        <v>6256.1913404296511</v>
      </c>
      <c r="H38" s="11">
        <f t="shared" si="2"/>
        <v>6305.106786561053</v>
      </c>
      <c r="I38" s="11">
        <f t="shared" si="5"/>
        <v>-2206.1913404296502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101626.42617495055</v>
      </c>
      <c r="F39" s="11">
        <f t="shared" si="0"/>
        <v>61925.329615116061</v>
      </c>
      <c r="G39" s="11">
        <f t="shared" si="6"/>
        <v>6192.5329615115998</v>
      </c>
      <c r="H39" s="11">
        <f t="shared" si="2"/>
        <v>4165.5738250494469</v>
      </c>
      <c r="I39" s="11">
        <f t="shared" si="5"/>
        <v>-2139.5329615116061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107724.67549170232</v>
      </c>
      <c r="F40" s="11">
        <f t="shared" si="0"/>
        <v>60982.493167517678</v>
      </c>
      <c r="G40" s="11">
        <f t="shared" si="6"/>
        <v>6098.2493167517623</v>
      </c>
      <c r="H40" s="11">
        <f t="shared" si="2"/>
        <v>2849.3245082976791</v>
      </c>
      <c r="I40" s="11">
        <f t="shared" si="5"/>
        <v>-1316.2493167517678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113701.02502445478</v>
      </c>
      <c r="F41" s="11">
        <f t="shared" si="0"/>
        <v>59763.495327524579</v>
      </c>
      <c r="G41" s="11">
        <f t="shared" si="6"/>
        <v>5976.3495327524543</v>
      </c>
      <c r="H41" s="11">
        <f t="shared" si="2"/>
        <v>1540.9749755452212</v>
      </c>
      <c r="I41" s="11">
        <f t="shared" si="5"/>
        <v>-1308.3495327524579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119531.00980260065</v>
      </c>
      <c r="F42" s="11">
        <f t="shared" si="0"/>
        <v>58299.847781458666</v>
      </c>
      <c r="G42" s="11">
        <f t="shared" si="6"/>
        <v>5829.9847781458711</v>
      </c>
      <c r="H42" s="11">
        <f t="shared" si="2"/>
        <v>295.99019739935466</v>
      </c>
      <c r="I42" s="11">
        <f t="shared" si="5"/>
        <v>-1244.9847781458666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125193.37948001824</v>
      </c>
      <c r="F43" s="11">
        <f t="shared" si="0"/>
        <v>56623.696774175914</v>
      </c>
      <c r="G43" s="11">
        <f t="shared" si="6"/>
        <v>5662.3696774175914</v>
      </c>
      <c r="H43" s="11">
        <f t="shared" si="2"/>
        <v>-561.37948001823679</v>
      </c>
      <c r="I43" s="11">
        <f t="shared" si="5"/>
        <v>-857.36967741759145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130670.09265019478</v>
      </c>
      <c r="F44" s="11">
        <f t="shared" si="0"/>
        <v>54767.131701765466</v>
      </c>
      <c r="G44" s="11">
        <f t="shared" si="6"/>
        <v>5476.713170176542</v>
      </c>
      <c r="H44" s="11">
        <f t="shared" si="2"/>
        <v>-1722.0926501947833</v>
      </c>
      <c r="I44" s="11">
        <f t="shared" si="5"/>
        <v>-1160.7131701765466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135946.25187989286</v>
      </c>
      <c r="F45" s="11">
        <f t="shared" si="0"/>
        <v>52761.592296980816</v>
      </c>
      <c r="G45" s="11">
        <f t="shared" si="6"/>
        <v>5276.1592296980862</v>
      </c>
      <c r="H45" s="11">
        <f t="shared" si="2"/>
        <v>-3399.251879892865</v>
      </c>
      <c r="I45" s="11">
        <f t="shared" si="5"/>
        <v>-1677.1592296980816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141009.98934419529</v>
      </c>
      <c r="F46" s="11">
        <f t="shared" si="0"/>
        <v>50637.374643024232</v>
      </c>
      <c r="G46" s="11">
        <f t="shared" si="6"/>
        <v>5063.7374643024286</v>
      </c>
      <c r="H46" s="11">
        <f t="shared" si="2"/>
        <v>-5423.9893441952881</v>
      </c>
      <c r="I46" s="11">
        <f t="shared" si="5"/>
        <v>-2024.7374643024232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145852.31265718894</v>
      </c>
      <c r="F47" s="11">
        <f t="shared" si="0"/>
        <v>48423.233129936561</v>
      </c>
      <c r="G47" s="11">
        <f t="shared" si="6"/>
        <v>4842.323312993658</v>
      </c>
      <c r="H47" s="11">
        <f t="shared" si="2"/>
        <v>-6430.3126571889443</v>
      </c>
      <c r="I47" s="11">
        <f t="shared" si="5"/>
        <v>-1006.3233129936561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150466.91996488583</v>
      </c>
      <c r="F48" s="11">
        <f t="shared" si="0"/>
        <v>46146.073076968896</v>
      </c>
      <c r="G48" s="11">
        <f t="shared" si="6"/>
        <v>4614.6073076968933</v>
      </c>
      <c r="H48" s="11">
        <f t="shared" si="2"/>
        <v>-6840.9199648858339</v>
      </c>
      <c r="I48" s="11">
        <f t="shared" si="5"/>
        <v>-410.60730769688962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154849.99266631453</v>
      </c>
      <c r="F49" s="11">
        <f t="shared" si="0"/>
        <v>43830.727014286967</v>
      </c>
      <c r="G49" s="11">
        <f t="shared" si="6"/>
        <v>4383.0727014286904</v>
      </c>
      <c r="H49" s="11">
        <f t="shared" si="2"/>
        <v>-7272.9926663145307</v>
      </c>
      <c r="I49" s="11">
        <f t="shared" si="5"/>
        <v>-432.07270142869675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158999.97331308271</v>
      </c>
      <c r="F50" s="11">
        <f t="shared" si="0"/>
        <v>41499.806467681774</v>
      </c>
      <c r="G50" s="11">
        <f t="shared" si="6"/>
        <v>4149.9806467681774</v>
      </c>
      <c r="H50" s="11">
        <f t="shared" si="2"/>
        <v>-6728.973313082708</v>
      </c>
      <c r="I50" s="11">
        <f t="shared" si="5"/>
        <v>544.01935323182261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162917.33535664887</v>
      </c>
      <c r="F51" s="11">
        <f t="shared" si="0"/>
        <v>39173.620435661578</v>
      </c>
      <c r="G51" s="11">
        <f t="shared" si="6"/>
        <v>3917.3620435661619</v>
      </c>
      <c r="H51" s="11">
        <f t="shared" si="2"/>
        <v>-6554.3353566488659</v>
      </c>
      <c r="I51" s="11">
        <f t="shared" si="5"/>
        <v>174.63795643384219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166604.35050712252</v>
      </c>
      <c r="F52" s="11">
        <f t="shared" si="0"/>
        <v>36870.151504736568</v>
      </c>
      <c r="G52" s="11">
        <f t="shared" si="6"/>
        <v>3687.0151504736427</v>
      </c>
      <c r="H52" s="11">
        <f t="shared" si="2"/>
        <v>-7088.3505071225227</v>
      </c>
      <c r="I52" s="11">
        <f t="shared" si="5"/>
        <v>-534.01515047365683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170064.85857064032</v>
      </c>
      <c r="F53" s="11">
        <f t="shared" si="0"/>
        <v>34605.080635178019</v>
      </c>
      <c r="G53" s="11">
        <f t="shared" si="6"/>
        <v>3460.5080635178165</v>
      </c>
      <c r="H53" s="11">
        <f t="shared" ref="H53" si="8">C53-E53</f>
        <v>-7576.8585706403246</v>
      </c>
      <c r="I53" s="11">
        <f t="shared" ref="I53" si="9">H53-H52</f>
        <v>-488.50806351780193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173304.04376979923</v>
      </c>
      <c r="F54" s="11">
        <f t="shared" si="0"/>
        <v>32391.851991589065</v>
      </c>
      <c r="G54" s="11">
        <f t="shared" si="6"/>
        <v>3239.1851991589097</v>
      </c>
      <c r="H54" s="11">
        <f t="shared" ref="H54" si="11">C54-E54</f>
        <v>-8149.0437697992311</v>
      </c>
      <c r="I54" s="11">
        <f t="shared" ref="I54" si="12">H54-H53</f>
        <v>-572.18519915890647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176328.22074216002</v>
      </c>
      <c r="F55" s="11">
        <f t="shared" si="0"/>
        <v>30241.769723607867</v>
      </c>
      <c r="G55" s="11">
        <f t="shared" si="6"/>
        <v>3024.1769723607867</v>
      </c>
      <c r="H55" s="11">
        <f t="shared" ref="H55" si="14">C55-E55</f>
        <v>-7387.2207421600178</v>
      </c>
      <c r="I55" s="11">
        <f t="shared" ref="I55" si="15">H55-H54</f>
        <v>761.82302763921325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179144.63266854934</v>
      </c>
      <c r="F56" s="11">
        <f t="shared" si="0"/>
        <v>28164.119263893226</v>
      </c>
      <c r="G56" s="11">
        <f t="shared" si="6"/>
        <v>2816.411926389334</v>
      </c>
      <c r="H56" s="11">
        <f t="shared" ref="H56" si="17">C56-E56</f>
        <v>-6710.6326685493405</v>
      </c>
      <c r="I56" s="11">
        <f t="shared" ref="I56" si="18">H56-H55</f>
        <v>676.58807361067738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181761.26331392513</v>
      </c>
      <c r="F57" s="11">
        <f t="shared" si="0"/>
        <v>26166.306453757861</v>
      </c>
      <c r="G57" s="11">
        <f t="shared" si="6"/>
        <v>2616.630645375777</v>
      </c>
      <c r="H57" s="11">
        <f t="shared" ref="H57" si="20">C57-E57</f>
        <v>-5836.2633139251266</v>
      </c>
      <c r="I57" s="11">
        <f t="shared" ref="I57" si="21">H57-H56</f>
        <v>874.36935462421388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184186.66417298018</v>
      </c>
      <c r="F58" s="11">
        <f t="shared" si="0"/>
        <v>24254.008590550511</v>
      </c>
      <c r="G58" s="11">
        <f t="shared" si="6"/>
        <v>2425.4008590550425</v>
      </c>
      <c r="H58" s="11">
        <f t="shared" ref="H58" si="23">C58-E58</f>
        <v>-5214.6641729801777</v>
      </c>
      <c r="I58" s="11">
        <f t="shared" ref="I58" si="24">H58-H57</f>
        <v>621.59914094494889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186429.79740119822</v>
      </c>
      <c r="F59" s="11">
        <f t="shared" si="0"/>
        <v>22431.332282180374</v>
      </c>
      <c r="G59" s="11">
        <f t="shared" si="6"/>
        <v>2243.1332282180419</v>
      </c>
      <c r="H59" s="11">
        <f t="shared" ref="H59" si="26">C59-E59</f>
        <v>-5201.7974011982151</v>
      </c>
      <c r="I59" s="11">
        <f t="shared" ref="I59" si="27">H59-H58</f>
        <v>12.866771781962598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188499.89477792958</v>
      </c>
      <c r="F60" s="11">
        <f t="shared" si="0"/>
        <v>20700.973767313699</v>
      </c>
      <c r="G60" s="11">
        <f t="shared" si="6"/>
        <v>2070.0973767313767</v>
      </c>
      <c r="H60" s="11">
        <f t="shared" ref="H60" si="29">C60-E60</f>
        <v>-4542.894777929585</v>
      </c>
      <c r="I60" s="11">
        <f t="shared" ref="I60" si="30">H60-H59</f>
        <v>658.90262326863012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190406.33258748308</v>
      </c>
      <c r="F61" s="11">
        <f t="shared" ref="F61" si="33">(E61-E60)*10</f>
        <v>19064.378095534921</v>
      </c>
      <c r="G61" s="11">
        <f t="shared" ref="G61" si="34">$L$4*B61^$L$5*EXP(-B61/$L$6)</f>
        <v>1906.4378095534792</v>
      </c>
      <c r="H61" s="11">
        <f t="shared" ref="H61" si="35">C61-E61</f>
        <v>-3079.3325874830771</v>
      </c>
      <c r="I61" s="11">
        <f t="shared" ref="I61" si="36">H61-H60</f>
        <v>1463.5621904465079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192158.52201212817</v>
      </c>
      <c r="F62" s="11">
        <f t="shared" ref="F62" si="39">(E62-E61)*10</f>
        <v>17521.894246450975</v>
      </c>
      <c r="G62" s="11">
        <f t="shared" ref="G62" si="40">$L$4*B62^$L$5*EXP(-B62/$L$6)</f>
        <v>1752.1894246451027</v>
      </c>
      <c r="H62" s="11">
        <f t="shared" ref="H62" si="41">C62-E62</f>
        <v>-2185.5220121281745</v>
      </c>
      <c r="I62" s="11">
        <f t="shared" ref="I62" si="42">H62-H61</f>
        <v>893.81057535490254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193765.81440126683</v>
      </c>
      <c r="F63" s="11">
        <f t="shared" ref="F63" si="45">(E63-E62)*10</f>
        <v>16072.923891386599</v>
      </c>
      <c r="G63" s="11">
        <f t="shared" ref="G63" si="46">$L$4*B63^$L$5*EXP(-B63/$L$6)</f>
        <v>1607.2923891386713</v>
      </c>
      <c r="H63" s="11">
        <f t="shared" ref="H63" si="47">C63-E63</f>
        <v>-771.81440126683447</v>
      </c>
      <c r="I63" s="11">
        <f t="shared" ref="I63" si="48">H63-H62</f>
        <v>1413.7076108613401</v>
      </c>
    </row>
    <row r="64" spans="1:9">
      <c r="A64" s="2">
        <v>43946</v>
      </c>
      <c r="B64" s="10">
        <v>62</v>
      </c>
      <c r="C64" s="10"/>
      <c r="E64" s="11">
        <f t="shared" si="4"/>
        <v>195237.42060735775</v>
      </c>
      <c r="F64" s="11">
        <f t="shared" si="0"/>
        <v>14716.062060909171</v>
      </c>
      <c r="G64" s="11">
        <f t="shared" si="6"/>
        <v>1471.6062060909223</v>
      </c>
      <c r="I64" s="11"/>
    </row>
    <row r="65" spans="1:9">
      <c r="A65" s="2">
        <v>43947</v>
      </c>
      <c r="B65" s="10">
        <v>63</v>
      </c>
      <c r="C65" s="10"/>
      <c r="E65" s="11">
        <f t="shared" si="4"/>
        <v>196582.34345476341</v>
      </c>
      <c r="F65" s="11">
        <f t="shared" si="0"/>
        <v>13449.228474056581</v>
      </c>
      <c r="G65" s="11">
        <f t="shared" si="6"/>
        <v>1344.9228474056654</v>
      </c>
      <c r="I65" s="11"/>
    </row>
    <row r="66" spans="1:9">
      <c r="A66" s="2">
        <v>43948</v>
      </c>
      <c r="B66" s="10">
        <v>64</v>
      </c>
      <c r="C66" s="10"/>
      <c r="E66" s="11">
        <f t="shared" si="4"/>
        <v>197809.32232589839</v>
      </c>
      <c r="F66" s="11">
        <f t="shared" si="0"/>
        <v>12269.788711349829</v>
      </c>
      <c r="G66" s="11">
        <f t="shared" si="6"/>
        <v>1226.9788711349738</v>
      </c>
      <c r="I66" s="11"/>
    </row>
    <row r="67" spans="1:9">
      <c r="A67" s="2">
        <v>43949</v>
      </c>
      <c r="B67" s="10">
        <v>65</v>
      </c>
      <c r="C67" s="10"/>
      <c r="E67" s="11">
        <f t="shared" si="4"/>
        <v>198926.78880348822</v>
      </c>
      <c r="F67" s="11">
        <f t="shared" si="0"/>
        <v>11174.664775898273</v>
      </c>
      <c r="G67" s="11">
        <f t="shared" si="6"/>
        <v>1117.4664775898282</v>
      </c>
      <c r="I67" s="11"/>
    </row>
    <row r="68" spans="1:9">
      <c r="A68" s="2">
        <v>43950</v>
      </c>
      <c r="B68" s="10">
        <v>66</v>
      </c>
      <c r="C68" s="10"/>
      <c r="E68" s="11">
        <f t="shared" si="4"/>
        <v>199942.83229238095</v>
      </c>
      <c r="F68" s="11">
        <f t="shared" ref="F68:F117" si="49">(E68-E67)*10</f>
        <v>10160.434888927266</v>
      </c>
      <c r="G68" s="11">
        <f t="shared" ref="G68:G99" si="50">$L$4*B68^$L$5*EXP(-B68/$L$6)</f>
        <v>1016.043488892714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51">E68+G69</f>
        <v>200865.1745536337</v>
      </c>
      <c r="F69" s="11">
        <f t="shared" si="49"/>
        <v>9223.4226125275018</v>
      </c>
      <c r="G69" s="11">
        <f t="shared" si="50"/>
        <v>922.34226125274085</v>
      </c>
      <c r="I69" s="11"/>
    </row>
    <row r="70" spans="1:9">
      <c r="A70" s="2">
        <v>43952</v>
      </c>
      <c r="B70" s="10">
        <v>68</v>
      </c>
      <c r="C70" s="10"/>
      <c r="E70" s="11">
        <f t="shared" si="51"/>
        <v>201701.15211249577</v>
      </c>
      <c r="F70" s="11">
        <f t="shared" si="49"/>
        <v>8359.7755886206869</v>
      </c>
      <c r="G70" s="11">
        <f t="shared" si="50"/>
        <v>835.97755886206994</v>
      </c>
      <c r="I70" s="11"/>
    </row>
    <row r="71" spans="1:9">
      <c r="A71" s="2">
        <v>43953</v>
      </c>
      <c r="B71" s="10">
        <v>69</v>
      </c>
      <c r="C71" s="10"/>
      <c r="E71" s="11">
        <f t="shared" si="51"/>
        <v>202457.70554594556</v>
      </c>
      <c r="F71" s="11">
        <f t="shared" si="49"/>
        <v>7565.5343344979337</v>
      </c>
      <c r="G71" s="11">
        <f t="shared" si="50"/>
        <v>756.55343344978348</v>
      </c>
      <c r="I71" s="11"/>
    </row>
    <row r="72" spans="1:9">
      <c r="A72" s="2">
        <v>43954</v>
      </c>
      <c r="B72" s="10">
        <v>70</v>
      </c>
      <c r="C72" s="10"/>
      <c r="E72" s="11">
        <f t="shared" si="51"/>
        <v>203141.37471068426</v>
      </c>
      <c r="F72" s="11">
        <f t="shared" si="49"/>
        <v>6836.6916473870515</v>
      </c>
      <c r="G72" s="11">
        <f t="shared" si="50"/>
        <v>683.66916473869242</v>
      </c>
      <c r="I72" s="11"/>
    </row>
    <row r="73" spans="1:9">
      <c r="A73" s="2">
        <v>43955</v>
      </c>
      <c r="B73" s="10">
        <v>71</v>
      </c>
      <c r="C73" s="10"/>
      <c r="E73" s="11">
        <f t="shared" si="51"/>
        <v>203758.29903555443</v>
      </c>
      <c r="F73" s="11">
        <f t="shared" si="49"/>
        <v>6169.2432487016777</v>
      </c>
      <c r="G73" s="11">
        <f t="shared" si="50"/>
        <v>616.92432487015753</v>
      </c>
      <c r="I73" s="11"/>
    </row>
    <row r="74" spans="1:9">
      <c r="A74" s="2">
        <v>43956</v>
      </c>
      <c r="B74" s="10">
        <v>72</v>
      </c>
      <c r="C74" s="10"/>
      <c r="E74" s="11">
        <f t="shared" si="51"/>
        <v>204314.2220703582</v>
      </c>
      <c r="F74" s="11">
        <f t="shared" si="49"/>
        <v>5559.2303480376722</v>
      </c>
      <c r="G74" s="11">
        <f t="shared" si="50"/>
        <v>555.92303480377439</v>
      </c>
      <c r="I74" s="11"/>
    </row>
    <row r="75" spans="1:9">
      <c r="A75" s="2">
        <v>43957</v>
      </c>
      <c r="B75" s="10">
        <v>73</v>
      </c>
      <c r="C75" s="10"/>
      <c r="E75" s="11">
        <f t="shared" si="51"/>
        <v>204814.49955359707</v>
      </c>
      <c r="F75" s="11">
        <f t="shared" si="49"/>
        <v>5002.7748323886772</v>
      </c>
      <c r="G75" s="11">
        <f t="shared" si="50"/>
        <v>500.27748323885993</v>
      </c>
      <c r="I75" s="11"/>
    </row>
    <row r="76" spans="1:9">
      <c r="A76" s="2">
        <v>43958</v>
      </c>
      <c r="B76" s="10">
        <v>74</v>
      </c>
      <c r="C76" s="10"/>
      <c r="E76" s="11">
        <f t="shared" si="51"/>
        <v>205264.11033277557</v>
      </c>
      <c r="F76" s="11">
        <f t="shared" si="49"/>
        <v>4496.1077917850344</v>
      </c>
      <c r="G76" s="11">
        <f t="shared" si="50"/>
        <v>449.61077917849201</v>
      </c>
      <c r="I76" s="11"/>
    </row>
    <row r="77" spans="1:9">
      <c r="A77" s="2">
        <v>43959</v>
      </c>
      <c r="B77" s="10">
        <v>75</v>
      </c>
      <c r="C77" s="10"/>
      <c r="E77" s="11">
        <f t="shared" si="51"/>
        <v>205667.66954103109</v>
      </c>
      <c r="F77" s="11">
        <f t="shared" si="49"/>
        <v>4035.5920825552312</v>
      </c>
      <c r="G77" s="11">
        <f t="shared" si="50"/>
        <v>403.55920825553289</v>
      </c>
      <c r="I77" s="11"/>
    </row>
    <row r="78" spans="1:9">
      <c r="A78" s="2">
        <v>43960</v>
      </c>
      <c r="B78" s="10">
        <v>76</v>
      </c>
      <c r="C78" s="10"/>
      <c r="E78" s="11">
        <f t="shared" si="51"/>
        <v>206029.44350174125</v>
      </c>
      <c r="F78" s="11">
        <f t="shared" si="49"/>
        <v>3617.7396071015391</v>
      </c>
      <c r="G78" s="11">
        <f t="shared" si="50"/>
        <v>361.77396071014903</v>
      </c>
      <c r="I78" s="11"/>
    </row>
    <row r="79" spans="1:9">
      <c r="A79" s="2">
        <v>43961</v>
      </c>
      <c r="B79" s="10">
        <v>77</v>
      </c>
      <c r="C79" s="10"/>
      <c r="E79" s="11">
        <f t="shared" si="51"/>
        <v>206353.36589749329</v>
      </c>
      <c r="F79" s="11">
        <f t="shared" si="49"/>
        <v>3239.2239575204439</v>
      </c>
      <c r="G79" s="11">
        <f t="shared" si="50"/>
        <v>323.92239575204979</v>
      </c>
      <c r="I79" s="11"/>
    </row>
    <row r="80" spans="1:9">
      <c r="A80" s="2">
        <v>43962</v>
      </c>
      <c r="B80" s="10">
        <v>78</v>
      </c>
      <c r="C80" s="10"/>
      <c r="E80" s="11">
        <f t="shared" si="51"/>
        <v>206643.05480071114</v>
      </c>
      <c r="F80" s="11">
        <f t="shared" si="49"/>
        <v>2896.889032178442</v>
      </c>
      <c r="G80" s="11">
        <f t="shared" si="50"/>
        <v>289.68890321783681</v>
      </c>
      <c r="I80" s="11"/>
    </row>
    <row r="81" spans="1:9">
      <c r="A81" s="2">
        <v>43963</v>
      </c>
      <c r="B81" s="10">
        <v>79</v>
      </c>
      <c r="C81" s="10"/>
      <c r="E81" s="11">
        <f t="shared" si="51"/>
        <v>206901.83021987582</v>
      </c>
      <c r="F81" s="11">
        <f t="shared" si="49"/>
        <v>2587.7541916468181</v>
      </c>
      <c r="G81" s="11">
        <f t="shared" si="50"/>
        <v>258.77541916469369</v>
      </c>
      <c r="I81" s="11"/>
    </row>
    <row r="82" spans="1:9">
      <c r="A82" s="2">
        <v>43964</v>
      </c>
      <c r="B82" s="10">
        <v>80</v>
      </c>
      <c r="C82" s="10"/>
      <c r="E82" s="11">
        <f t="shared" si="51"/>
        <v>207132.73186738542</v>
      </c>
      <c r="F82" s="11">
        <f t="shared" si="49"/>
        <v>2309.0164750959957</v>
      </c>
      <c r="G82" s="11">
        <f t="shared" si="50"/>
        <v>230.90164750959622</v>
      </c>
      <c r="I82" s="11"/>
    </row>
    <row r="83" spans="1:9">
      <c r="A83" s="2">
        <v>43965</v>
      </c>
      <c r="B83" s="10">
        <v>81</v>
      </c>
      <c r="C83" s="10"/>
      <c r="E83" s="11">
        <f t="shared" si="51"/>
        <v>207338.53690256417</v>
      </c>
      <c r="F83" s="11">
        <f t="shared" si="49"/>
        <v>2058.0503517875331</v>
      </c>
      <c r="G83" s="11">
        <f t="shared" si="50"/>
        <v>205.80503517874669</v>
      </c>
      <c r="I83" s="11"/>
    </row>
    <row r="84" spans="1:9">
      <c r="A84" s="2">
        <v>43966</v>
      </c>
      <c r="B84" s="10">
        <v>82</v>
      </c>
      <c r="C84" s="10"/>
      <c r="E84" s="11">
        <f t="shared" si="51"/>
        <v>207521.77744615992</v>
      </c>
      <c r="F84" s="11">
        <f t="shared" si="49"/>
        <v>1832.4054359574802</v>
      </c>
      <c r="G84" s="11">
        <f t="shared" si="50"/>
        <v>183.24054359576056</v>
      </c>
      <c r="I84" s="11"/>
    </row>
    <row r="85" spans="1:9">
      <c r="A85" s="2">
        <v>43967</v>
      </c>
      <c r="B85" s="10">
        <v>83</v>
      </c>
      <c r="C85" s="10"/>
      <c r="E85" s="11">
        <f t="shared" si="51"/>
        <v>207684.75770096408</v>
      </c>
      <c r="F85" s="11">
        <f t="shared" si="49"/>
        <v>1629.8025480416254</v>
      </c>
      <c r="G85" s="11">
        <f t="shared" si="50"/>
        <v>162.98025480416115</v>
      </c>
      <c r="I85" s="11"/>
    </row>
    <row r="86" spans="1:9">
      <c r="A86" s="2">
        <v>43968</v>
      </c>
      <c r="B86" s="10">
        <v>84</v>
      </c>
      <c r="C86" s="10"/>
      <c r="E86" s="11">
        <f t="shared" si="51"/>
        <v>207829.57054712612</v>
      </c>
      <c r="F86" s="11">
        <f t="shared" si="49"/>
        <v>1448.1284616203629</v>
      </c>
      <c r="G86" s="11">
        <f t="shared" si="50"/>
        <v>144.81284616203948</v>
      </c>
      <c r="I86" s="11"/>
    </row>
    <row r="87" spans="1:9">
      <c r="A87" s="2">
        <v>43969</v>
      </c>
      <c r="B87" s="10">
        <v>85</v>
      </c>
      <c r="C87" s="10"/>
      <c r="E87" s="11">
        <f t="shared" si="51"/>
        <v>207958.11351054339</v>
      </c>
      <c r="F87" s="11">
        <f t="shared" si="49"/>
        <v>1285.4296341727604</v>
      </c>
      <c r="G87" s="11">
        <f t="shared" si="50"/>
        <v>128.54296341728454</v>
      </c>
      <c r="I87" s="11"/>
    </row>
    <row r="88" spans="1:9">
      <c r="A88" s="2">
        <v>43970</v>
      </c>
      <c r="B88" s="10">
        <v>86</v>
      </c>
      <c r="C88" s="10"/>
      <c r="E88" s="11">
        <f t="shared" si="51"/>
        <v>208072.1040286505</v>
      </c>
      <c r="F88" s="11">
        <f t="shared" si="49"/>
        <v>1139.9051810710807</v>
      </c>
      <c r="G88" s="11">
        <f t="shared" si="50"/>
        <v>113.99051810709706</v>
      </c>
      <c r="I88" s="11"/>
    </row>
    <row r="89" spans="1:9">
      <c r="A89" s="2">
        <v>43971</v>
      </c>
      <c r="B89" s="10">
        <v>87</v>
      </c>
      <c r="C89" s="10"/>
      <c r="E89" s="11">
        <f t="shared" si="51"/>
        <v>208173.09396029898</v>
      </c>
      <c r="F89" s="11">
        <f t="shared" si="49"/>
        <v>1009.8993164848071</v>
      </c>
      <c r="G89" s="11">
        <f t="shared" si="50"/>
        <v>100.98993164847852</v>
      </c>
      <c r="I89" s="11"/>
    </row>
    <row r="90" spans="1:9">
      <c r="A90" s="2">
        <v>43972</v>
      </c>
      <c r="B90" s="10">
        <v>88</v>
      </c>
      <c r="C90" s="10"/>
      <c r="E90" s="11">
        <f t="shared" si="51"/>
        <v>208262.48330550792</v>
      </c>
      <c r="F90" s="11">
        <f t="shared" si="49"/>
        <v>893.89345208939631</v>
      </c>
      <c r="G90" s="11">
        <f t="shared" si="50"/>
        <v>89.389345208927523</v>
      </c>
      <c r="I90" s="11"/>
    </row>
    <row r="91" spans="1:9">
      <c r="A91" s="2">
        <v>43973</v>
      </c>
      <c r="B91" s="10">
        <v>89</v>
      </c>
      <c r="C91" s="10"/>
      <c r="E91" s="11">
        <f t="shared" si="51"/>
        <v>208341.53311697947</v>
      </c>
      <c r="F91" s="11">
        <f t="shared" si="49"/>
        <v>790.49811471544672</v>
      </c>
      <c r="G91" s="11">
        <f t="shared" si="50"/>
        <v>79.049811471547414</v>
      </c>
      <c r="I91" s="11"/>
    </row>
    <row r="92" spans="1:9">
      <c r="A92" s="2">
        <v>43974</v>
      </c>
      <c r="B92" s="10">
        <v>90</v>
      </c>
      <c r="C92" s="10"/>
      <c r="E92" s="11">
        <f t="shared" si="51"/>
        <v>208411.37759871146</v>
      </c>
      <c r="F92" s="11">
        <f t="shared" si="49"/>
        <v>698.44481731997803</v>
      </c>
      <c r="G92" s="11">
        <f t="shared" si="50"/>
        <v>69.844481731986917</v>
      </c>
      <c r="I92" s="11"/>
    </row>
    <row r="93" spans="1:9">
      <c r="A93" s="2">
        <v>43975</v>
      </c>
      <c r="B93" s="10">
        <v>91</v>
      </c>
      <c r="C93" s="10"/>
      <c r="E93" s="11">
        <f t="shared" si="51"/>
        <v>208473.0353980881</v>
      </c>
      <c r="F93" s="11">
        <f t="shared" si="49"/>
        <v>616.57799376640469</v>
      </c>
      <c r="G93" s="11">
        <f t="shared" si="50"/>
        <v>61.657799376639034</v>
      </c>
      <c r="I93" s="11"/>
    </row>
    <row r="94" spans="1:9">
      <c r="A94" s="2">
        <v>43976</v>
      </c>
      <c r="B94" s="10">
        <v>92</v>
      </c>
      <c r="C94" s="10"/>
      <c r="E94" s="11">
        <f t="shared" si="51"/>
        <v>208527.4201067668</v>
      </c>
      <c r="F94" s="11">
        <f t="shared" si="49"/>
        <v>543.84708678699099</v>
      </c>
      <c r="G94" s="11">
        <f t="shared" si="50"/>
        <v>54.384708678709764</v>
      </c>
      <c r="I94" s="11"/>
    </row>
    <row r="95" spans="1:9">
      <c r="A95" s="2">
        <v>43977</v>
      </c>
      <c r="B95" s="10">
        <v>93</v>
      </c>
      <c r="C95" s="10"/>
      <c r="E95" s="11">
        <f t="shared" si="51"/>
        <v>208575.34999276168</v>
      </c>
      <c r="F95" s="11">
        <f t="shared" si="49"/>
        <v>479.29885994875804</v>
      </c>
      <c r="G95" s="11">
        <f t="shared" si="50"/>
        <v>47.929885994865138</v>
      </c>
      <c r="I95" s="11"/>
    </row>
    <row r="96" spans="1:9">
      <c r="A96" s="2">
        <v>43978</v>
      </c>
      <c r="B96" s="10">
        <v>94</v>
      </c>
      <c r="C96" s="10"/>
      <c r="E96" s="11">
        <f t="shared" si="51"/>
        <v>208617.55699159368</v>
      </c>
      <c r="F96" s="11">
        <f t="shared" si="49"/>
        <v>422.06998831999954</v>
      </c>
      <c r="G96" s="11">
        <f t="shared" si="50"/>
        <v>42.20699883199844</v>
      </c>
      <c r="I96" s="11"/>
    </row>
    <row r="97" spans="1:9">
      <c r="A97" s="2">
        <v>43979</v>
      </c>
      <c r="B97" s="10">
        <v>95</v>
      </c>
      <c r="C97" s="10"/>
      <c r="E97" s="11">
        <f t="shared" si="51"/>
        <v>208654.69498845571</v>
      </c>
      <c r="F97" s="11">
        <f t="shared" si="49"/>
        <v>371.37996862031287</v>
      </c>
      <c r="G97" s="11">
        <f t="shared" si="50"/>
        <v>37.137996862031052</v>
      </c>
      <c r="I97" s="11"/>
    </row>
    <row r="98" spans="1:9">
      <c r="A98" s="2">
        <v>43980</v>
      </c>
      <c r="B98" s="10">
        <v>96</v>
      </c>
      <c r="C98" s="10"/>
      <c r="E98" s="11">
        <f t="shared" si="51"/>
        <v>208687.34742622875</v>
      </c>
      <c r="F98" s="11">
        <f t="shared" si="49"/>
        <v>326.524377730384</v>
      </c>
      <c r="G98" s="11">
        <f t="shared" si="50"/>
        <v>32.652437773043815</v>
      </c>
      <c r="I98" s="11"/>
    </row>
    <row r="99" spans="1:9">
      <c r="A99" s="2">
        <v>43981</v>
      </c>
      <c r="B99" s="10">
        <v>97</v>
      </c>
      <c r="C99" s="10"/>
      <c r="E99" s="11">
        <f t="shared" si="51"/>
        <v>208716.0342760667</v>
      </c>
      <c r="F99" s="11">
        <f t="shared" si="49"/>
        <v>286.86849837948103</v>
      </c>
      <c r="G99" s="11">
        <f t="shared" si="50"/>
        <v>28.686849837949758</v>
      </c>
      <c r="I99" s="11"/>
    </row>
    <row r="100" spans="1:9">
      <c r="A100" s="2">
        <v>43982</v>
      </c>
      <c r="B100" s="10">
        <v>98</v>
      </c>
      <c r="C100" s="10"/>
      <c r="E100" s="11">
        <f t="shared" si="51"/>
        <v>208741.21840830517</v>
      </c>
      <c r="F100" s="11">
        <f t="shared" si="49"/>
        <v>251.84132238471648</v>
      </c>
      <c r="G100" s="11">
        <f t="shared" ref="G100:G117" si="52">$L$4*B100^$L$5*EXP(-B100/$L$6)</f>
        <v>25.184132238463544</v>
      </c>
      <c r="I100" s="11"/>
    </row>
    <row r="101" spans="1:9">
      <c r="A101" s="2">
        <v>43983</v>
      </c>
      <c r="B101" s="10">
        <v>99</v>
      </c>
      <c r="C101" s="10"/>
      <c r="E101" s="11">
        <f t="shared" si="51"/>
        <v>208763.31140178934</v>
      </c>
      <c r="F101" s="11">
        <f t="shared" si="49"/>
        <v>220.9299348416971</v>
      </c>
      <c r="G101" s="11">
        <f t="shared" si="52"/>
        <v>22.092993484161394</v>
      </c>
      <c r="I101" s="11"/>
    </row>
    <row r="102" spans="1:9">
      <c r="A102" s="2">
        <v>43984</v>
      </c>
      <c r="B102" s="10">
        <v>100</v>
      </c>
      <c r="C102" s="10"/>
      <c r="E102" s="11">
        <f t="shared" si="51"/>
        <v>208782.67882948616</v>
      </c>
      <c r="F102" s="11">
        <f t="shared" si="49"/>
        <v>193.67427696823142</v>
      </c>
      <c r="G102" s="11">
        <f t="shared" si="52"/>
        <v>19.367427696831879</v>
      </c>
      <c r="I102" s="11"/>
    </row>
    <row r="103" spans="1:9">
      <c r="A103" s="2">
        <v>43985</v>
      </c>
      <c r="B103" s="10">
        <v>101</v>
      </c>
      <c r="C103" s="10"/>
      <c r="E103" s="11">
        <f t="shared" si="51"/>
        <v>208799.64505755928</v>
      </c>
      <c r="F103" s="11">
        <f t="shared" si="49"/>
        <v>169.66228073113598</v>
      </c>
      <c r="G103" s="11">
        <f t="shared" si="52"/>
        <v>16.966228073127024</v>
      </c>
      <c r="I103" s="11"/>
    </row>
    <row r="104" spans="1:9">
      <c r="A104" s="2">
        <v>43986</v>
      </c>
      <c r="B104" s="10">
        <v>102</v>
      </c>
      <c r="C104" s="10"/>
      <c r="E104" s="11">
        <f t="shared" si="51"/>
        <v>208814.49759403826</v>
      </c>
      <c r="F104" s="11">
        <f t="shared" si="49"/>
        <v>148.52536478982074</v>
      </c>
      <c r="G104" s="11">
        <f t="shared" si="52"/>
        <v>14.852536478980552</v>
      </c>
      <c r="I104" s="11"/>
    </row>
    <row r="105" spans="1:9">
      <c r="A105" s="2">
        <v>43987</v>
      </c>
      <c r="B105" s="10">
        <v>103</v>
      </c>
      <c r="C105" s="10"/>
      <c r="E105" s="11">
        <f t="shared" si="51"/>
        <v>208827.49102189211</v>
      </c>
      <c r="F105" s="11">
        <f t="shared" si="49"/>
        <v>129.93427853856701</v>
      </c>
      <c r="G105" s="11">
        <f t="shared" si="52"/>
        <v>12.993427853866462</v>
      </c>
      <c r="I105" s="11"/>
    </row>
    <row r="106" spans="1:9">
      <c r="A106" s="2">
        <v>43988</v>
      </c>
      <c r="B106" s="10">
        <v>104</v>
      </c>
      <c r="C106" s="10"/>
      <c r="E106" s="11">
        <f t="shared" si="51"/>
        <v>208838.85054979162</v>
      </c>
      <c r="F106" s="11">
        <f t="shared" si="49"/>
        <v>113.59527899505338</v>
      </c>
      <c r="G106" s="11">
        <f t="shared" si="52"/>
        <v>11.359527899508384</v>
      </c>
      <c r="I106" s="11"/>
    </row>
    <row r="107" spans="1:9">
      <c r="A107" s="2">
        <v>43989</v>
      </c>
      <c r="B107" s="10">
        <v>105</v>
      </c>
      <c r="C107" s="10"/>
      <c r="E107" s="11">
        <f t="shared" si="51"/>
        <v>208848.77521217673</v>
      </c>
      <c r="F107" s="11">
        <f t="shared" si="49"/>
        <v>99.246623851067852</v>
      </c>
      <c r="G107" s="11">
        <f t="shared" si="52"/>
        <v>9.9246623851035931</v>
      </c>
      <c r="I107" s="11"/>
    </row>
    <row r="108" spans="1:9">
      <c r="A108" s="2">
        <v>43990</v>
      </c>
      <c r="B108" s="10">
        <v>106</v>
      </c>
      <c r="C108" s="10"/>
      <c r="E108" s="11">
        <f t="shared" si="51"/>
        <v>208857.44074848641</v>
      </c>
      <c r="F108" s="11">
        <f t="shared" si="49"/>
        <v>86.655363096797373</v>
      </c>
      <c r="G108" s="11">
        <f t="shared" si="52"/>
        <v>8.6655363096886742</v>
      </c>
      <c r="I108" s="11"/>
    </row>
    <row r="109" spans="1:9">
      <c r="A109" s="2">
        <v>43991</v>
      </c>
      <c r="B109" s="10">
        <v>107</v>
      </c>
      <c r="C109" s="10"/>
      <c r="E109" s="11">
        <f t="shared" si="51"/>
        <v>208865.00218959965</v>
      </c>
      <c r="F109" s="11">
        <f t="shared" si="49"/>
        <v>75.614411132410169</v>
      </c>
      <c r="G109" s="11">
        <f t="shared" si="52"/>
        <v>7.5614411132487511</v>
      </c>
      <c r="I109" s="11"/>
    </row>
    <row r="110" spans="1:9">
      <c r="A110" s="2">
        <v>43992</v>
      </c>
      <c r="B110" s="10">
        <v>108</v>
      </c>
      <c r="C110" s="10"/>
      <c r="E110" s="11">
        <f t="shared" si="51"/>
        <v>208871.59617771357</v>
      </c>
      <c r="F110" s="11">
        <f t="shared" si="49"/>
        <v>65.939881139202043</v>
      </c>
      <c r="G110" s="11">
        <f t="shared" si="52"/>
        <v>6.5939881139113332</v>
      </c>
      <c r="I110" s="11"/>
    </row>
    <row r="111" spans="1:9">
      <c r="A111" s="2">
        <v>43993</v>
      </c>
      <c r="B111" s="10">
        <v>109</v>
      </c>
      <c r="C111" s="10"/>
      <c r="E111" s="11">
        <f t="shared" si="51"/>
        <v>208877.34304407597</v>
      </c>
      <c r="F111" s="11">
        <f t="shared" si="49"/>
        <v>57.468663624022156</v>
      </c>
      <c r="G111" s="11">
        <f t="shared" si="52"/>
        <v>5.7468663623982668</v>
      </c>
      <c r="I111" s="11"/>
    </row>
    <row r="112" spans="1:9">
      <c r="A112" s="2">
        <v>43994</v>
      </c>
      <c r="B112" s="10">
        <v>110</v>
      </c>
      <c r="C112" s="10"/>
      <c r="E112" s="11">
        <f t="shared" si="51"/>
        <v>208882.34866721701</v>
      </c>
      <c r="F112" s="11">
        <f t="shared" si="49"/>
        <v>50.05623141041724</v>
      </c>
      <c r="G112" s="11">
        <f t="shared" si="52"/>
        <v>5.0056231410506689</v>
      </c>
      <c r="I112" s="11"/>
    </row>
    <row r="113" spans="1:9">
      <c r="A113" s="2">
        <v>43995</v>
      </c>
      <c r="B113" s="10">
        <v>111</v>
      </c>
      <c r="C113" s="10"/>
      <c r="E113" s="11">
        <f t="shared" si="51"/>
        <v>208886.70613260524</v>
      </c>
      <c r="F113" s="11">
        <f t="shared" si="49"/>
        <v>43.574653882242274</v>
      </c>
      <c r="G113" s="11">
        <f t="shared" si="52"/>
        <v>4.357465388213658</v>
      </c>
      <c r="I113" s="11"/>
    </row>
    <row r="114" spans="1:9">
      <c r="A114" s="2">
        <v>43996</v>
      </c>
      <c r="B114" s="10">
        <v>112</v>
      </c>
      <c r="C114" s="10"/>
      <c r="E114" s="11">
        <f t="shared" si="51"/>
        <v>208890.49721300058</v>
      </c>
      <c r="F114" s="11">
        <f t="shared" si="49"/>
        <v>37.910803953418508</v>
      </c>
      <c r="G114" s="11">
        <f t="shared" si="52"/>
        <v>3.7910803953301371</v>
      </c>
      <c r="I114" s="11"/>
    </row>
    <row r="115" spans="1:9">
      <c r="A115" s="2">
        <v>43997</v>
      </c>
      <c r="B115" s="10">
        <v>113</v>
      </c>
      <c r="C115" s="10"/>
      <c r="E115" s="11">
        <f t="shared" si="51"/>
        <v>208893.79368720073</v>
      </c>
      <c r="F115" s="11">
        <f t="shared" si="49"/>
        <v>32.964742001495324</v>
      </c>
      <c r="G115" s="11">
        <f t="shared" si="52"/>
        <v>3.2964742001469434</v>
      </c>
      <c r="I115" s="11"/>
    </row>
    <row r="116" spans="1:9">
      <c r="B116" s="10">
        <v>114</v>
      </c>
      <c r="C116" s="10"/>
      <c r="E116" s="11">
        <f t="shared" si="51"/>
        <v>208896.65851338269</v>
      </c>
      <c r="F116" s="11">
        <f t="shared" si="49"/>
        <v>28.648261819616891</v>
      </c>
      <c r="G116" s="11">
        <f t="shared" si="52"/>
        <v>2.8648261819718215</v>
      </c>
      <c r="I116" s="11"/>
    </row>
    <row r="117" spans="1:9">
      <c r="B117" s="10">
        <v>115</v>
      </c>
      <c r="C117" s="10"/>
      <c r="E117" s="11">
        <f t="shared" si="51"/>
        <v>208899.14687183412</v>
      </c>
      <c r="F117" s="11">
        <f t="shared" si="49"/>
        <v>24.8835845143185</v>
      </c>
      <c r="G117" s="11">
        <f t="shared" si="52"/>
        <v>2.4883584514319543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A13" workbookViewId="0">
      <selection activeCell="C71" sqref="C7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71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52</v>
      </c>
      <c r="M10" s="24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 t="e">
        <f>M21-#REF!</f>
        <v>#REF!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72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/>
      <c r="F68" s="11">
        <f t="shared" si="4"/>
        <v>25670.396959987866</v>
      </c>
      <c r="G68" s="11">
        <f t="shared" si="1"/>
        <v>3234.6641157566046</v>
      </c>
      <c r="H68" s="11">
        <f t="shared" si="8"/>
        <v>323.46641157566211</v>
      </c>
      <c r="I68" s="11"/>
      <c r="J68" s="11"/>
      <c r="K68" s="11"/>
    </row>
    <row r="69" spans="1:11">
      <c r="A69" s="2">
        <v>43947</v>
      </c>
      <c r="B69" s="10">
        <v>66</v>
      </c>
      <c r="C69" s="3"/>
      <c r="F69" s="11">
        <f t="shared" si="4"/>
        <v>25974.229307197245</v>
      </c>
      <c r="G69" s="11">
        <f t="shared" si="1"/>
        <v>3038.323472093798</v>
      </c>
      <c r="H69" s="11">
        <f t="shared" si="8"/>
        <v>303.83234720938157</v>
      </c>
      <c r="I69" s="11"/>
      <c r="J69" s="11"/>
      <c r="K69" s="11"/>
    </row>
    <row r="70" spans="1:11">
      <c r="A70" s="2">
        <v>43948</v>
      </c>
      <c r="B70" s="10">
        <v>67</v>
      </c>
      <c r="C70" s="3"/>
      <c r="F70" s="11">
        <f t="shared" si="4"/>
        <v>26259.161056644243</v>
      </c>
      <c r="G70" s="11">
        <f t="shared" si="1"/>
        <v>2849.3174944699786</v>
      </c>
      <c r="H70" s="11">
        <f t="shared" si="8"/>
        <v>284.9317494469978</v>
      </c>
      <c r="I70" s="11"/>
      <c r="J70" s="11"/>
      <c r="K70" s="11"/>
    </row>
    <row r="71" spans="1:11">
      <c r="A71" s="2">
        <v>43949</v>
      </c>
      <c r="B71" s="10">
        <v>68</v>
      </c>
      <c r="C71" s="3"/>
      <c r="F71" s="11">
        <f t="shared" si="4"/>
        <v>26525.95156860349</v>
      </c>
      <c r="G71" s="11">
        <f t="shared" si="1"/>
        <v>2667.9051195924694</v>
      </c>
      <c r="H71" s="11">
        <f t="shared" si="8"/>
        <v>266.79051195924615</v>
      </c>
      <c r="I71" s="11"/>
      <c r="J71" s="11"/>
      <c r="K71" s="11"/>
    </row>
    <row r="72" spans="1:11">
      <c r="A72" s="2">
        <v>43950</v>
      </c>
      <c r="B72" s="10">
        <v>69</v>
      </c>
      <c r="F72" s="11">
        <f t="shared" si="4"/>
        <v>26775.377953605057</v>
      </c>
      <c r="H72" s="11">
        <f t="shared" si="8"/>
        <v>249.42638500156727</v>
      </c>
    </row>
    <row r="73" spans="1:11">
      <c r="A73" s="2">
        <v>43951</v>
      </c>
      <c r="B73" s="10">
        <v>70</v>
      </c>
      <c r="F73" s="11">
        <f t="shared" ref="F73:F96" si="62">F72+H73</f>
        <v>27008.22771816458</v>
      </c>
      <c r="H73" s="11">
        <f t="shared" ref="H73:H96" si="63">$M$10*B73^$M$8*EXP(-B73/$M$9)</f>
        <v>232.84976455952179</v>
      </c>
    </row>
    <row r="74" spans="1:11">
      <c r="A74" s="2">
        <v>43952</v>
      </c>
      <c r="B74" s="10">
        <v>71</v>
      </c>
      <c r="F74" s="11">
        <f t="shared" si="62"/>
        <v>27225.292182007026</v>
      </c>
      <c r="H74" s="11">
        <f t="shared" si="63"/>
        <v>217.06446384244543</v>
      </c>
    </row>
    <row r="75" spans="1:11">
      <c r="A75" s="2">
        <v>43953</v>
      </c>
      <c r="B75" s="10">
        <v>72</v>
      </c>
      <c r="F75" s="11">
        <f t="shared" si="62"/>
        <v>27427.360641066847</v>
      </c>
      <c r="H75" s="11">
        <f t="shared" si="63"/>
        <v>202.06845905982118</v>
      </c>
    </row>
    <row r="76" spans="1:11">
      <c r="A76" s="2">
        <v>43954</v>
      </c>
      <c r="B76" s="10">
        <v>73</v>
      </c>
      <c r="F76" s="11">
        <f t="shared" si="62"/>
        <v>27615.215244144198</v>
      </c>
      <c r="H76" s="11">
        <f t="shared" si="63"/>
        <v>187.85460307735039</v>
      </c>
    </row>
    <row r="77" spans="1:11">
      <c r="A77" s="2">
        <v>43955</v>
      </c>
      <c r="B77" s="10">
        <v>74</v>
      </c>
      <c r="F77" s="11">
        <f t="shared" si="62"/>
        <v>27789.626546191383</v>
      </c>
      <c r="H77" s="11">
        <f t="shared" si="63"/>
        <v>174.41130204718633</v>
      </c>
    </row>
    <row r="78" spans="1:11">
      <c r="A78" s="2">
        <v>43956</v>
      </c>
      <c r="B78" s="10">
        <v>75</v>
      </c>
      <c r="F78" s="11">
        <f t="shared" si="62"/>
        <v>27951.349697630656</v>
      </c>
      <c r="H78" s="11">
        <f t="shared" si="63"/>
        <v>161.72315143927253</v>
      </c>
    </row>
    <row r="79" spans="1:11">
      <c r="A79" s="2">
        <v>43957</v>
      </c>
      <c r="B79" s="10">
        <v>76</v>
      </c>
      <c r="F79" s="11">
        <f t="shared" si="62"/>
        <v>28101.121226702533</v>
      </c>
      <c r="H79" s="11">
        <f t="shared" si="63"/>
        <v>149.77152907187613</v>
      </c>
    </row>
    <row r="80" spans="1:11">
      <c r="A80" s="2">
        <v>43958</v>
      </c>
      <c r="B80" s="10">
        <v>77</v>
      </c>
      <c r="F80" s="11">
        <f t="shared" si="62"/>
        <v>28239.656370458095</v>
      </c>
      <c r="H80" s="11">
        <f t="shared" si="63"/>
        <v>138.53514375556026</v>
      </c>
    </row>
    <row r="81" spans="1:8">
      <c r="A81" s="2">
        <v>43959</v>
      </c>
      <c r="B81" s="10">
        <v>78</v>
      </c>
      <c r="F81" s="11">
        <f t="shared" si="62"/>
        <v>28367.646909492556</v>
      </c>
      <c r="H81" s="11">
        <f t="shared" si="63"/>
        <v>127.99053903446034</v>
      </c>
    </row>
    <row r="82" spans="1:8">
      <c r="A82" s="2">
        <v>43960</v>
      </c>
      <c r="B82" s="10">
        <v>79</v>
      </c>
      <c r="F82" s="11">
        <f t="shared" si="62"/>
        <v>28485.759461734211</v>
      </c>
      <c r="H82" s="11">
        <f t="shared" si="63"/>
        <v>118.11255224165615</v>
      </c>
    </row>
    <row r="83" spans="1:8">
      <c r="A83" s="2">
        <v>43961</v>
      </c>
      <c r="B83" s="10">
        <v>80</v>
      </c>
      <c r="F83" s="11">
        <f t="shared" si="62"/>
        <v>28594.634191426718</v>
      </c>
      <c r="H83" s="11">
        <f t="shared" si="63"/>
        <v>108.87472969250618</v>
      </c>
    </row>
    <row r="84" spans="1:8">
      <c r="A84" s="2">
        <v>43962</v>
      </c>
      <c r="B84" s="10">
        <v>81</v>
      </c>
      <c r="F84" s="11">
        <f t="shared" si="62"/>
        <v>28694.883890759036</v>
      </c>
      <c r="H84" s="11">
        <f t="shared" si="63"/>
        <v>100.24969933231937</v>
      </c>
    </row>
    <row r="85" spans="1:8">
      <c r="A85" s="2">
        <v>43963</v>
      </c>
      <c r="B85" s="10">
        <v>82</v>
      </c>
      <c r="F85" s="11">
        <f t="shared" si="62"/>
        <v>28787.093393303217</v>
      </c>
      <c r="H85" s="11">
        <f t="shared" si="63"/>
        <v>92.209502544182257</v>
      </c>
    </row>
    <row r="86" spans="1:8">
      <c r="A86" s="2">
        <v>43964</v>
      </c>
      <c r="B86" s="10">
        <v>83</v>
      </c>
      <c r="F86" s="11">
        <f t="shared" si="62"/>
        <v>28871.819280423675</v>
      </c>
      <c r="H86" s="11">
        <f t="shared" si="63"/>
        <v>84.725887120456335</v>
      </c>
    </row>
    <row r="87" spans="1:8">
      <c r="A87" s="2">
        <v>43965</v>
      </c>
      <c r="B87" s="10">
        <v>84</v>
      </c>
      <c r="F87" s="11">
        <f t="shared" si="62"/>
        <v>28949.589844042126</v>
      </c>
      <c r="H87" s="11">
        <f t="shared" si="63"/>
        <v>77.770563618451149</v>
      </c>
    </row>
    <row r="88" spans="1:8">
      <c r="A88" s="2">
        <v>43966</v>
      </c>
      <c r="B88" s="10">
        <v>85</v>
      </c>
      <c r="F88" s="11">
        <f t="shared" si="62"/>
        <v>29020.905271509666</v>
      </c>
      <c r="H88" s="11">
        <f t="shared" si="63"/>
        <v>71.315427467539166</v>
      </c>
    </row>
    <row r="89" spans="1:8">
      <c r="A89" s="2">
        <v>43967</v>
      </c>
      <c r="B89" s="10">
        <v>86</v>
      </c>
      <c r="F89" s="11">
        <f t="shared" si="62"/>
        <v>29086.238020791076</v>
      </c>
      <c r="H89" s="11">
        <f t="shared" si="63"/>
        <v>65.332749281407828</v>
      </c>
    </row>
    <row r="90" spans="1:8">
      <c r="A90" s="2">
        <v>43968</v>
      </c>
      <c r="B90" s="10">
        <v>87</v>
      </c>
      <c r="F90" s="11">
        <f t="shared" si="62"/>
        <v>29146.033356655462</v>
      </c>
      <c r="H90" s="11">
        <f t="shared" si="63"/>
        <v>59.79533586438717</v>
      </c>
    </row>
    <row r="91" spans="1:8">
      <c r="A91" s="2">
        <v>43969</v>
      </c>
      <c r="B91" s="10">
        <v>88</v>
      </c>
      <c r="F91" s="11">
        <f t="shared" si="62"/>
        <v>29200.710021048744</v>
      </c>
      <c r="H91" s="11">
        <f t="shared" si="63"/>
        <v>54.676664393282486</v>
      </c>
    </row>
    <row r="92" spans="1:8">
      <c r="A92" s="2">
        <v>43970</v>
      </c>
      <c r="B92" s="10">
        <v>89</v>
      </c>
      <c r="F92" s="11">
        <f t="shared" si="62"/>
        <v>29250.661013262245</v>
      </c>
      <c r="H92" s="11">
        <f t="shared" si="63"/>
        <v>49.950992213499575</v>
      </c>
    </row>
    <row r="93" spans="1:8">
      <c r="A93" s="2">
        <v>43971</v>
      </c>
      <c r="B93" s="10">
        <v>90</v>
      </c>
      <c r="F93" s="11">
        <f t="shared" si="62"/>
        <v>29296.25445787959</v>
      </c>
      <c r="H93" s="11">
        <f t="shared" si="63"/>
        <v>45.59344461734463</v>
      </c>
    </row>
    <row r="94" spans="1:8">
      <c r="A94" s="2">
        <v>43972</v>
      </c>
      <c r="B94" s="10">
        <v>91</v>
      </c>
      <c r="F94" s="11">
        <f t="shared" si="62"/>
        <v>29337.834540758886</v>
      </c>
      <c r="H94" s="11">
        <f t="shared" si="63"/>
        <v>41.580082879294729</v>
      </c>
    </row>
    <row r="95" spans="1:8">
      <c r="A95" s="2">
        <v>43973</v>
      </c>
      <c r="B95" s="10">
        <v>92</v>
      </c>
      <c r="F95" s="11">
        <f t="shared" si="62"/>
        <v>29375.72249547203</v>
      </c>
      <c r="H95" s="11">
        <f t="shared" si="63"/>
        <v>37.887954713143806</v>
      </c>
    </row>
    <row r="96" spans="1:8">
      <c r="A96" s="2">
        <v>43974</v>
      </c>
      <c r="B96" s="10">
        <v>93</v>
      </c>
      <c r="F96" s="11">
        <f t="shared" si="62"/>
        <v>29410.217624665918</v>
      </c>
      <c r="H96" s="11">
        <f t="shared" si="63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63"/>
  <sheetViews>
    <sheetView topLeftCell="A49" workbookViewId="0">
      <selection activeCell="B63" sqref="B63"/>
    </sheetView>
  </sheetViews>
  <sheetFormatPr defaultRowHeight="13.8"/>
  <cols>
    <col min="2" max="3" width="10.69921875" customWidth="1"/>
    <col min="4" max="5" width="10.5" bestFit="1" customWidth="1"/>
  </cols>
  <sheetData>
    <row r="1" spans="2:5">
      <c r="B1" s="1" t="s">
        <v>10</v>
      </c>
      <c r="C1" t="s">
        <v>64</v>
      </c>
      <c r="D1" t="s">
        <v>65</v>
      </c>
      <c r="E1" t="s">
        <v>66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I94"/>
  <sheetViews>
    <sheetView topLeftCell="P31" workbookViewId="0">
      <selection activeCell="W65" sqref="W65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1"/>
    <col min="22" max="22" width="13.5" bestFit="1" customWidth="1"/>
    <col min="23" max="23" width="9.3984375" bestFit="1" customWidth="1"/>
    <col min="24" max="26" width="9.3984375" customWidth="1"/>
    <col min="27" max="27" width="10" bestFit="1" customWidth="1"/>
    <col min="28" max="29" width="9.3984375" customWidth="1"/>
  </cols>
  <sheetData>
    <row r="1" spans="1:35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47</v>
      </c>
      <c r="J1" s="1" t="s">
        <v>44</v>
      </c>
      <c r="V1" t="s">
        <v>61</v>
      </c>
      <c r="W1" t="s">
        <v>55</v>
      </c>
      <c r="X1" t="s">
        <v>56</v>
      </c>
      <c r="Y1" s="27" t="s">
        <v>58</v>
      </c>
      <c r="Z1" s="27" t="s">
        <v>60</v>
      </c>
      <c r="AA1" s="27" t="s">
        <v>59</v>
      </c>
      <c r="AC1" t="s">
        <v>57</v>
      </c>
      <c r="AD1" t="s">
        <v>53</v>
      </c>
    </row>
    <row r="3" spans="1:35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8">
        <f t="shared" ref="G3:G34" si="0">C3/(E3+F3)</f>
        <v>28.625</v>
      </c>
      <c r="H3" s="22">
        <f t="shared" ref="H3:H34" si="1">$M$3*EXP($M$4*B3)</f>
        <v>9.7443252798954809</v>
      </c>
      <c r="I3" s="22">
        <f>G3-H3</f>
        <v>18.880674720104519</v>
      </c>
      <c r="J3" s="22"/>
      <c r="L3" t="s">
        <v>45</v>
      </c>
      <c r="M3" s="25">
        <v>10</v>
      </c>
    </row>
    <row r="4" spans="1:35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8">
        <f t="shared" si="0"/>
        <v>29.272727272727273</v>
      </c>
      <c r="H4" s="22">
        <f t="shared" si="1"/>
        <v>9.495187516041014</v>
      </c>
      <c r="I4" s="22">
        <f t="shared" ref="I4:I56" si="2">G4-H4</f>
        <v>19.777539756686259</v>
      </c>
      <c r="J4" s="22">
        <f t="shared" ref="J4:J35" si="3">(C4-C3)/(E4-E3+F4-F3)</f>
        <v>31</v>
      </c>
      <c r="L4" s="19" t="s">
        <v>46</v>
      </c>
      <c r="M4" s="25">
        <v>-2.5899999999999999E-2</v>
      </c>
      <c r="V4">
        <f>Quarantena!B4</f>
        <v>162</v>
      </c>
      <c r="W4" s="26">
        <f t="shared" ref="W4:W57" si="4">(E4+F4-E3-F3)/(D4)</f>
        <v>9.6463022508038593E-3</v>
      </c>
      <c r="X4" s="11">
        <f t="shared" ref="X4:X35" si="5">$AG$5*(D4)-(F4-F3+E4-E3)</f>
        <v>12.55</v>
      </c>
      <c r="Y4" s="11">
        <f>Y3+X4</f>
        <v>12.55</v>
      </c>
      <c r="Z4" s="11">
        <f t="shared" ref="Z4:Z57" si="6">Y4-E4+F4</f>
        <v>3.5500000000000007</v>
      </c>
      <c r="AA4">
        <f t="shared" ref="AA4:AA35" si="7">F4-F3+AA3</f>
        <v>0</v>
      </c>
      <c r="AD4">
        <f>'Nuovi positivi'!C4*$AG$5</f>
        <v>4.6500000000000004</v>
      </c>
      <c r="AF4" t="s">
        <v>54</v>
      </c>
      <c r="AG4" s="25">
        <v>20</v>
      </c>
    </row>
    <row r="5" spans="1:35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8">
        <f t="shared" si="0"/>
        <v>26.666666666666668</v>
      </c>
      <c r="H5" s="22">
        <f t="shared" si="1"/>
        <v>9.2524195749906433</v>
      </c>
      <c r="I5" s="22">
        <f t="shared" si="2"/>
        <v>17.414247091676025</v>
      </c>
      <c r="J5" s="22">
        <f t="shared" si="3"/>
        <v>19.5</v>
      </c>
      <c r="V5">
        <f>Quarantena!B5</f>
        <v>221</v>
      </c>
      <c r="W5" s="26">
        <f t="shared" si="4"/>
        <v>1.038961038961039E-2</v>
      </c>
      <c r="X5" s="11">
        <f t="shared" si="5"/>
        <v>15.25</v>
      </c>
      <c r="Y5" s="11">
        <f t="shared" ref="Y5:Y58" si="8">Y4+X5</f>
        <v>27.8</v>
      </c>
      <c r="Z5" s="11">
        <f t="shared" si="6"/>
        <v>18.8</v>
      </c>
      <c r="AA5">
        <f t="shared" si="7"/>
        <v>2</v>
      </c>
      <c r="AB5" s="5"/>
      <c r="AC5" s="5">
        <f t="shared" ref="AC5:AC36" si="9">(E5-E4+F5-F4+X5)/D5</f>
        <v>0.05</v>
      </c>
      <c r="AD5">
        <f>'Nuovi positivi'!C5*$AG$5</f>
        <v>3.9000000000000004</v>
      </c>
      <c r="AF5" t="s">
        <v>55</v>
      </c>
      <c r="AG5">
        <f>1/AG4</f>
        <v>0.05</v>
      </c>
    </row>
    <row r="6" spans="1:35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8">
        <f t="shared" si="0"/>
        <v>10.483870967741936</v>
      </c>
      <c r="H6" s="22">
        <f t="shared" si="1"/>
        <v>9.0158585964781111</v>
      </c>
      <c r="I6" s="22">
        <f t="shared" si="2"/>
        <v>1.4680123712638249</v>
      </c>
      <c r="J6" s="22">
        <f t="shared" si="3"/>
        <v>5.3191489361702127</v>
      </c>
      <c r="V6">
        <f>Quarantena!B6</f>
        <v>284</v>
      </c>
      <c r="W6" s="26">
        <f t="shared" si="4"/>
        <v>7.9931972789115652E-2</v>
      </c>
      <c r="X6" s="11">
        <f t="shared" si="5"/>
        <v>-17.599999999999998</v>
      </c>
      <c r="Y6" s="11">
        <f t="shared" si="8"/>
        <v>10.200000000000003</v>
      </c>
      <c r="Z6" s="11">
        <f t="shared" si="6"/>
        <v>38.200000000000003</v>
      </c>
      <c r="AA6">
        <f t="shared" si="7"/>
        <v>44</v>
      </c>
      <c r="AB6" s="5"/>
      <c r="AC6" s="5">
        <f t="shared" si="9"/>
        <v>0.05</v>
      </c>
      <c r="AD6">
        <f>'Nuovi positivi'!C6*$AG$5</f>
        <v>12.5</v>
      </c>
    </row>
    <row r="7" spans="1:35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8">
        <f t="shared" si="0"/>
        <v>13.253731343283581</v>
      </c>
      <c r="H7" s="22">
        <f t="shared" si="1"/>
        <v>8.7853458841624636</v>
      </c>
      <c r="I7" s="22">
        <f t="shared" si="2"/>
        <v>4.4683854591211176</v>
      </c>
      <c r="J7" s="22">
        <f t="shared" si="3"/>
        <v>47.6</v>
      </c>
      <c r="L7" s="12" t="s">
        <v>30</v>
      </c>
      <c r="M7" s="20">
        <f>AVERAGE(I22:I57)</f>
        <v>3.695484754746365E-2</v>
      </c>
      <c r="V7">
        <f>Quarantena!B7</f>
        <v>412</v>
      </c>
      <c r="W7" s="26">
        <f t="shared" si="4"/>
        <v>6.0901339829476245E-3</v>
      </c>
      <c r="X7" s="11">
        <f t="shared" si="5"/>
        <v>36.050000000000004</v>
      </c>
      <c r="Y7" s="11">
        <f t="shared" si="8"/>
        <v>46.250000000000007</v>
      </c>
      <c r="Z7" s="11">
        <f t="shared" si="6"/>
        <v>71.25</v>
      </c>
      <c r="AA7">
        <f t="shared" si="7"/>
        <v>45</v>
      </c>
      <c r="AB7" s="5"/>
      <c r="AC7" s="5">
        <f t="shared" si="9"/>
        <v>0.05</v>
      </c>
      <c r="AD7">
        <f>'Nuovi positivi'!C7*$AG$5</f>
        <v>11.9</v>
      </c>
    </row>
    <row r="8" spans="1:35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8">
        <f t="shared" si="0"/>
        <v>14.278481012658228</v>
      </c>
      <c r="H8" s="22">
        <f t="shared" si="1"/>
        <v>8.5607267991670017</v>
      </c>
      <c r="I8" s="22">
        <f t="shared" si="2"/>
        <v>5.7177542134912258</v>
      </c>
      <c r="J8" s="22">
        <f t="shared" si="3"/>
        <v>20</v>
      </c>
      <c r="L8" s="12" t="s">
        <v>31</v>
      </c>
      <c r="M8" s="20">
        <f>STDEVP(I22:I57)</f>
        <v>0.10735906035382746</v>
      </c>
      <c r="V8">
        <f>Quarantena!B8</f>
        <v>543</v>
      </c>
      <c r="W8" s="26">
        <f t="shared" si="4"/>
        <v>1.1439466158245948E-2</v>
      </c>
      <c r="X8" s="11">
        <f t="shared" si="5"/>
        <v>40.450000000000003</v>
      </c>
      <c r="Y8" s="11">
        <f t="shared" si="8"/>
        <v>86.700000000000017</v>
      </c>
      <c r="Z8" s="11">
        <f t="shared" si="6"/>
        <v>107.70000000000002</v>
      </c>
      <c r="AA8">
        <f t="shared" si="7"/>
        <v>49</v>
      </c>
      <c r="AB8" s="5"/>
      <c r="AC8" s="5">
        <f t="shared" si="9"/>
        <v>0.05</v>
      </c>
      <c r="AD8">
        <f>'Nuovi positivi'!C8*$AG$5</f>
        <v>12</v>
      </c>
      <c r="AF8">
        <f>SUM(AD4:AD94)</f>
        <v>9638.2499999999964</v>
      </c>
    </row>
    <row r="9" spans="1:35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8">
        <f t="shared" si="0"/>
        <v>14.478632478632479</v>
      </c>
      <c r="H9" s="22">
        <f t="shared" si="1"/>
        <v>8.3418506563401724</v>
      </c>
      <c r="I9" s="22">
        <f t="shared" si="2"/>
        <v>6.1367818222923063</v>
      </c>
      <c r="J9" s="22">
        <f t="shared" si="3"/>
        <v>14.894736842105264</v>
      </c>
      <c r="V9">
        <f>Quarantena!B9</f>
        <v>798</v>
      </c>
      <c r="W9" s="26">
        <f t="shared" si="4"/>
        <v>2.4096385542168676E-2</v>
      </c>
      <c r="X9" s="11">
        <f t="shared" si="5"/>
        <v>40.850000000000009</v>
      </c>
      <c r="Y9" s="11">
        <f t="shared" si="8"/>
        <v>127.55000000000003</v>
      </c>
      <c r="Z9" s="11">
        <f t="shared" si="6"/>
        <v>176.55</v>
      </c>
      <c r="AA9">
        <f t="shared" si="7"/>
        <v>82</v>
      </c>
      <c r="AB9" s="5"/>
      <c r="AC9" s="5">
        <f t="shared" si="9"/>
        <v>0.05</v>
      </c>
      <c r="AD9">
        <f>'Nuovi positivi'!C9*$AG$5</f>
        <v>28.3</v>
      </c>
      <c r="AF9" s="5">
        <f>SUM(X5:X58)</f>
        <v>69319.85000000002</v>
      </c>
    </row>
    <row r="10" spans="1:35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8">
        <f t="shared" si="0"/>
        <v>10.129353233830846</v>
      </c>
      <c r="H10" s="22">
        <f t="shared" si="1"/>
        <v>8.1285706231688248</v>
      </c>
      <c r="I10" s="22">
        <f t="shared" si="2"/>
        <v>2.0007826106620215</v>
      </c>
      <c r="J10" s="22">
        <f t="shared" si="3"/>
        <v>4.0714285714285712</v>
      </c>
      <c r="V10">
        <f>Quarantena!B10</f>
        <v>927</v>
      </c>
      <c r="W10" s="26">
        <f t="shared" si="4"/>
        <v>4.5776566757493191E-2</v>
      </c>
      <c r="X10" s="11">
        <f t="shared" si="5"/>
        <v>7.75</v>
      </c>
      <c r="Y10" s="11">
        <f t="shared" si="8"/>
        <v>135.30000000000001</v>
      </c>
      <c r="Z10" s="11">
        <f t="shared" si="6"/>
        <v>232.3</v>
      </c>
      <c r="AA10">
        <f t="shared" si="7"/>
        <v>148</v>
      </c>
      <c r="AB10" s="5"/>
      <c r="AC10" s="5">
        <f t="shared" si="9"/>
        <v>0.05</v>
      </c>
      <c r="AD10">
        <f>'Nuovi positivi'!C10*$AG$5</f>
        <v>17.100000000000001</v>
      </c>
      <c r="AF10" s="5">
        <f>SUM(X39:X58)</f>
        <v>51959.700000000004</v>
      </c>
    </row>
    <row r="11" spans="1:35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8">
        <f t="shared" si="0"/>
        <v>10.468619246861925</v>
      </c>
      <c r="H11" s="22">
        <f t="shared" si="1"/>
        <v>7.9207436212759745</v>
      </c>
      <c r="I11" s="22">
        <f t="shared" si="2"/>
        <v>2.5478756255859505</v>
      </c>
      <c r="J11" s="22">
        <f t="shared" si="3"/>
        <v>12.263157894736842</v>
      </c>
      <c r="V11">
        <f>Quarantena!B11</f>
        <v>1000</v>
      </c>
      <c r="W11" s="26">
        <f t="shared" si="4"/>
        <v>1.6791869200176758E-2</v>
      </c>
      <c r="X11" s="11">
        <f t="shared" si="5"/>
        <v>75.150000000000006</v>
      </c>
      <c r="Y11" s="11">
        <f t="shared" si="8"/>
        <v>210.45000000000002</v>
      </c>
      <c r="Z11" s="11">
        <f t="shared" si="6"/>
        <v>291.45000000000005</v>
      </c>
      <c r="AA11">
        <f t="shared" si="7"/>
        <v>159</v>
      </c>
      <c r="AB11" s="5"/>
      <c r="AC11" s="5">
        <f t="shared" si="9"/>
        <v>0.05</v>
      </c>
      <c r="AD11">
        <f>'Nuovi positivi'!C11*$AG$5</f>
        <v>23.3</v>
      </c>
    </row>
    <row r="12" spans="1:35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8">
        <f t="shared" si="0"/>
        <v>8.0652741514360322</v>
      </c>
      <c r="H12" s="22">
        <f t="shared" si="1"/>
        <v>7.718230230437034</v>
      </c>
      <c r="I12" s="22">
        <f t="shared" si="2"/>
        <v>0.34704392099899817</v>
      </c>
      <c r="J12" s="22">
        <f t="shared" si="3"/>
        <v>4.0763888888888893</v>
      </c>
      <c r="L12" t="s">
        <v>51</v>
      </c>
      <c r="V12">
        <f>Quarantena!B12</f>
        <v>1065</v>
      </c>
      <c r="W12" s="26">
        <f t="shared" si="4"/>
        <v>5.3215077605321508E-2</v>
      </c>
      <c r="X12" s="11">
        <f t="shared" si="5"/>
        <v>-8.6999999999999886</v>
      </c>
      <c r="Y12" s="11">
        <f t="shared" si="8"/>
        <v>201.75000000000003</v>
      </c>
      <c r="Z12" s="11">
        <f t="shared" si="6"/>
        <v>370.75</v>
      </c>
      <c r="AA12">
        <f t="shared" si="7"/>
        <v>275</v>
      </c>
      <c r="AB12" s="5"/>
      <c r="AC12" s="5">
        <f t="shared" si="9"/>
        <v>0.05</v>
      </c>
      <c r="AD12">
        <f>'Nuovi positivi'!C12*$AG$5</f>
        <v>29.35</v>
      </c>
    </row>
    <row r="13" spans="1:35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8">
        <f t="shared" si="0"/>
        <v>6.8647686832740211</v>
      </c>
      <c r="H13" s="22">
        <f t="shared" si="1"/>
        <v>7.5208945950501116</v>
      </c>
      <c r="I13" s="22">
        <f t="shared" si="2"/>
        <v>-0.65612591177609048</v>
      </c>
      <c r="J13" s="22">
        <f t="shared" si="3"/>
        <v>4.2960893854748603</v>
      </c>
      <c r="V13">
        <f>Quarantena!B13</f>
        <v>1155</v>
      </c>
      <c r="W13" s="26">
        <f t="shared" si="4"/>
        <v>5.4308252427184463E-2</v>
      </c>
      <c r="X13" s="11">
        <f t="shared" si="5"/>
        <v>-14.199999999999989</v>
      </c>
      <c r="Y13" s="11">
        <f t="shared" si="8"/>
        <v>187.55000000000004</v>
      </c>
      <c r="Z13" s="11">
        <f t="shared" si="6"/>
        <v>453.55000000000007</v>
      </c>
      <c r="AA13">
        <f t="shared" si="7"/>
        <v>413</v>
      </c>
      <c r="AB13" s="5"/>
      <c r="AC13" s="5">
        <f t="shared" si="9"/>
        <v>0.05</v>
      </c>
      <c r="AD13">
        <f>'Nuovi positivi'!C13*$AG$5</f>
        <v>38.450000000000003</v>
      </c>
    </row>
    <row r="14" spans="1:35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8">
        <f t="shared" si="0"/>
        <v>6.4388888888888891</v>
      </c>
      <c r="H14" s="22">
        <f t="shared" si="1"/>
        <v>7.3286043329976094</v>
      </c>
      <c r="I14" s="22">
        <f t="shared" si="2"/>
        <v>-0.88971544410872028</v>
      </c>
      <c r="J14" s="22">
        <f t="shared" si="3"/>
        <v>4.924050632911392</v>
      </c>
      <c r="V14">
        <f>Quarantena!B14</f>
        <v>1060</v>
      </c>
      <c r="W14" s="26">
        <f t="shared" si="4"/>
        <v>4.0347293156281917E-2</v>
      </c>
      <c r="X14" s="11">
        <f t="shared" si="5"/>
        <v>37.800000000000011</v>
      </c>
      <c r="Y14" s="11">
        <f t="shared" si="8"/>
        <v>225.35000000000005</v>
      </c>
      <c r="Z14" s="11">
        <f t="shared" si="6"/>
        <v>551.35</v>
      </c>
      <c r="AA14">
        <f t="shared" si="7"/>
        <v>522</v>
      </c>
      <c r="AB14" s="5"/>
      <c r="AC14" s="5">
        <f t="shared" si="9"/>
        <v>0.05</v>
      </c>
      <c r="AD14">
        <f>'Nuovi positivi'!C14*$AG$5</f>
        <v>38.900000000000006</v>
      </c>
    </row>
    <row r="15" spans="1:35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8">
        <f t="shared" si="0"/>
        <v>7.1569343065693429</v>
      </c>
      <c r="H15" s="22">
        <f t="shared" si="1"/>
        <v>7.1412304468380148</v>
      </c>
      <c r="I15" s="22">
        <f t="shared" si="2"/>
        <v>1.5703859731328151E-2</v>
      </c>
      <c r="J15" s="22">
        <f t="shared" si="3"/>
        <v>12.225490196078431</v>
      </c>
      <c r="V15">
        <f>Quarantena!B15</f>
        <v>1843</v>
      </c>
      <c r="W15" s="26">
        <f t="shared" si="4"/>
        <v>2.0154119739181981E-2</v>
      </c>
      <c r="X15" s="11">
        <f t="shared" si="5"/>
        <v>151.05000000000001</v>
      </c>
      <c r="Y15" s="11">
        <f t="shared" si="8"/>
        <v>376.40000000000009</v>
      </c>
      <c r="Z15" s="11">
        <f t="shared" si="6"/>
        <v>732.40000000000009</v>
      </c>
      <c r="AA15">
        <f t="shared" si="7"/>
        <v>588</v>
      </c>
      <c r="AB15" s="5"/>
      <c r="AC15" s="5">
        <f t="shared" si="9"/>
        <v>0.05</v>
      </c>
      <c r="AD15">
        <f>'Nuovi positivi'!C15*$AG$5</f>
        <v>62.35</v>
      </c>
    </row>
    <row r="16" spans="1:35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8">
        <f t="shared" si="0"/>
        <v>7.4645748987854255</v>
      </c>
      <c r="H16" s="22">
        <f t="shared" si="1"/>
        <v>6.9586472372682975</v>
      </c>
      <c r="I16" s="22">
        <f t="shared" si="2"/>
        <v>0.50592766151712798</v>
      </c>
      <c r="J16" s="22">
        <f t="shared" si="3"/>
        <v>8.9879518072289155</v>
      </c>
      <c r="V16">
        <f>Quarantena!B16</f>
        <v>2180</v>
      </c>
      <c r="W16" s="26">
        <f t="shared" si="4"/>
        <v>2.5990292782213872E-2</v>
      </c>
      <c r="X16" s="11">
        <f t="shared" si="5"/>
        <v>153.35000000000002</v>
      </c>
      <c r="Y16" s="11">
        <f t="shared" si="8"/>
        <v>529.75000000000011</v>
      </c>
      <c r="Z16" s="11">
        <f t="shared" si="6"/>
        <v>785.75000000000011</v>
      </c>
      <c r="AA16">
        <f t="shared" si="7"/>
        <v>621</v>
      </c>
      <c r="AB16" s="5"/>
      <c r="AC16" s="5">
        <f t="shared" si="9"/>
        <v>0.05</v>
      </c>
      <c r="AD16">
        <f>'Nuovi positivi'!C16*$AG$5</f>
        <v>74.600000000000009</v>
      </c>
      <c r="AI16" s="11">
        <f t="shared" ref="AI16:AI61" si="10">Y16+$AF$60</f>
        <v>-5970.25</v>
      </c>
    </row>
    <row r="17" spans="1:35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8">
        <f t="shared" si="0"/>
        <v>7.727042965459141</v>
      </c>
      <c r="H17" s="22">
        <f t="shared" si="1"/>
        <v>6.7807322187988301</v>
      </c>
      <c r="I17" s="22">
        <f t="shared" si="2"/>
        <v>0.9463107466603109</v>
      </c>
      <c r="J17" s="22">
        <f t="shared" si="3"/>
        <v>9.0301507537688437</v>
      </c>
      <c r="V17">
        <f>Quarantena!B17</f>
        <v>2936</v>
      </c>
      <c r="W17" s="26">
        <f t="shared" si="4"/>
        <v>2.4921728240450844E-2</v>
      </c>
      <c r="X17" s="11">
        <f t="shared" si="5"/>
        <v>200.25</v>
      </c>
      <c r="Y17" s="11">
        <f t="shared" si="8"/>
        <v>730.00000000000011</v>
      </c>
      <c r="Z17" s="11">
        <f t="shared" si="6"/>
        <v>991.00000000000011</v>
      </c>
      <c r="AA17">
        <f t="shared" si="7"/>
        <v>723</v>
      </c>
      <c r="AB17" s="5"/>
      <c r="AC17" s="5">
        <f t="shared" si="9"/>
        <v>0.05</v>
      </c>
      <c r="AD17">
        <f>'Nuovi positivi'!C17*$AG$5</f>
        <v>89.850000000000009</v>
      </c>
      <c r="AI17" s="11">
        <f t="shared" si="10"/>
        <v>-5770</v>
      </c>
    </row>
    <row r="18" spans="1:35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8">
        <f t="shared" si="0"/>
        <v>6.2073394495412844</v>
      </c>
      <c r="H18" s="22">
        <f t="shared" si="1"/>
        <v>6.6073660375843222</v>
      </c>
      <c r="I18" s="22">
        <f t="shared" si="2"/>
        <v>-0.40002658804303781</v>
      </c>
      <c r="J18" s="22">
        <f t="shared" si="3"/>
        <v>2.1808035714285716</v>
      </c>
      <c r="V18">
        <f>Quarantena!B18</f>
        <v>2599</v>
      </c>
      <c r="W18" s="26">
        <f t="shared" si="4"/>
        <v>5.2619215409913087E-2</v>
      </c>
      <c r="X18" s="11">
        <f t="shared" si="5"/>
        <v>-22.299999999999955</v>
      </c>
      <c r="Y18" s="11">
        <f t="shared" si="8"/>
        <v>707.70000000000016</v>
      </c>
      <c r="Z18" s="11">
        <f t="shared" si="6"/>
        <v>1080.7000000000003</v>
      </c>
      <c r="AA18">
        <f t="shared" si="7"/>
        <v>1003</v>
      </c>
      <c r="AB18" s="5"/>
      <c r="AC18" s="5">
        <f t="shared" si="9"/>
        <v>0.05</v>
      </c>
      <c r="AD18">
        <f>'Nuovi positivi'!C18*$AG$5</f>
        <v>48.85</v>
      </c>
      <c r="AI18" s="11">
        <f t="shared" si="10"/>
        <v>-5792.3</v>
      </c>
    </row>
    <row r="19" spans="1:35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8">
        <f t="shared" si="0"/>
        <v>6.6570512820512819</v>
      </c>
      <c r="H19" s="22">
        <f t="shared" si="1"/>
        <v>6.4384323913555743</v>
      </c>
      <c r="I19" s="22">
        <f t="shared" si="2"/>
        <v>0.21861889069570761</v>
      </c>
      <c r="J19" s="22">
        <f t="shared" si="3"/>
        <v>9.7594936708860764</v>
      </c>
      <c r="V19">
        <f>Quarantena!B19</f>
        <v>3724</v>
      </c>
      <c r="W19" s="26">
        <f t="shared" si="4"/>
        <v>2.2379603399433429E-2</v>
      </c>
      <c r="X19" s="11">
        <f t="shared" si="5"/>
        <v>292.5</v>
      </c>
      <c r="Y19" s="11">
        <f t="shared" si="8"/>
        <v>1000.2000000000002</v>
      </c>
      <c r="Z19" s="11">
        <f t="shared" si="6"/>
        <v>1218.2000000000003</v>
      </c>
      <c r="AA19">
        <f t="shared" si="7"/>
        <v>1044</v>
      </c>
      <c r="AB19" s="5"/>
      <c r="AC19" s="5">
        <f t="shared" si="9"/>
        <v>0.05</v>
      </c>
      <c r="AD19">
        <f>'Nuovi positivi'!C19*$AG$5</f>
        <v>115.65</v>
      </c>
      <c r="AI19" s="11">
        <f t="shared" si="10"/>
        <v>-5499.8</v>
      </c>
    </row>
    <row r="20" spans="1:35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8">
        <f t="shared" si="0"/>
        <v>6.6459982409850484</v>
      </c>
      <c r="H20" s="22">
        <f t="shared" si="1"/>
        <v>6.2738179513984038</v>
      </c>
      <c r="I20" s="22">
        <f t="shared" si="2"/>
        <v>0.37218028958664462</v>
      </c>
      <c r="J20" s="22">
        <f t="shared" si="3"/>
        <v>6.5945273631840795</v>
      </c>
      <c r="V20">
        <f>Quarantena!B20</f>
        <v>5036</v>
      </c>
      <c r="W20" s="26">
        <f t="shared" si="4"/>
        <v>3.1310849754653793E-2</v>
      </c>
      <c r="X20" s="11">
        <f t="shared" si="5"/>
        <v>239.95000000000005</v>
      </c>
      <c r="Y20" s="11">
        <f t="shared" si="8"/>
        <v>1240.1500000000001</v>
      </c>
      <c r="Z20" s="11">
        <f t="shared" si="6"/>
        <v>1482.15</v>
      </c>
      <c r="AA20">
        <f t="shared" si="7"/>
        <v>1257</v>
      </c>
      <c r="AB20" s="5"/>
      <c r="AC20" s="5">
        <f t="shared" si="9"/>
        <v>0.05</v>
      </c>
      <c r="AD20">
        <f>'Nuovi positivi'!C20*$AG$5</f>
        <v>132.55000000000001</v>
      </c>
      <c r="AI20" s="11">
        <f t="shared" si="10"/>
        <v>-5259.85</v>
      </c>
    </row>
    <row r="21" spans="1:35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8">
        <f t="shared" si="0"/>
        <v>6.5286506469500925</v>
      </c>
      <c r="H21" s="22">
        <f t="shared" si="1"/>
        <v>6.1134122865273532</v>
      </c>
      <c r="I21" s="22">
        <f t="shared" si="2"/>
        <v>0.41523836042273921</v>
      </c>
      <c r="J21" s="22">
        <f t="shared" si="3"/>
        <v>5.9095127610208813</v>
      </c>
      <c r="V21">
        <f>Quarantena!B21</f>
        <v>6201</v>
      </c>
      <c r="W21" s="26">
        <f t="shared" si="4"/>
        <v>2.8819792711467736E-2</v>
      </c>
      <c r="X21" s="11">
        <f t="shared" si="5"/>
        <v>316.75</v>
      </c>
      <c r="Y21" s="11">
        <f t="shared" si="8"/>
        <v>1556.9</v>
      </c>
      <c r="Z21" s="11">
        <f t="shared" si="6"/>
        <v>1729.9</v>
      </c>
      <c r="AA21">
        <f t="shared" si="7"/>
        <v>1438</v>
      </c>
      <c r="AB21" s="5"/>
      <c r="AC21" s="5">
        <f t="shared" si="9"/>
        <v>0.05</v>
      </c>
      <c r="AD21">
        <f>'Nuovi positivi'!C21*$AG$5</f>
        <v>127.35000000000001</v>
      </c>
      <c r="AI21" s="11">
        <f t="shared" si="10"/>
        <v>-4943.1000000000004</v>
      </c>
    </row>
    <row r="22" spans="1:35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8">
        <f t="shared" si="0"/>
        <v>6.2098620487232168</v>
      </c>
      <c r="H22" s="22">
        <f t="shared" si="1"/>
        <v>5.9571077890032118</v>
      </c>
      <c r="I22" s="22">
        <f t="shared" si="2"/>
        <v>0.25275425972000498</v>
      </c>
      <c r="J22" s="22">
        <f t="shared" si="3"/>
        <v>4.9814814814814818</v>
      </c>
      <c r="V22">
        <f>Quarantena!B22</f>
        <v>7860</v>
      </c>
      <c r="W22" s="26">
        <f t="shared" si="4"/>
        <v>3.9549295774647886E-2</v>
      </c>
      <c r="X22" s="11">
        <f t="shared" si="5"/>
        <v>185.5</v>
      </c>
      <c r="Y22" s="11">
        <f t="shared" si="8"/>
        <v>1742.4</v>
      </c>
      <c r="Z22" s="11">
        <f t="shared" si="6"/>
        <v>2267.4</v>
      </c>
      <c r="AA22">
        <f t="shared" si="7"/>
        <v>1965</v>
      </c>
      <c r="AB22" s="5"/>
      <c r="AC22" s="5">
        <f t="shared" si="9"/>
        <v>0.05</v>
      </c>
      <c r="AD22">
        <f>'Nuovi positivi'!C22*$AG$5</f>
        <v>174.85000000000002</v>
      </c>
      <c r="AI22" s="11">
        <f t="shared" si="10"/>
        <v>-4757.6000000000004</v>
      </c>
    </row>
    <row r="23" spans="1:35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8">
        <f t="shared" si="0"/>
        <v>5.9717664092664089</v>
      </c>
      <c r="H23" s="22">
        <f t="shared" si="1"/>
        <v>5.8047996023446284</v>
      </c>
      <c r="I23" s="22">
        <f t="shared" si="2"/>
        <v>0.16696680692178045</v>
      </c>
      <c r="J23" s="22">
        <f t="shared" si="3"/>
        <v>4.8710990502035276</v>
      </c>
      <c r="V23">
        <f>Quarantena!B23</f>
        <v>9268</v>
      </c>
      <c r="W23" s="26">
        <f t="shared" si="4"/>
        <v>3.5771489588894818E-2</v>
      </c>
      <c r="X23" s="11">
        <f t="shared" si="5"/>
        <v>293.15000000000009</v>
      </c>
      <c r="Y23" s="11">
        <f t="shared" si="8"/>
        <v>2035.5500000000002</v>
      </c>
      <c r="Z23" s="11">
        <f t="shared" si="6"/>
        <v>2561.5500000000002</v>
      </c>
      <c r="AA23">
        <f t="shared" si="7"/>
        <v>2334</v>
      </c>
      <c r="AB23" s="5"/>
      <c r="AC23" s="5">
        <f t="shared" si="9"/>
        <v>0.05</v>
      </c>
      <c r="AD23">
        <f>'Nuovi positivi'!C23*$AG$5</f>
        <v>179.5</v>
      </c>
      <c r="AI23" s="11">
        <f t="shared" si="10"/>
        <v>-4464.45</v>
      </c>
    </row>
    <row r="24" spans="1:35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8">
        <f t="shared" si="0"/>
        <v>5.7020582840839618</v>
      </c>
      <c r="H24" s="22">
        <f t="shared" si="1"/>
        <v>5.6563855509853989</v>
      </c>
      <c r="I24" s="22">
        <f t="shared" si="2"/>
        <v>4.5672733098562901E-2</v>
      </c>
      <c r="J24" s="22">
        <f t="shared" si="3"/>
        <v>4.2372214941022284</v>
      </c>
      <c r="V24">
        <f>Quarantena!B24</f>
        <v>10197</v>
      </c>
      <c r="W24" s="26">
        <f t="shared" si="4"/>
        <v>3.3068955055692802E-2</v>
      </c>
      <c r="X24" s="11">
        <f t="shared" si="5"/>
        <v>390.65000000000009</v>
      </c>
      <c r="Y24" s="11">
        <f t="shared" si="8"/>
        <v>2426.2000000000003</v>
      </c>
      <c r="Z24" s="11">
        <f t="shared" si="6"/>
        <v>3017.2000000000003</v>
      </c>
      <c r="AA24">
        <f t="shared" si="7"/>
        <v>2748</v>
      </c>
      <c r="AB24" s="5"/>
      <c r="AC24" s="5">
        <f t="shared" si="9"/>
        <v>0.05</v>
      </c>
      <c r="AD24">
        <f>'Nuovi positivi'!C24*$AG$5</f>
        <v>161.65</v>
      </c>
      <c r="AI24" s="11">
        <f t="shared" si="10"/>
        <v>-4073.7999999999997</v>
      </c>
    </row>
    <row r="25" spans="1:35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8">
        <f t="shared" si="0"/>
        <v>5.7872887582659809</v>
      </c>
      <c r="H25" s="22">
        <f t="shared" si="1"/>
        <v>5.5117660717302543</v>
      </c>
      <c r="I25" s="22">
        <f t="shared" si="2"/>
        <v>0.27552268653572654</v>
      </c>
      <c r="J25" s="22">
        <f t="shared" si="3"/>
        <v>6.5661080074487899</v>
      </c>
      <c r="V25">
        <f>Quarantena!B25</f>
        <v>11108</v>
      </c>
      <c r="W25" s="26">
        <f t="shared" si="4"/>
        <v>2.0604711840994553E-2</v>
      </c>
      <c r="X25" s="11">
        <f t="shared" si="5"/>
        <v>766.10000000000014</v>
      </c>
      <c r="Y25" s="11">
        <f t="shared" si="8"/>
        <v>3192.3</v>
      </c>
      <c r="Z25" s="11">
        <f t="shared" si="6"/>
        <v>3630.3</v>
      </c>
      <c r="AA25">
        <f t="shared" si="7"/>
        <v>2940</v>
      </c>
      <c r="AB25" s="5"/>
      <c r="AC25" s="5">
        <f t="shared" si="9"/>
        <v>0.05</v>
      </c>
      <c r="AD25">
        <f>'Nuovi positivi'!C25*$AG$5</f>
        <v>176.3</v>
      </c>
      <c r="AI25" s="11">
        <f t="shared" si="10"/>
        <v>-3307.7</v>
      </c>
    </row>
    <row r="26" spans="1:35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8">
        <f t="shared" si="0"/>
        <v>5.0996715693274313</v>
      </c>
      <c r="H26" s="22">
        <f t="shared" si="1"/>
        <v>5.3708441469631332</v>
      </c>
      <c r="I26" s="22">
        <f t="shared" si="2"/>
        <v>-0.27117257763570191</v>
      </c>
      <c r="J26" s="22">
        <f t="shared" si="3"/>
        <v>2.698524695317511</v>
      </c>
      <c r="V26">
        <f>Quarantena!B26</f>
        <v>12090</v>
      </c>
      <c r="W26" s="26">
        <f t="shared" si="4"/>
        <v>5.430163706025775E-2</v>
      </c>
      <c r="X26" s="11">
        <f t="shared" si="5"/>
        <v>-123.5</v>
      </c>
      <c r="Y26" s="11">
        <f t="shared" si="8"/>
        <v>3068.8</v>
      </c>
      <c r="Z26" s="11">
        <f t="shared" si="6"/>
        <v>4115.8</v>
      </c>
      <c r="AA26">
        <f t="shared" si="7"/>
        <v>4024</v>
      </c>
      <c r="AB26" s="5"/>
      <c r="AC26" s="5">
        <f t="shared" si="9"/>
        <v>0.05</v>
      </c>
      <c r="AD26">
        <f>'Nuovi positivi'!C26*$AG$5</f>
        <v>210.35000000000002</v>
      </c>
      <c r="AI26" s="11">
        <f t="shared" si="10"/>
        <v>-3431.2</v>
      </c>
    </row>
    <row r="27" spans="1:35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8">
        <f t="shared" si="0"/>
        <v>5.2307202039515612</v>
      </c>
      <c r="H27" s="22">
        <f t="shared" si="1"/>
        <v>5.2335252395631526</v>
      </c>
      <c r="I27" s="22">
        <f t="shared" si="2"/>
        <v>-2.8050356115913999E-3</v>
      </c>
      <c r="J27" s="22">
        <f t="shared" si="3"/>
        <v>6.3206650831353919</v>
      </c>
      <c r="V27">
        <f>Quarantena!B27</f>
        <v>14935</v>
      </c>
      <c r="W27" s="26">
        <f t="shared" si="4"/>
        <v>2.5369087074420007E-2</v>
      </c>
      <c r="X27" s="11">
        <f t="shared" si="5"/>
        <v>817.5</v>
      </c>
      <c r="Y27" s="11">
        <f t="shared" si="8"/>
        <v>3886.3</v>
      </c>
      <c r="Z27" s="11">
        <f t="shared" si="6"/>
        <v>4921.3</v>
      </c>
      <c r="AA27">
        <f t="shared" si="7"/>
        <v>4439</v>
      </c>
      <c r="AB27" s="5"/>
      <c r="AC27" s="5">
        <f t="shared" si="9"/>
        <v>0.05</v>
      </c>
      <c r="AD27">
        <f>'Nuovi positivi'!C27*$AG$5</f>
        <v>266.10000000000002</v>
      </c>
      <c r="AI27" s="11">
        <f t="shared" si="10"/>
        <v>-2613.6999999999998</v>
      </c>
    </row>
    <row r="28" spans="1:35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8">
        <f t="shared" si="0"/>
        <v>5.1327366008077719</v>
      </c>
      <c r="H28" s="22">
        <f t="shared" si="1"/>
        <v>5.0997172294846287</v>
      </c>
      <c r="I28" s="22">
        <f t="shared" si="2"/>
        <v>3.3019371323143254E-2</v>
      </c>
      <c r="J28" s="22">
        <f t="shared" si="3"/>
        <v>4.5486322188449844</v>
      </c>
      <c r="V28">
        <f>Quarantena!B28</f>
        <v>19185</v>
      </c>
      <c r="W28" s="26">
        <f t="shared" si="4"/>
        <v>3.4759640781827784E-2</v>
      </c>
      <c r="X28" s="11">
        <f t="shared" si="5"/>
        <v>577</v>
      </c>
      <c r="Y28" s="11">
        <f t="shared" si="8"/>
        <v>4463.3</v>
      </c>
      <c r="Z28" s="11">
        <f t="shared" si="6"/>
        <v>5560.3</v>
      </c>
      <c r="AA28">
        <f t="shared" si="7"/>
        <v>5128</v>
      </c>
      <c r="AB28" s="5"/>
      <c r="AC28" s="5">
        <f t="shared" si="9"/>
        <v>0.05</v>
      </c>
      <c r="AD28">
        <f>'Nuovi positivi'!C28*$AG$5</f>
        <v>299.3</v>
      </c>
      <c r="AI28" s="11">
        <f t="shared" si="10"/>
        <v>-2036.6999999999998</v>
      </c>
    </row>
    <row r="29" spans="1:35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8">
        <f t="shared" si="0"/>
        <v>4.9167660824080022</v>
      </c>
      <c r="H29" s="22">
        <f t="shared" si="1"/>
        <v>4.9693303519585603</v>
      </c>
      <c r="I29" s="22">
        <f t="shared" si="2"/>
        <v>-5.2564269550558151E-2</v>
      </c>
      <c r="J29" s="22">
        <f t="shared" si="3"/>
        <v>3.7770737327188941</v>
      </c>
      <c r="V29">
        <f>Quarantena!B29</f>
        <v>22116</v>
      </c>
      <c r="W29" s="26">
        <f t="shared" si="4"/>
        <v>4.0673836133174011E-2</v>
      </c>
      <c r="X29" s="11">
        <f t="shared" si="5"/>
        <v>398.05000000000018</v>
      </c>
      <c r="Y29" s="11">
        <f t="shared" si="8"/>
        <v>4861.3500000000004</v>
      </c>
      <c r="Z29" s="11">
        <f t="shared" si="6"/>
        <v>6108.35</v>
      </c>
      <c r="AA29">
        <f t="shared" si="7"/>
        <v>6071</v>
      </c>
      <c r="AB29" s="5"/>
      <c r="AC29" s="5">
        <f t="shared" si="9"/>
        <v>0.05</v>
      </c>
      <c r="AD29">
        <f>'Nuovi positivi'!C29*$AG$5</f>
        <v>327.85</v>
      </c>
      <c r="AI29" s="11">
        <f t="shared" si="10"/>
        <v>-1638.6499999999996</v>
      </c>
    </row>
    <row r="30" spans="1:35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8">
        <f t="shared" si="0"/>
        <v>4.7310400000000001</v>
      </c>
      <c r="H30" s="22">
        <f t="shared" si="1"/>
        <v>4.8422771372741709</v>
      </c>
      <c r="I30" s="22">
        <f t="shared" si="2"/>
        <v>-0.11123713727417073</v>
      </c>
      <c r="J30" s="22">
        <f t="shared" si="3"/>
        <v>3.4684965689332503</v>
      </c>
      <c r="V30">
        <f>Quarantena!B30</f>
        <v>23783</v>
      </c>
      <c r="W30" s="26">
        <f t="shared" si="4"/>
        <v>3.4371113684120248E-2</v>
      </c>
      <c r="X30" s="11">
        <f t="shared" si="5"/>
        <v>728.90000000000009</v>
      </c>
      <c r="Y30" s="11">
        <f t="shared" si="8"/>
        <v>5590.25</v>
      </c>
      <c r="Z30" s="11">
        <f t="shared" si="6"/>
        <v>7138.25</v>
      </c>
      <c r="AA30">
        <f t="shared" si="7"/>
        <v>7023</v>
      </c>
      <c r="AB30" s="5"/>
      <c r="AC30" s="5">
        <f t="shared" si="9"/>
        <v>0.05</v>
      </c>
      <c r="AD30">
        <f>'Nuovi positivi'!C30*$AG$5</f>
        <v>278</v>
      </c>
      <c r="AI30" s="11">
        <f t="shared" si="10"/>
        <v>-909.75</v>
      </c>
    </row>
    <row r="31" spans="1:35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8">
        <f t="shared" si="0"/>
        <v>4.7321785476349101</v>
      </c>
      <c r="H31" s="22">
        <f t="shared" si="1"/>
        <v>4.7184723521000613</v>
      </c>
      <c r="I31" s="22">
        <f t="shared" si="2"/>
        <v>1.3706195534848753E-2</v>
      </c>
      <c r="J31" s="22">
        <f t="shared" si="3"/>
        <v>4.7462834489593657</v>
      </c>
      <c r="V31">
        <f>Quarantena!B31</f>
        <v>26522</v>
      </c>
      <c r="W31" s="26">
        <f t="shared" si="4"/>
        <v>2.0012693879170138E-2</v>
      </c>
      <c r="X31" s="11">
        <f t="shared" si="5"/>
        <v>1511.9</v>
      </c>
      <c r="Y31" s="11">
        <f t="shared" si="8"/>
        <v>7102.15</v>
      </c>
      <c r="Z31" s="11">
        <f t="shared" si="6"/>
        <v>8457.15</v>
      </c>
      <c r="AA31">
        <f t="shared" si="7"/>
        <v>7431</v>
      </c>
      <c r="AB31" s="5"/>
      <c r="AC31" s="5">
        <f t="shared" si="9"/>
        <v>0.05</v>
      </c>
      <c r="AD31">
        <f>'Nuovi positivi'!C31*$AG$5</f>
        <v>239.45000000000002</v>
      </c>
      <c r="AI31" s="11">
        <f t="shared" si="10"/>
        <v>602.14999999999964</v>
      </c>
    </row>
    <row r="32" spans="1:35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8">
        <f t="shared" si="0"/>
        <v>4.567278489370131</v>
      </c>
      <c r="H32" s="22">
        <f t="shared" si="1"/>
        <v>4.5978329423056516</v>
      </c>
      <c r="I32" s="22">
        <f t="shared" si="2"/>
        <v>-3.0554452935520615E-2</v>
      </c>
      <c r="J32" s="22">
        <f t="shared" si="3"/>
        <v>3.2064752596212585</v>
      </c>
      <c r="V32">
        <f>Quarantena!B32</f>
        <v>28697</v>
      </c>
      <c r="W32" s="26">
        <f t="shared" si="4"/>
        <v>3.0297982602258005E-2</v>
      </c>
      <c r="X32" s="11">
        <f t="shared" si="5"/>
        <v>1064.5</v>
      </c>
      <c r="Y32" s="11">
        <f t="shared" si="8"/>
        <v>8166.65</v>
      </c>
      <c r="Z32" s="11">
        <f t="shared" si="6"/>
        <v>9672.65</v>
      </c>
      <c r="AA32">
        <f t="shared" si="7"/>
        <v>8325</v>
      </c>
      <c r="AB32" s="5"/>
      <c r="AC32" s="5">
        <f t="shared" si="9"/>
        <v>0.05</v>
      </c>
      <c r="AD32">
        <f>'Nuovi positivi'!C32*$AG$5</f>
        <v>262.45</v>
      </c>
      <c r="AI32" s="11">
        <f t="shared" si="10"/>
        <v>1666.6499999999996</v>
      </c>
    </row>
    <row r="33" spans="1:35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8">
        <f t="shared" si="0"/>
        <v>4.4106729914023122</v>
      </c>
      <c r="H33" s="22">
        <f t="shared" si="1"/>
        <v>4.4802779772445183</v>
      </c>
      <c r="I33" s="22">
        <f t="shared" si="2"/>
        <v>-6.9604985842206091E-2</v>
      </c>
      <c r="J33" s="22">
        <f t="shared" si="3"/>
        <v>3.0308318789994182</v>
      </c>
      <c r="V33">
        <f>Quarantena!B33</f>
        <v>30920</v>
      </c>
      <c r="W33" s="26">
        <f t="shared" si="4"/>
        <v>2.988473774795292E-2</v>
      </c>
      <c r="X33" s="11">
        <f t="shared" si="5"/>
        <v>1157.0500000000002</v>
      </c>
      <c r="Y33" s="11">
        <f t="shared" si="8"/>
        <v>9323.7000000000007</v>
      </c>
      <c r="Z33" s="11">
        <f t="shared" si="6"/>
        <v>11182.7</v>
      </c>
      <c r="AA33">
        <f t="shared" si="7"/>
        <v>9361</v>
      </c>
      <c r="AB33" s="5"/>
      <c r="AC33" s="5">
        <f t="shared" si="9"/>
        <v>0.05</v>
      </c>
      <c r="AD33">
        <f>'Nuovi positivi'!C33*$AG$5</f>
        <v>260.5</v>
      </c>
      <c r="AI33" s="11">
        <f t="shared" si="10"/>
        <v>2823.7000000000007</v>
      </c>
    </row>
    <row r="34" spans="1:35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8">
        <f t="shared" si="0"/>
        <v>4.3473496707330241</v>
      </c>
      <c r="H34" s="22">
        <f t="shared" si="1"/>
        <v>4.3657285954622749</v>
      </c>
      <c r="I34" s="22">
        <f t="shared" si="2"/>
        <v>-1.8378924729250734E-2</v>
      </c>
      <c r="J34" s="22">
        <f t="shared" si="3"/>
        <v>3.7043949428055387</v>
      </c>
      <c r="V34">
        <f>Quarantena!B34</f>
        <v>33648</v>
      </c>
      <c r="W34" s="26">
        <f t="shared" si="4"/>
        <v>2.6784706432522214E-2</v>
      </c>
      <c r="X34" s="11">
        <f t="shared" si="5"/>
        <v>1439.65</v>
      </c>
      <c r="Y34" s="11">
        <f t="shared" si="8"/>
        <v>10763.35</v>
      </c>
      <c r="Z34" s="11">
        <f t="shared" si="6"/>
        <v>12959.35</v>
      </c>
      <c r="AA34">
        <f t="shared" si="7"/>
        <v>10360</v>
      </c>
      <c r="AB34" s="5"/>
      <c r="AC34" s="5">
        <f t="shared" si="9"/>
        <v>0.05</v>
      </c>
      <c r="AD34">
        <f>'Nuovi positivi'!C34*$AG$5</f>
        <v>307.65000000000003</v>
      </c>
      <c r="AI34" s="11">
        <f t="shared" si="10"/>
        <v>4263.3500000000004</v>
      </c>
    </row>
    <row r="35" spans="1:35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8">
        <f t="shared" ref="G35:G58" si="11">C35/(E35+F35)</f>
        <v>4.3068113921529578</v>
      </c>
      <c r="H35" s="22">
        <f t="shared" ref="H35:H67" si="12">$M$3*EXP($M$4*B35)</f>
        <v>4.2541079517925633</v>
      </c>
      <c r="I35" s="22">
        <f t="shared" si="2"/>
        <v>5.2703440360394538E-2</v>
      </c>
      <c r="J35" s="22">
        <f t="shared" si="3"/>
        <v>3.8247753530166881</v>
      </c>
      <c r="V35">
        <f>Quarantena!B35</f>
        <v>36653</v>
      </c>
      <c r="W35" s="26">
        <f t="shared" si="4"/>
        <v>2.3458909266118589E-2</v>
      </c>
      <c r="X35" s="11">
        <f t="shared" si="5"/>
        <v>1762.7000000000003</v>
      </c>
      <c r="Y35" s="11">
        <f t="shared" si="8"/>
        <v>12526.050000000001</v>
      </c>
      <c r="Z35" s="11">
        <f t="shared" si="6"/>
        <v>14342.050000000001</v>
      </c>
      <c r="AA35">
        <f t="shared" si="7"/>
        <v>10949</v>
      </c>
      <c r="AB35" s="5"/>
      <c r="AC35" s="5">
        <f t="shared" si="9"/>
        <v>0.05</v>
      </c>
      <c r="AD35">
        <f>'Nuovi positivi'!C35*$AG$5</f>
        <v>297.95</v>
      </c>
      <c r="AI35" s="11">
        <f t="shared" si="10"/>
        <v>6026.0500000000011</v>
      </c>
    </row>
    <row r="36" spans="1:35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8">
        <f t="shared" si="11"/>
        <v>4.1269246217699829</v>
      </c>
      <c r="H36" s="22">
        <f t="shared" si="12"/>
        <v>4.1453411658056663</v>
      </c>
      <c r="I36" s="22">
        <f t="shared" si="2"/>
        <v>-1.841654403568338E-2</v>
      </c>
      <c r="J36" s="22">
        <f t="shared" ref="J36:J58" si="13">(C36-C35)/(E36-E35+F36-F35)</f>
        <v>2.5716745587602237</v>
      </c>
      <c r="V36">
        <f>Quarantena!B36</f>
        <v>39533</v>
      </c>
      <c r="W36" s="26">
        <f t="shared" si="4"/>
        <v>3.3154927567258977E-2</v>
      </c>
      <c r="X36" s="11">
        <f t="shared" ref="X36:X58" si="14">$AG$5*(D36)-(F36-F35+E36-E35)</f>
        <v>1180.25</v>
      </c>
      <c r="Y36" s="11">
        <f t="shared" si="8"/>
        <v>13706.300000000001</v>
      </c>
      <c r="Z36" s="11">
        <f t="shared" si="6"/>
        <v>16067.300000000001</v>
      </c>
      <c r="AA36">
        <f t="shared" ref="AA36:AA58" si="15">F36-F35+AA35</f>
        <v>12383</v>
      </c>
      <c r="AB36" s="5"/>
      <c r="AC36" s="5">
        <f t="shared" si="9"/>
        <v>0.05</v>
      </c>
      <c r="AD36">
        <f>'Nuovi positivi'!C36*$AG$5</f>
        <v>298.7</v>
      </c>
      <c r="AI36" s="11">
        <f t="shared" si="10"/>
        <v>7206.3000000000011</v>
      </c>
    </row>
    <row r="37" spans="1:35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8">
        <f t="shared" si="11"/>
        <v>4.103028266621866</v>
      </c>
      <c r="H37" s="22">
        <f t="shared" si="12"/>
        <v>4.0393552715751548</v>
      </c>
      <c r="I37" s="22">
        <f t="shared" si="2"/>
        <v>6.36729950467112E-2</v>
      </c>
      <c r="J37" s="22">
        <f t="shared" si="13"/>
        <v>3.7211126961483596</v>
      </c>
      <c r="V37">
        <f>Quarantena!B37</f>
        <v>42588</v>
      </c>
      <c r="W37" s="26">
        <f t="shared" si="4"/>
        <v>1.897671900378993E-2</v>
      </c>
      <c r="X37" s="11">
        <f t="shared" si="14"/>
        <v>2292</v>
      </c>
      <c r="Y37" s="11">
        <f t="shared" si="8"/>
        <v>15998.300000000001</v>
      </c>
      <c r="Z37" s="11">
        <f t="shared" si="6"/>
        <v>18249.300000000003</v>
      </c>
      <c r="AA37">
        <f t="shared" si="15"/>
        <v>13029</v>
      </c>
      <c r="AB37" s="5"/>
      <c r="AC37" s="5">
        <f t="shared" ref="AC37:AC58" si="16">(E37-E36+F37-F36+X37)/D37</f>
        <v>0.05</v>
      </c>
      <c r="AD37">
        <f>'Nuovi positivi'!C37*$AG$5</f>
        <v>260.85000000000002</v>
      </c>
      <c r="AI37" s="11">
        <f t="shared" si="10"/>
        <v>9498.3000000000011</v>
      </c>
    </row>
    <row r="38" spans="1:35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8">
        <f t="shared" si="11"/>
        <v>3.8815382854526725</v>
      </c>
      <c r="H38" s="22">
        <f t="shared" si="12"/>
        <v>3.9360791687288859</v>
      </c>
      <c r="I38" s="22">
        <f t="shared" si="2"/>
        <v>-5.4540883276213314E-2</v>
      </c>
      <c r="J38" s="22">
        <f t="shared" si="13"/>
        <v>1.6860949208992506</v>
      </c>
      <c r="V38">
        <f>Quarantena!B38</f>
        <v>43752</v>
      </c>
      <c r="W38" s="26">
        <f t="shared" si="4"/>
        <v>3.1802775129753207E-2</v>
      </c>
      <c r="X38" s="11">
        <f t="shared" si="14"/>
        <v>1374.4</v>
      </c>
      <c r="Y38" s="11">
        <f t="shared" si="8"/>
        <v>17372.7</v>
      </c>
      <c r="Z38" s="11">
        <f t="shared" si="6"/>
        <v>20401.7</v>
      </c>
      <c r="AA38">
        <f t="shared" si="15"/>
        <v>14619</v>
      </c>
      <c r="AB38" s="5"/>
      <c r="AC38" s="5">
        <f t="shared" si="16"/>
        <v>0.05</v>
      </c>
      <c r="AD38">
        <f>'Nuovi positivi'!C38*$AG$5</f>
        <v>202.5</v>
      </c>
      <c r="AI38" s="11">
        <f t="shared" si="10"/>
        <v>10872.7</v>
      </c>
    </row>
    <row r="39" spans="1:35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8">
        <f t="shared" si="11"/>
        <v>3.7572184536704905</v>
      </c>
      <c r="H39" s="22">
        <f t="shared" si="12"/>
        <v>3.835443574751487</v>
      </c>
      <c r="I39" s="22">
        <f t="shared" si="2"/>
        <v>-7.8225121080996551E-2</v>
      </c>
      <c r="J39" s="22">
        <f t="shared" si="13"/>
        <v>2.0827338129496402</v>
      </c>
      <c r="V39">
        <f>Quarantena!B39</f>
        <v>45420</v>
      </c>
      <c r="W39" s="26">
        <f t="shared" si="4"/>
        <v>2.5066014040059252E-2</v>
      </c>
      <c r="X39" s="11">
        <f t="shared" si="14"/>
        <v>1935.75</v>
      </c>
      <c r="Y39" s="11">
        <f t="shared" si="8"/>
        <v>19308.45</v>
      </c>
      <c r="Z39" s="11">
        <f t="shared" si="6"/>
        <v>22609.45</v>
      </c>
      <c r="AA39">
        <f t="shared" si="15"/>
        <v>15728</v>
      </c>
      <c r="AB39" s="5"/>
      <c r="AC39" s="5">
        <f t="shared" si="16"/>
        <v>0.05</v>
      </c>
      <c r="AD39">
        <f>'Nuovi positivi'!C39*$AG$5</f>
        <v>202.65</v>
      </c>
      <c r="AI39" s="11">
        <f t="shared" si="10"/>
        <v>12808.45</v>
      </c>
    </row>
    <row r="40" spans="1:35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8">
        <f t="shared" si="11"/>
        <v>3.6855542963802415</v>
      </c>
      <c r="H40" s="22">
        <f t="shared" si="12"/>
        <v>3.7373809785063603</v>
      </c>
      <c r="I40" s="22">
        <f t="shared" si="2"/>
        <v>-5.182668212611885E-2</v>
      </c>
      <c r="J40" s="22">
        <f t="shared" si="13"/>
        <v>2.5918699186991869</v>
      </c>
      <c r="V40">
        <f>Quarantena!B40</f>
        <v>48134</v>
      </c>
      <c r="W40" s="26">
        <f t="shared" si="4"/>
        <v>2.2898773767561931E-2</v>
      </c>
      <c r="X40" s="11">
        <f t="shared" si="14"/>
        <v>2183.6000000000004</v>
      </c>
      <c r="Y40" s="11">
        <f t="shared" si="8"/>
        <v>21492.050000000003</v>
      </c>
      <c r="Z40" s="11">
        <f t="shared" si="6"/>
        <v>25184.050000000003</v>
      </c>
      <c r="AA40">
        <f t="shared" si="15"/>
        <v>16846</v>
      </c>
      <c r="AB40" s="5"/>
      <c r="AC40" s="5">
        <f t="shared" si="16"/>
        <v>0.05</v>
      </c>
      <c r="AD40">
        <f>'Nuovi positivi'!C40*$AG$5</f>
        <v>239.10000000000002</v>
      </c>
      <c r="AI40" s="11">
        <f t="shared" si="10"/>
        <v>14992.050000000003</v>
      </c>
    </row>
    <row r="41" spans="1:35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8">
        <f t="shared" si="11"/>
        <v>3.5797222998788558</v>
      </c>
      <c r="H41" s="22">
        <f t="shared" si="12"/>
        <v>3.6418255949460039</v>
      </c>
      <c r="I41" s="22">
        <f t="shared" si="2"/>
        <v>-6.2103295067148068E-2</v>
      </c>
      <c r="J41" s="22">
        <f t="shared" si="13"/>
        <v>2.1305340027384756</v>
      </c>
      <c r="V41">
        <f>Quarantena!B41</f>
        <v>50456</v>
      </c>
      <c r="W41" s="26">
        <f t="shared" si="4"/>
        <v>2.6382015436669917E-2</v>
      </c>
      <c r="X41" s="11">
        <f t="shared" si="14"/>
        <v>1961.4499999999998</v>
      </c>
      <c r="Y41" s="11">
        <f t="shared" si="8"/>
        <v>23453.500000000004</v>
      </c>
      <c r="Z41" s="11">
        <f t="shared" si="6"/>
        <v>27816.500000000004</v>
      </c>
      <c r="AA41">
        <f t="shared" si="15"/>
        <v>18277</v>
      </c>
      <c r="AB41" s="5"/>
      <c r="AC41" s="5">
        <f t="shared" si="16"/>
        <v>4.9999999999999996E-2</v>
      </c>
      <c r="AD41">
        <f>'Nuovi positivi'!C41*$AG$5</f>
        <v>233.4</v>
      </c>
      <c r="AI41" s="11">
        <f t="shared" si="10"/>
        <v>16953.500000000004</v>
      </c>
    </row>
    <row r="42" spans="1:35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8">
        <f t="shared" si="11"/>
        <v>3.4793983565144169</v>
      </c>
      <c r="H42" s="22">
        <f t="shared" si="12"/>
        <v>3.5487133209802741</v>
      </c>
      <c r="I42" s="22">
        <f t="shared" si="2"/>
        <v>-6.9314964465857276E-2</v>
      </c>
      <c r="J42" s="22">
        <f t="shared" si="13"/>
        <v>2.0414069456812109</v>
      </c>
      <c r="V42">
        <f>Quarantena!B42</f>
        <v>52579</v>
      </c>
      <c r="W42" s="26">
        <f t="shared" si="4"/>
        <v>2.6303461844755703E-2</v>
      </c>
      <c r="X42" s="11">
        <f t="shared" si="14"/>
        <v>2023.4000000000005</v>
      </c>
      <c r="Y42" s="11">
        <f t="shared" si="8"/>
        <v>25476.900000000005</v>
      </c>
      <c r="Z42" s="11">
        <f t="shared" si="6"/>
        <v>30553.900000000005</v>
      </c>
      <c r="AA42">
        <f t="shared" si="15"/>
        <v>19757</v>
      </c>
      <c r="AB42" s="5"/>
      <c r="AC42" s="5">
        <f t="shared" si="16"/>
        <v>5.000000000000001E-2</v>
      </c>
      <c r="AD42">
        <f>'Nuovi positivi'!C42*$AG$5</f>
        <v>229.25</v>
      </c>
      <c r="AI42" s="11">
        <f t="shared" si="10"/>
        <v>18976.900000000005</v>
      </c>
    </row>
    <row r="43" spans="1:35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8">
        <f t="shared" si="11"/>
        <v>3.4279113262555696</v>
      </c>
      <c r="H43" s="22">
        <f t="shared" si="12"/>
        <v>3.4579816924729929</v>
      </c>
      <c r="I43" s="22">
        <f t="shared" si="2"/>
        <v>-3.0070366217423317E-2</v>
      </c>
      <c r="J43" s="22">
        <f t="shared" si="13"/>
        <v>2.5039082855653985</v>
      </c>
      <c r="V43">
        <f>Quarantena!B43</f>
        <v>55270</v>
      </c>
      <c r="W43" s="26">
        <f t="shared" si="4"/>
        <v>2.1739130434782608E-2</v>
      </c>
      <c r="X43" s="11">
        <f t="shared" si="14"/>
        <v>2494.6999999999998</v>
      </c>
      <c r="Y43" s="11">
        <f t="shared" si="8"/>
        <v>27971.600000000006</v>
      </c>
      <c r="Z43" s="11">
        <f t="shared" si="6"/>
        <v>33605.600000000006</v>
      </c>
      <c r="AA43">
        <f t="shared" si="15"/>
        <v>20995</v>
      </c>
      <c r="AB43" s="5"/>
      <c r="AC43" s="5">
        <f t="shared" si="16"/>
        <v>4.9999999999999996E-2</v>
      </c>
      <c r="AD43">
        <f>'Nuovi positivi'!C43*$AG$5</f>
        <v>240.25</v>
      </c>
      <c r="AI43" s="11">
        <f t="shared" si="10"/>
        <v>21471.600000000006</v>
      </c>
    </row>
    <row r="44" spans="1:35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8">
        <f t="shared" si="11"/>
        <v>3.4201899103495834</v>
      </c>
      <c r="H44" s="22">
        <f t="shared" si="12"/>
        <v>3.3695698423380351</v>
      </c>
      <c r="I44" s="22">
        <f t="shared" si="2"/>
        <v>5.062006801154828E-2</v>
      </c>
      <c r="J44" s="22">
        <f t="shared" si="13"/>
        <v>3.2113095238095237</v>
      </c>
      <c r="V44">
        <f>Quarantena!B44</f>
        <v>58320</v>
      </c>
      <c r="W44" s="26">
        <f t="shared" si="4"/>
        <v>1.4729412796177366E-2</v>
      </c>
      <c r="X44" s="11">
        <f t="shared" si="14"/>
        <v>3218.3</v>
      </c>
      <c r="Y44" s="11">
        <f t="shared" si="8"/>
        <v>31189.900000000005</v>
      </c>
      <c r="Z44" s="11">
        <f t="shared" si="6"/>
        <v>37117.900000000009</v>
      </c>
      <c r="AA44">
        <f t="shared" si="15"/>
        <v>21814</v>
      </c>
      <c r="AB44" s="5"/>
      <c r="AC44" s="5">
        <f t="shared" si="16"/>
        <v>0.05</v>
      </c>
      <c r="AD44">
        <f>'Nuovi positivi'!C44*$AG$5</f>
        <v>215.8</v>
      </c>
      <c r="AI44" s="11">
        <f t="shared" si="10"/>
        <v>24689.900000000005</v>
      </c>
    </row>
    <row r="45" spans="1:35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8">
        <f t="shared" si="11"/>
        <v>3.3675558943089432</v>
      </c>
      <c r="H45" s="22">
        <f t="shared" si="12"/>
        <v>3.2834184597067937</v>
      </c>
      <c r="I45" s="22">
        <f t="shared" si="2"/>
        <v>8.4137434602149508E-2</v>
      </c>
      <c r="J45" s="22">
        <f t="shared" si="13"/>
        <v>2.1706875753920385</v>
      </c>
      <c r="V45">
        <f>Quarantena!B45</f>
        <v>60313</v>
      </c>
      <c r="W45" s="26">
        <f t="shared" si="4"/>
        <v>1.7792181312844067E-2</v>
      </c>
      <c r="X45" s="11">
        <f t="shared" si="14"/>
        <v>3001.3500000000004</v>
      </c>
      <c r="Y45" s="11">
        <f t="shared" si="8"/>
        <v>34191.250000000007</v>
      </c>
      <c r="Z45" s="11">
        <f t="shared" si="6"/>
        <v>40505.250000000007</v>
      </c>
      <c r="AA45">
        <f t="shared" si="15"/>
        <v>22836</v>
      </c>
      <c r="AB45" s="5"/>
      <c r="AC45" s="5">
        <f t="shared" si="16"/>
        <v>0.05</v>
      </c>
      <c r="AD45">
        <f>'Nuovi positivi'!C45*$AG$5</f>
        <v>179.95000000000002</v>
      </c>
      <c r="AI45" s="11">
        <f t="shared" si="10"/>
        <v>27691.250000000007</v>
      </c>
    </row>
    <row r="46" spans="1:35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8">
        <f t="shared" si="11"/>
        <v>3.265637419012982</v>
      </c>
      <c r="H46" s="22">
        <f t="shared" si="12"/>
        <v>3.199469750139639</v>
      </c>
      <c r="I46" s="22">
        <f t="shared" si="2"/>
        <v>6.6167668873343022E-2</v>
      </c>
      <c r="J46" s="22">
        <f t="shared" si="13"/>
        <v>1.4075961093098657</v>
      </c>
      <c r="V46">
        <f>Quarantena!B46</f>
        <v>61557</v>
      </c>
      <c r="W46" s="26">
        <f t="shared" si="4"/>
        <v>2.2951725897498592E-2</v>
      </c>
      <c r="X46" s="11">
        <f t="shared" si="14"/>
        <v>2544.3500000000004</v>
      </c>
      <c r="Y46" s="11">
        <f t="shared" si="8"/>
        <v>36735.600000000006</v>
      </c>
      <c r="Z46" s="11">
        <f t="shared" si="6"/>
        <v>44000.600000000006</v>
      </c>
      <c r="AA46">
        <f t="shared" si="15"/>
        <v>24391</v>
      </c>
      <c r="AB46" s="5"/>
      <c r="AC46" s="5">
        <f t="shared" si="16"/>
        <v>0.05</v>
      </c>
      <c r="AD46">
        <f>'Nuovi positivi'!C46*$AG$5</f>
        <v>151.95000000000002</v>
      </c>
      <c r="AI46" s="11">
        <f t="shared" si="10"/>
        <v>30235.600000000006</v>
      </c>
    </row>
    <row r="47" spans="1:35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8">
        <f t="shared" si="11"/>
        <v>3.1572010869565217</v>
      </c>
      <c r="H47" s="22">
        <f t="shared" si="12"/>
        <v>3.1176673968546558</v>
      </c>
      <c r="I47" s="22">
        <f t="shared" si="2"/>
        <v>3.9533690101865915E-2</v>
      </c>
      <c r="J47" s="22">
        <f t="shared" si="13"/>
        <v>1.4524801211662248</v>
      </c>
      <c r="V47">
        <f>Quarantena!B47</f>
        <v>63084</v>
      </c>
      <c r="W47" s="26">
        <f t="shared" si="4"/>
        <v>2.7723541391110832E-2</v>
      </c>
      <c r="X47" s="11">
        <f t="shared" si="14"/>
        <v>2122.1000000000004</v>
      </c>
      <c r="Y47" s="11">
        <f t="shared" si="8"/>
        <v>38857.700000000004</v>
      </c>
      <c r="Z47" s="11">
        <f t="shared" si="6"/>
        <v>47679.700000000004</v>
      </c>
      <c r="AA47">
        <f t="shared" si="15"/>
        <v>26490</v>
      </c>
      <c r="AB47" s="5"/>
      <c r="AC47" s="5">
        <f t="shared" si="16"/>
        <v>0.05</v>
      </c>
      <c r="AD47">
        <f>'Nuovi positivi'!C47*$AG$5</f>
        <v>191.8</v>
      </c>
      <c r="AI47" s="11">
        <f t="shared" si="10"/>
        <v>32357.700000000004</v>
      </c>
    </row>
    <row r="48" spans="1:35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8">
        <f t="shared" si="11"/>
        <v>3.0722796209544589</v>
      </c>
      <c r="H48" s="22">
        <f t="shared" si="12"/>
        <v>3.0379565229476762</v>
      </c>
      <c r="I48" s="22">
        <f t="shared" si="2"/>
        <v>3.4323098006782793E-2</v>
      </c>
      <c r="J48" s="22">
        <f t="shared" si="13"/>
        <v>1.6237929702587872</v>
      </c>
      <c r="V48">
        <f>Quarantena!B48</f>
        <v>64873</v>
      </c>
      <c r="W48" s="26">
        <f t="shared" si="4"/>
        <v>2.6724609556447867E-2</v>
      </c>
      <c r="X48" s="11">
        <f t="shared" si="14"/>
        <v>2254.8500000000004</v>
      </c>
      <c r="Y48" s="11">
        <f t="shared" si="8"/>
        <v>41112.550000000003</v>
      </c>
      <c r="Z48" s="11">
        <f t="shared" si="6"/>
        <v>51303.55</v>
      </c>
      <c r="AA48">
        <f t="shared" si="15"/>
        <v>28469</v>
      </c>
      <c r="AB48" s="5"/>
      <c r="AC48" s="5">
        <f t="shared" si="16"/>
        <v>0.05</v>
      </c>
      <c r="AD48">
        <f>'Nuovi positivi'!C48*$AG$5</f>
        <v>210.20000000000002</v>
      </c>
      <c r="AI48" s="11">
        <f t="shared" si="10"/>
        <v>34612.550000000003</v>
      </c>
    </row>
    <row r="49" spans="1:35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8">
        <f t="shared" si="11"/>
        <v>2.9932054194385853</v>
      </c>
      <c r="H49" s="22">
        <f t="shared" si="12"/>
        <v>2.9602836545782414</v>
      </c>
      <c r="I49" s="22">
        <f t="shared" si="2"/>
        <v>3.2921764860343927E-2</v>
      </c>
      <c r="J49" s="22">
        <f t="shared" si="13"/>
        <v>1.5463796477495109</v>
      </c>
      <c r="V49">
        <f>Quarantena!B49</f>
        <v>66534</v>
      </c>
      <c r="W49" s="26">
        <f t="shared" si="4"/>
        <v>2.5999002777975639E-2</v>
      </c>
      <c r="X49" s="11">
        <f t="shared" si="14"/>
        <v>2358.6500000000005</v>
      </c>
      <c r="Y49" s="11">
        <f t="shared" si="8"/>
        <v>43471.200000000004</v>
      </c>
      <c r="Z49" s="11">
        <f t="shared" si="6"/>
        <v>55077.200000000004</v>
      </c>
      <c r="AA49">
        <f t="shared" si="15"/>
        <v>30454</v>
      </c>
      <c r="AB49" s="5"/>
      <c r="AC49" s="5">
        <f t="shared" si="16"/>
        <v>0.05</v>
      </c>
      <c r="AD49">
        <f>'Nuovi positivi'!C49*$AG$5</f>
        <v>197.55</v>
      </c>
      <c r="AI49" s="11">
        <f t="shared" si="10"/>
        <v>36971.200000000004</v>
      </c>
    </row>
    <row r="50" spans="1:35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8">
        <f t="shared" si="11"/>
        <v>2.9281758393907928</v>
      </c>
      <c r="H50" s="22">
        <f t="shared" si="12"/>
        <v>2.8845966850968141</v>
      </c>
      <c r="I50" s="22">
        <f t="shared" si="2"/>
        <v>4.3579154293978739E-2</v>
      </c>
      <c r="J50" s="22">
        <f t="shared" si="13"/>
        <v>1.7398072646404745</v>
      </c>
      <c r="V50">
        <f>Quarantena!B50</f>
        <v>68744</v>
      </c>
      <c r="W50" s="26">
        <f t="shared" si="4"/>
        <v>2.6907618506218273E-2</v>
      </c>
      <c r="X50" s="11">
        <f t="shared" si="14"/>
        <v>2315.4500000000007</v>
      </c>
      <c r="Y50" s="11">
        <f t="shared" si="8"/>
        <v>45786.650000000009</v>
      </c>
      <c r="Z50" s="11">
        <f t="shared" si="6"/>
        <v>58852.650000000009</v>
      </c>
      <c r="AA50">
        <f t="shared" si="15"/>
        <v>32533</v>
      </c>
      <c r="AB50" s="5"/>
      <c r="AC50" s="5">
        <f t="shared" si="16"/>
        <v>5.000000000000001E-2</v>
      </c>
      <c r="AD50">
        <f>'Nuovi positivi'!C50*$AG$5</f>
        <v>234.70000000000002</v>
      </c>
      <c r="AI50" s="11">
        <f t="shared" si="10"/>
        <v>39286.650000000009</v>
      </c>
    </row>
    <row r="51" spans="1:35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8">
        <f t="shared" si="11"/>
        <v>2.8897246350027723</v>
      </c>
      <c r="H51" s="22">
        <f t="shared" si="12"/>
        <v>2.810844840089159</v>
      </c>
      <c r="I51" s="22">
        <f t="shared" si="2"/>
        <v>7.8879794913613299E-2</v>
      </c>
      <c r="J51" s="22">
        <f t="shared" si="13"/>
        <v>1.9411764705882353</v>
      </c>
      <c r="V51">
        <f>Quarantena!B51</f>
        <v>71063</v>
      </c>
      <c r="W51" s="26">
        <f t="shared" si="4"/>
        <v>2.061553206262897E-2</v>
      </c>
      <c r="X51" s="11">
        <f t="shared" si="14"/>
        <v>3004.6500000000005</v>
      </c>
      <c r="Y51" s="11">
        <f t="shared" si="8"/>
        <v>48791.30000000001</v>
      </c>
      <c r="Z51" s="28">
        <f t="shared" si="6"/>
        <v>63103.30000000001</v>
      </c>
      <c r="AA51">
        <f t="shared" si="15"/>
        <v>34210</v>
      </c>
      <c r="AB51" s="5"/>
      <c r="AC51" s="5">
        <f t="shared" si="16"/>
        <v>0.05</v>
      </c>
      <c r="AD51">
        <f>'Nuovi positivi'!C51*$AG$5</f>
        <v>204.60000000000002</v>
      </c>
      <c r="AI51" s="11">
        <f t="shared" si="10"/>
        <v>42291.30000000001</v>
      </c>
    </row>
    <row r="52" spans="1:35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8">
        <f t="shared" si="11"/>
        <v>2.8535957066189623</v>
      </c>
      <c r="H52" s="22">
        <f t="shared" si="12"/>
        <v>2.7389786433144558</v>
      </c>
      <c r="I52" s="22">
        <f t="shared" si="2"/>
        <v>0.11461706330450649</v>
      </c>
      <c r="J52" s="22">
        <f t="shared" si="13"/>
        <v>1.7614525139664805</v>
      </c>
      <c r="V52">
        <f>Quarantena!B52</f>
        <v>72333</v>
      </c>
      <c r="W52" s="26">
        <f t="shared" si="4"/>
        <v>1.7275324274243359E-2</v>
      </c>
      <c r="X52" s="11">
        <f t="shared" si="14"/>
        <v>3390.8</v>
      </c>
      <c r="Y52" s="11">
        <f t="shared" si="8"/>
        <v>52182.100000000013</v>
      </c>
      <c r="Z52" s="11">
        <f t="shared" si="6"/>
        <v>67152.100000000006</v>
      </c>
      <c r="AA52">
        <f t="shared" si="15"/>
        <v>35434</v>
      </c>
      <c r="AB52" s="5"/>
      <c r="AC52" s="5">
        <f t="shared" si="16"/>
        <v>0.05</v>
      </c>
      <c r="AD52">
        <f>'Nuovi positivi'!C52*$AG$5</f>
        <v>157.65</v>
      </c>
      <c r="AI52" s="11">
        <f t="shared" si="10"/>
        <v>45682.100000000013</v>
      </c>
    </row>
    <row r="53" spans="1:35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8">
        <f t="shared" si="11"/>
        <v>2.7920339536402219</v>
      </c>
      <c r="H53" s="22">
        <f t="shared" si="12"/>
        <v>2.668949883514288</v>
      </c>
      <c r="I53" s="22">
        <f t="shared" si="2"/>
        <v>0.12308407012593392</v>
      </c>
      <c r="J53" s="22">
        <f t="shared" si="13"/>
        <v>1.2938615585546365</v>
      </c>
      <c r="V53">
        <f>Quarantena!B53</f>
        <v>73094</v>
      </c>
      <c r="W53" s="26">
        <f t="shared" si="4"/>
        <v>2.2024911066151443E-2</v>
      </c>
      <c r="X53" s="11">
        <f t="shared" si="14"/>
        <v>2917.55</v>
      </c>
      <c r="Y53" s="11">
        <f t="shared" si="8"/>
        <v>55099.650000000016</v>
      </c>
      <c r="Z53" s="11">
        <f t="shared" si="6"/>
        <v>71162.650000000023</v>
      </c>
      <c r="AA53">
        <f t="shared" si="15"/>
        <v>37129</v>
      </c>
      <c r="AB53" s="5"/>
      <c r="AC53" s="5">
        <f t="shared" si="16"/>
        <v>0.05</v>
      </c>
      <c r="AD53">
        <f>'Nuovi positivi'!C53*$AG$5</f>
        <v>148.6</v>
      </c>
      <c r="AI53" s="11">
        <f t="shared" si="10"/>
        <v>48599.650000000016</v>
      </c>
    </row>
    <row r="54" spans="1:35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8">
        <f t="shared" si="11"/>
        <v>2.7647019435190918</v>
      </c>
      <c r="H54" s="22">
        <f t="shared" si="12"/>
        <v>2.6007115820702369</v>
      </c>
      <c r="I54" s="22">
        <f t="shared" si="2"/>
        <v>0.16399036144885493</v>
      </c>
      <c r="J54" s="22">
        <f t="shared" si="13"/>
        <v>1.7318181818181819</v>
      </c>
      <c r="V54">
        <f>Quarantena!B54</f>
        <v>74696</v>
      </c>
      <c r="W54" s="26">
        <f t="shared" si="4"/>
        <v>1.4608510880494792E-2</v>
      </c>
      <c r="X54" s="11">
        <f t="shared" si="14"/>
        <v>3730.9000000000005</v>
      </c>
      <c r="Y54" s="11">
        <f t="shared" si="8"/>
        <v>58830.550000000017</v>
      </c>
      <c r="Z54" s="11">
        <f t="shared" si="6"/>
        <v>75277.550000000017</v>
      </c>
      <c r="AA54">
        <f t="shared" si="15"/>
        <v>38091</v>
      </c>
      <c r="AB54" s="5"/>
      <c r="AC54" s="5">
        <f t="shared" si="16"/>
        <v>0.05</v>
      </c>
      <c r="AD54">
        <f>'Nuovi positivi'!C54*$AG$5</f>
        <v>133.35</v>
      </c>
      <c r="AI54" s="11">
        <f t="shared" si="10"/>
        <v>52330.550000000017</v>
      </c>
    </row>
    <row r="55" spans="1:35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8">
        <f t="shared" si="11"/>
        <v>2.7102544357814353</v>
      </c>
      <c r="H55" s="22">
        <f t="shared" si="12"/>
        <v>2.5342179614883982</v>
      </c>
      <c r="I55" s="22">
        <f t="shared" si="2"/>
        <v>0.17603647429303715</v>
      </c>
      <c r="J55" s="22">
        <f t="shared" si="13"/>
        <v>1.4578359645745091</v>
      </c>
      <c r="V55">
        <f>Quarantena!B55</f>
        <v>76778</v>
      </c>
      <c r="W55" s="26">
        <f t="shared" si="4"/>
        <v>2.4360501655613608E-2</v>
      </c>
      <c r="X55" s="11">
        <f t="shared" si="14"/>
        <v>2733.3500000000004</v>
      </c>
      <c r="Y55" s="11">
        <f t="shared" si="8"/>
        <v>61563.900000000016</v>
      </c>
      <c r="Z55" s="11">
        <f t="shared" si="6"/>
        <v>79557.900000000023</v>
      </c>
      <c r="AA55">
        <f t="shared" si="15"/>
        <v>40163</v>
      </c>
      <c r="AB55" s="5"/>
      <c r="AC55" s="5">
        <f t="shared" si="16"/>
        <v>0.05</v>
      </c>
      <c r="AD55">
        <f>'Nuovi positivi'!C55*$AG$5</f>
        <v>189.3</v>
      </c>
      <c r="AI55" s="11">
        <f t="shared" si="10"/>
        <v>55063.900000000016</v>
      </c>
    </row>
    <row r="56" spans="1:35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18">
        <f t="shared" si="11"/>
        <v>2.6337060117302054</v>
      </c>
      <c r="H56" s="22">
        <f t="shared" si="12"/>
        <v>2.4694244146896587</v>
      </c>
      <c r="I56" s="22">
        <f t="shared" si="2"/>
        <v>0.16428159704054668</v>
      </c>
      <c r="J56" s="22">
        <f t="shared" si="13"/>
        <v>1.1131293817718293</v>
      </c>
      <c r="V56">
        <f>Quarantena!B56</f>
        <v>78364</v>
      </c>
      <c r="W56" s="26">
        <f t="shared" si="4"/>
        <v>2.9337521736691536E-2</v>
      </c>
      <c r="X56" s="11">
        <f t="shared" si="14"/>
        <v>2210.1000000000004</v>
      </c>
      <c r="Y56" s="11">
        <f t="shared" si="8"/>
        <v>63774.000000000015</v>
      </c>
      <c r="Z56" s="11">
        <f t="shared" si="6"/>
        <v>83756.000000000015</v>
      </c>
      <c r="AA56">
        <f t="shared" si="15"/>
        <v>42726</v>
      </c>
      <c r="AB56" s="5"/>
      <c r="AC56" s="5">
        <f t="shared" si="16"/>
        <v>0.05</v>
      </c>
      <c r="AD56">
        <f>'Nuovi positivi'!C56*$AG$5</f>
        <v>174.65</v>
      </c>
      <c r="AI56" s="11">
        <f t="shared" si="10"/>
        <v>57274.000000000015</v>
      </c>
    </row>
    <row r="57" spans="1:35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18">
        <f t="shared" si="11"/>
        <v>2.5812864982246091</v>
      </c>
      <c r="H57" s="22">
        <f t="shared" si="12"/>
        <v>2.4062874750851546</v>
      </c>
      <c r="I57" s="22">
        <f t="shared" ref="I57" si="17">G57-H57</f>
        <v>0.17499902313945448</v>
      </c>
      <c r="J57" s="22">
        <f t="shared" si="13"/>
        <v>1.3016405667412378</v>
      </c>
      <c r="V57">
        <f>Quarantena!B57</f>
        <v>80031</v>
      </c>
      <c r="W57" s="26">
        <f t="shared" si="4"/>
        <v>2.4886101084707388E-2</v>
      </c>
      <c r="X57" s="11">
        <f t="shared" si="14"/>
        <v>2706.55</v>
      </c>
      <c r="Y57" s="11">
        <f t="shared" si="8"/>
        <v>66480.550000000017</v>
      </c>
      <c r="Z57" s="11">
        <f t="shared" si="6"/>
        <v>88180.550000000017</v>
      </c>
      <c r="AA57">
        <f t="shared" si="15"/>
        <v>44926</v>
      </c>
      <c r="AB57" s="5"/>
      <c r="AC57" s="5">
        <f t="shared" si="16"/>
        <v>0.05</v>
      </c>
      <c r="AD57">
        <f>'Nuovi positivi'!C57*$AG$5</f>
        <v>174.55</v>
      </c>
      <c r="AI57" s="11">
        <f t="shared" si="10"/>
        <v>59980.550000000017</v>
      </c>
    </row>
    <row r="58" spans="1:35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18">
        <f t="shared" si="11"/>
        <v>2.5308916071554832</v>
      </c>
      <c r="H58" s="22">
        <f t="shared" si="12"/>
        <v>2.3447647874168136</v>
      </c>
      <c r="I58" s="22">
        <f t="shared" ref="I58" si="18">G58-H58</f>
        <v>0.18612681973866962</v>
      </c>
      <c r="J58" s="22">
        <f t="shared" si="13"/>
        <v>1.1897696212417024</v>
      </c>
      <c r="V58">
        <f>Quarantena!B58</f>
        <v>80589</v>
      </c>
      <c r="W58" s="26">
        <f>(E58+F58-E57-F57)/(D58)</f>
        <v>2.365666885282245E-2</v>
      </c>
      <c r="X58" s="11">
        <f t="shared" si="14"/>
        <v>2851.8500000000004</v>
      </c>
      <c r="Y58" s="11">
        <f t="shared" si="8"/>
        <v>69332.400000000023</v>
      </c>
      <c r="Z58" s="11">
        <f>Y58-E58+F58</f>
        <v>92727.400000000023</v>
      </c>
      <c r="AA58">
        <f t="shared" si="15"/>
        <v>47054</v>
      </c>
      <c r="AC58" s="5">
        <f t="shared" si="16"/>
        <v>0.05</v>
      </c>
      <c r="AD58">
        <f>'Nuovi positivi'!C58*$AG$5</f>
        <v>152.35</v>
      </c>
      <c r="AI58" s="11">
        <f t="shared" si="10"/>
        <v>62832.400000000023</v>
      </c>
    </row>
    <row r="59" spans="1:35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18">
        <f t="shared" ref="G59" si="19">C59/(E59+F59)</f>
        <v>2.4828814511378114</v>
      </c>
      <c r="H59" s="22">
        <f t="shared" ref="H59" si="20">$M$3*EXP($M$4*B59)</f>
        <v>2.2848150793434412</v>
      </c>
      <c r="I59" s="22">
        <f t="shared" ref="I59" si="21">G59-H59</f>
        <v>0.19806637179437026</v>
      </c>
      <c r="J59" s="22">
        <f t="shared" ref="J59" si="22">(C59-C58)/(E59-E58+F59-F58)</f>
        <v>0.99121265377855883</v>
      </c>
      <c r="V59">
        <f>Quarantena!B59</f>
        <v>80758</v>
      </c>
      <c r="W59" s="26">
        <f>(E59+F59-E58-F58)/(D59)</f>
        <v>2.1027929451111912E-2</v>
      </c>
      <c r="X59" s="11">
        <f t="shared" ref="X59" si="23">$AG$5*(D59)-(F59-F58+E59-E58)</f>
        <v>3135.8500000000004</v>
      </c>
      <c r="Y59" s="11">
        <f t="shared" ref="Y59" si="24">Y58+X59</f>
        <v>72468.250000000029</v>
      </c>
      <c r="Z59" s="11">
        <f>Y59-E59+F59</f>
        <v>97231.250000000029</v>
      </c>
      <c r="AA59" s="11">
        <f t="shared" ref="AA59" si="25">F59-F58+AA58</f>
        <v>48876</v>
      </c>
      <c r="AB59" s="11"/>
      <c r="AC59" s="5">
        <f t="shared" ref="AC59" si="26">(E59-E58+F59-F58+X59)/D59</f>
        <v>0.05</v>
      </c>
      <c r="AD59">
        <f>'Nuovi positivi'!C59*$AG$5</f>
        <v>112.80000000000001</v>
      </c>
      <c r="AI59" s="11">
        <f t="shared" si="10"/>
        <v>65968.250000000029</v>
      </c>
    </row>
    <row r="60" spans="1:35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18">
        <f t="shared" ref="G60" si="27">C60/(E60+F60)</f>
        <v>2.4126141013534781</v>
      </c>
      <c r="H60" s="22">
        <f t="shared" ref="H60" si="28">$M$3*EXP($M$4*B60)</f>
        <v>2.2263981337532686</v>
      </c>
      <c r="I60" s="22">
        <f t="shared" ref="I60" si="29">G60-H60</f>
        <v>0.18621596760020953</v>
      </c>
      <c r="J60" s="22">
        <f t="shared" ref="J60" si="30">(C60-C59)/(E60-E59+F60-F59)</f>
        <v>0.83788762665029171</v>
      </c>
      <c r="V60">
        <f>Quarantena!B60</f>
        <v>81104</v>
      </c>
      <c r="W60" s="26">
        <f>(E60+F60-E59-F59)/(D60)</f>
        <v>3.0238884401489197E-2</v>
      </c>
      <c r="X60" s="11">
        <f t="shared" ref="X60" si="31">$AG$5*(D60)-(F60-F59+E60-E59)</f>
        <v>2128.4500000000007</v>
      </c>
      <c r="Y60" s="11">
        <f t="shared" ref="Y60" si="32">Y59+X60</f>
        <v>74596.700000000026</v>
      </c>
      <c r="Z60" s="11">
        <f>Y60-E60+F60</f>
        <v>101548.70000000003</v>
      </c>
      <c r="AA60" s="11">
        <f t="shared" ref="AA60" si="33">F60-F59+AA59</f>
        <v>51599</v>
      </c>
      <c r="AB60" s="11"/>
      <c r="AC60" s="5">
        <f t="shared" ref="AC60" si="34">(E60-E59+F60-F59+X60)/D60</f>
        <v>5.000000000000001E-2</v>
      </c>
      <c r="AD60">
        <f>'Nuovi positivi'!C60*$AG$5</f>
        <v>136.45000000000002</v>
      </c>
      <c r="AF60">
        <v>-6500</v>
      </c>
      <c r="AI60" s="11">
        <f t="shared" si="10"/>
        <v>68096.700000000026</v>
      </c>
    </row>
    <row r="61" spans="1:35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18">
        <f t="shared" ref="G61" si="35">C61/(E61+F61)</f>
        <v>2.3525267493846385</v>
      </c>
      <c r="H61" s="22">
        <f t="shared" ref="H61" si="36">$M$3*EXP($M$4*B61)</f>
        <v>2.1694747617844095</v>
      </c>
      <c r="I61" s="22">
        <f t="shared" ref="I61" si="37">G61-H61</f>
        <v>0.183051987600229</v>
      </c>
      <c r="J61" s="22">
        <f t="shared" ref="J61" si="38">(C61-C60)/(E61-E60+F61-F60)</f>
        <v>0.99704142011834318</v>
      </c>
      <c r="V61">
        <f>Quarantena!B61</f>
        <v>81510</v>
      </c>
      <c r="W61" s="26">
        <f>(E61+F61-E60-F60)/(D61)</f>
        <v>3.1383764008950869E-2</v>
      </c>
      <c r="X61" s="11">
        <f t="shared" ref="X61" si="39">$AG$5*(D61)-(F61-F60+E61-E60)</f>
        <v>2004.9500000000007</v>
      </c>
      <c r="Y61" s="11">
        <f t="shared" ref="Y61" si="40">Y60+X61</f>
        <v>76601.650000000023</v>
      </c>
      <c r="Z61" s="11">
        <f>Y61-E61+F61</f>
        <v>106059.65000000002</v>
      </c>
      <c r="AA61" s="11">
        <f t="shared" ref="AA61" si="41">F61-F60+AA60</f>
        <v>54542</v>
      </c>
      <c r="AB61" s="11"/>
      <c r="AC61" s="5">
        <f t="shared" ref="AC61" si="42">(E61-E60+F61-F60+X61)/D61</f>
        <v>5.000000000000001E-2</v>
      </c>
      <c r="AD61">
        <f>'Nuovi positivi'!C61*$AG$5</f>
        <v>168.5</v>
      </c>
      <c r="AI61" s="11">
        <f t="shared" si="10"/>
        <v>70101.650000000023</v>
      </c>
    </row>
    <row r="62" spans="1:35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18">
        <f t="shared" ref="G62" si="43">C62/(E62+F62)</f>
        <v>2.2853894736842104</v>
      </c>
      <c r="H62" s="22">
        <f t="shared" ref="H62" si="44">$M$3*EXP($M$4*B62)</f>
        <v>2.1140067765351049</v>
      </c>
      <c r="I62" s="22">
        <f t="shared" ref="I62" si="45">G62-H62</f>
        <v>0.17138269714910548</v>
      </c>
      <c r="J62" s="22">
        <f t="shared" ref="J62" si="46">(C62-C61)/(E62-E61+F62-F61)</f>
        <v>0.75664855590506153</v>
      </c>
      <c r="V62">
        <f>Quarantena!B62</f>
        <v>81710</v>
      </c>
      <c r="W62" s="26">
        <f>(E62+F62-E61-F61)/(D62)</f>
        <v>3.2728736148547467E-2</v>
      </c>
      <c r="X62" s="11">
        <f t="shared" ref="X62" si="47">$AG$5*(D62)-(F62-F61+E62-E61)</f>
        <v>1845.4000000000005</v>
      </c>
      <c r="Y62" s="11">
        <f t="shared" ref="Y62" si="48">Y61+X62</f>
        <v>78447.050000000017</v>
      </c>
      <c r="Z62" s="11">
        <f>Y62-E62+F62</f>
        <v>110474.05000000002</v>
      </c>
      <c r="AA62" s="11">
        <f t="shared" ref="AA62" si="49">F62-F61+AA61</f>
        <v>57575</v>
      </c>
      <c r="AB62" s="11"/>
      <c r="AC62" s="5">
        <f t="shared" ref="AC62" si="50">(E62-E61+F62-F61+X62)/D62</f>
        <v>0.05</v>
      </c>
      <c r="AD62">
        <f>'Nuovi positivi'!C62*$AG$5</f>
        <v>132.30000000000001</v>
      </c>
      <c r="AI62" s="11">
        <f t="shared" ref="AI62:AI63" si="51">Y62+$AF$60</f>
        <v>71947.050000000017</v>
      </c>
    </row>
    <row r="63" spans="1:35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18">
        <f t="shared" ref="G63" si="52">C63/(E63+F63)</f>
        <v>2.2319960216036177</v>
      </c>
      <c r="H63" s="22">
        <f t="shared" ref="H63" si="53">$M$3*EXP($M$4*B63)</f>
        <v>2.059956967446138</v>
      </c>
      <c r="I63" s="22">
        <f t="shared" ref="I63" si="54">G63-H63</f>
        <v>0.17203905415747967</v>
      </c>
      <c r="J63" s="22">
        <f t="shared" ref="J63" si="55">(C63-C62)/(E63-E62+F63-F62)</f>
        <v>0.90394973070017959</v>
      </c>
      <c r="V63">
        <f>Quarantena!B63</f>
        <v>82286</v>
      </c>
      <c r="W63" s="26">
        <f>(E63+F63-E62-F62)/(D63)</f>
        <v>3.1372328142161142E-2</v>
      </c>
      <c r="X63" s="11">
        <f t="shared" ref="X63" si="56">$AG$5*(D63)-(F63-F62+E63-E62)</f>
        <v>1984.3500000000004</v>
      </c>
      <c r="Y63" s="11">
        <f t="shared" ref="Y63" si="57">Y62+X63</f>
        <v>80431.400000000023</v>
      </c>
      <c r="Z63" s="11">
        <f>Y63-E63+F63</f>
        <v>114960.40000000002</v>
      </c>
      <c r="AA63" s="25">
        <f t="shared" ref="AA63" si="58">F63-F62+AA62</f>
        <v>60497</v>
      </c>
      <c r="AB63" s="29">
        <v>13</v>
      </c>
      <c r="AC63" s="5">
        <f t="shared" ref="AC63" si="59">(E63-E62+F63-F62+X63)/D63</f>
        <v>0.05</v>
      </c>
      <c r="AD63">
        <f>'Nuovi positivi'!C63*$AG$5</f>
        <v>151.05000000000001</v>
      </c>
      <c r="AI63" s="11">
        <f t="shared" si="51"/>
        <v>73931.400000000023</v>
      </c>
    </row>
    <row r="64" spans="1:35">
      <c r="A64" s="2">
        <v>43946</v>
      </c>
      <c r="B64" s="3">
        <v>62</v>
      </c>
      <c r="H64" s="22">
        <f t="shared" si="12"/>
        <v>2.0072890753382233</v>
      </c>
      <c r="J64" s="22"/>
    </row>
    <row r="65" spans="1:10">
      <c r="A65" s="2">
        <v>43947</v>
      </c>
      <c r="B65" s="3">
        <v>63</v>
      </c>
      <c r="H65" s="22">
        <f t="shared" si="12"/>
        <v>1.9559677680876273</v>
      </c>
      <c r="J65" s="22"/>
    </row>
    <row r="66" spans="1:10">
      <c r="A66" s="2">
        <v>43948</v>
      </c>
      <c r="B66" s="3">
        <v>64</v>
      </c>
      <c r="H66" s="22">
        <f t="shared" si="12"/>
        <v>1.9059586169237006</v>
      </c>
      <c r="J66" s="22"/>
    </row>
    <row r="67" spans="1:10">
      <c r="A67" s="2">
        <v>43949</v>
      </c>
      <c r="B67" s="3">
        <v>65</v>
      </c>
      <c r="H67" s="22">
        <f t="shared" si="12"/>
        <v>1.8572280733324242</v>
      </c>
      <c r="J67" s="22"/>
    </row>
    <row r="68" spans="1:10">
      <c r="A68" s="2">
        <v>43950</v>
      </c>
      <c r="B68" s="3">
        <v>66</v>
      </c>
      <c r="H68" s="22">
        <f t="shared" ref="H68:H76" si="60">$M$3*EXP($M$4*B68)</f>
        <v>1.8097434465504716</v>
      </c>
      <c r="J68" s="22"/>
    </row>
    <row r="69" spans="1:10">
      <c r="A69" s="2">
        <v>43951</v>
      </c>
      <c r="B69" s="3">
        <v>67</v>
      </c>
      <c r="H69" s="22">
        <f t="shared" si="60"/>
        <v>1.7634728816346936</v>
      </c>
      <c r="J69" s="22"/>
    </row>
    <row r="70" spans="1:10">
      <c r="A70" s="2">
        <v>43952</v>
      </c>
      <c r="B70" s="3">
        <v>68</v>
      </c>
      <c r="H70" s="22">
        <f t="shared" si="60"/>
        <v>1.7183853380923078</v>
      </c>
      <c r="J70" s="22"/>
    </row>
    <row r="71" spans="1:10">
      <c r="A71" s="2">
        <v>43953</v>
      </c>
      <c r="B71" s="3">
        <v>69</v>
      </c>
      <c r="H71" s="22">
        <f t="shared" si="60"/>
        <v>1.6744505690574616</v>
      </c>
      <c r="J71" s="22"/>
    </row>
    <row r="72" spans="1:10">
      <c r="A72" s="2">
        <v>43954</v>
      </c>
      <c r="B72" s="3">
        <v>70</v>
      </c>
      <c r="H72" s="22">
        <f t="shared" si="60"/>
        <v>1.6316391010001996</v>
      </c>
      <c r="J72" s="22"/>
    </row>
    <row r="73" spans="1:10">
      <c r="A73" s="2">
        <v>43955</v>
      </c>
      <c r="B73" s="3">
        <v>71</v>
      </c>
      <c r="H73" s="22">
        <f t="shared" si="60"/>
        <v>1.589922213954218</v>
      </c>
      <c r="J73" s="22"/>
    </row>
    <row r="74" spans="1:10">
      <c r="A74" s="2">
        <v>43956</v>
      </c>
      <c r="B74" s="3">
        <v>72</v>
      </c>
      <c r="H74" s="22">
        <f t="shared" si="60"/>
        <v>1.5492719222501479</v>
      </c>
      <c r="J74" s="22"/>
    </row>
    <row r="75" spans="1:10">
      <c r="A75" s="2">
        <v>43957</v>
      </c>
      <c r="B75" s="3">
        <v>73</v>
      </c>
      <c r="H75" s="22">
        <f t="shared" si="60"/>
        <v>1.5096609557414378</v>
      </c>
      <c r="J75" s="22"/>
    </row>
    <row r="76" spans="1:10">
      <c r="A76" s="2">
        <v>43958</v>
      </c>
      <c r="B76" s="3">
        <v>74</v>
      </c>
      <c r="H76" s="22">
        <f t="shared" si="60"/>
        <v>1.4710627415102469</v>
      </c>
      <c r="J76" s="22"/>
    </row>
    <row r="77" spans="1:10">
      <c r="A77" s="2">
        <v>43959</v>
      </c>
      <c r="B77" s="3">
        <v>75</v>
      </c>
      <c r="H77" s="22">
        <f t="shared" ref="H77:H94" si="61">$M$3*EXP($M$4*B77)</f>
        <v>1.4334513860410647</v>
      </c>
      <c r="J77" s="22"/>
    </row>
    <row r="78" spans="1:10">
      <c r="A78" s="2">
        <v>43960</v>
      </c>
      <c r="B78" s="3">
        <v>76</v>
      </c>
      <c r="H78" s="22">
        <f t="shared" si="61"/>
        <v>1.3968016578501163</v>
      </c>
      <c r="J78" s="22"/>
    </row>
    <row r="79" spans="1:10">
      <c r="A79" s="2">
        <v>43961</v>
      </c>
      <c r="B79" s="3">
        <v>77</v>
      </c>
      <c r="H79" s="22">
        <f t="shared" si="61"/>
        <v>1.3610889705588805</v>
      </c>
      <c r="J79" s="22"/>
    </row>
    <row r="80" spans="1:10">
      <c r="A80" s="2">
        <v>43962</v>
      </c>
      <c r="B80" s="3">
        <v>78</v>
      </c>
      <c r="H80" s="22">
        <f t="shared" si="61"/>
        <v>1.3262893664003814</v>
      </c>
      <c r="J80" s="22"/>
    </row>
    <row r="81" spans="1:10">
      <c r="A81" s="2">
        <v>43963</v>
      </c>
      <c r="B81" s="3">
        <v>79</v>
      </c>
      <c r="H81" s="22">
        <f t="shared" si="61"/>
        <v>1.2923795001471794</v>
      </c>
      <c r="J81" s="22"/>
    </row>
    <row r="82" spans="1:10">
      <c r="A82" s="2">
        <v>43964</v>
      </c>
      <c r="B82" s="3">
        <v>80</v>
      </c>
      <c r="H82" s="22">
        <f t="shared" si="61"/>
        <v>1.2593366234502845</v>
      </c>
      <c r="J82" s="22"/>
    </row>
    <row r="83" spans="1:10">
      <c r="A83" s="2">
        <v>43965</v>
      </c>
      <c r="B83" s="3">
        <v>81</v>
      </c>
      <c r="H83" s="22">
        <f t="shared" si="61"/>
        <v>1.2271385695784822</v>
      </c>
      <c r="J83" s="22"/>
    </row>
    <row r="84" spans="1:10">
      <c r="A84" s="2">
        <v>43966</v>
      </c>
      <c r="B84" s="3">
        <v>82</v>
      </c>
      <c r="H84" s="22">
        <f t="shared" si="61"/>
        <v>1.1957637385478384</v>
      </c>
      <c r="J84" s="22"/>
    </row>
    <row r="85" spans="1:10">
      <c r="A85" s="2">
        <v>43967</v>
      </c>
      <c r="B85" s="3">
        <v>83</v>
      </c>
      <c r="H85" s="22">
        <f t="shared" si="61"/>
        <v>1.1651910826314031</v>
      </c>
      <c r="J85" s="22"/>
    </row>
    <row r="86" spans="1:10">
      <c r="A86" s="2">
        <v>43968</v>
      </c>
      <c r="B86" s="3">
        <v>84</v>
      </c>
      <c r="H86" s="22">
        <f t="shared" si="61"/>
        <v>1.135400092239397</v>
      </c>
      <c r="J86" s="22"/>
    </row>
    <row r="87" spans="1:10">
      <c r="A87" s="2">
        <v>43969</v>
      </c>
      <c r="B87" s="3">
        <v>85</v>
      </c>
      <c r="H87" s="22">
        <f t="shared" si="61"/>
        <v>1.1063707821604016</v>
      </c>
      <c r="J87" s="22"/>
    </row>
    <row r="88" spans="1:10">
      <c r="A88" s="2">
        <v>43970</v>
      </c>
      <c r="B88" s="3">
        <v>86</v>
      </c>
      <c r="H88" s="22">
        <f t="shared" si="61"/>
        <v>1.0780836781543337</v>
      </c>
      <c r="J88" s="22"/>
    </row>
    <row r="89" spans="1:10">
      <c r="A89" s="2">
        <v>43971</v>
      </c>
      <c r="B89" s="3">
        <v>87</v>
      </c>
      <c r="H89" s="22">
        <f t="shared" si="61"/>
        <v>1.0505198038881975</v>
      </c>
      <c r="J89" s="22"/>
    </row>
    <row r="90" spans="1:10">
      <c r="A90" s="2">
        <v>43972</v>
      </c>
      <c r="B90" s="3">
        <v>88</v>
      </c>
      <c r="H90" s="22">
        <f t="shared" si="61"/>
        <v>1.0236606682058604</v>
      </c>
      <c r="J90" s="22"/>
    </row>
    <row r="91" spans="1:10">
      <c r="A91" s="2">
        <v>43973</v>
      </c>
      <c r="B91" s="3">
        <v>89</v>
      </c>
      <c r="H91" s="22">
        <f t="shared" si="61"/>
        <v>0.99748825272330655</v>
      </c>
      <c r="J91" s="22"/>
    </row>
    <row r="92" spans="1:10">
      <c r="A92" s="2">
        <v>43974</v>
      </c>
      <c r="B92" s="3">
        <v>90</v>
      </c>
      <c r="H92" s="22">
        <f t="shared" si="61"/>
        <v>0.97198499974104879</v>
      </c>
      <c r="J92" s="22"/>
    </row>
    <row r="93" spans="1:10">
      <c r="A93" s="2">
        <v>43975</v>
      </c>
      <c r="B93" s="3">
        <v>91</v>
      </c>
      <c r="H93" s="22">
        <f t="shared" si="61"/>
        <v>0.94713380046559037</v>
      </c>
      <c r="J93" s="22"/>
    </row>
    <row r="94" spans="1:10">
      <c r="A94" s="2">
        <v>43976</v>
      </c>
      <c r="B94" s="3">
        <v>92</v>
      </c>
      <c r="H94" s="22">
        <f t="shared" si="61"/>
        <v>0.92291798353203336</v>
      </c>
      <c r="J94" s="2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J20"/>
  <sheetViews>
    <sheetView workbookViewId="0">
      <selection activeCell="J11" sqref="J1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0" width="9.8984375" bestFit="1" customWidth="1"/>
  </cols>
  <sheetData>
    <row r="1" spans="1:10">
      <c r="A1" s="31" t="s">
        <v>34</v>
      </c>
      <c r="B1" s="31"/>
    </row>
    <row r="4" spans="1:10">
      <c r="G4" s="30" t="s">
        <v>34</v>
      </c>
      <c r="H4" s="30"/>
    </row>
    <row r="6" spans="1:10">
      <c r="B6" s="16">
        <v>43918</v>
      </c>
      <c r="C6" s="16">
        <v>43919</v>
      </c>
      <c r="D6" s="16">
        <v>43932</v>
      </c>
    </row>
    <row r="7" spans="1:10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</row>
    <row r="8" spans="1:10">
      <c r="A8" s="4" t="s">
        <v>24</v>
      </c>
      <c r="B8" s="9">
        <v>710</v>
      </c>
      <c r="C8" s="9">
        <v>710</v>
      </c>
      <c r="D8" s="9">
        <v>800</v>
      </c>
      <c r="G8" s="4" t="s">
        <v>62</v>
      </c>
      <c r="H8" s="9">
        <v>7</v>
      </c>
      <c r="I8" s="9">
        <v>7</v>
      </c>
      <c r="J8" s="9">
        <v>7</v>
      </c>
    </row>
    <row r="9" spans="1:10">
      <c r="A9" s="4" t="s">
        <v>25</v>
      </c>
      <c r="B9" s="9">
        <v>0.17</v>
      </c>
      <c r="C9" s="9">
        <v>0.17</v>
      </c>
      <c r="D9" s="9">
        <v>0.155</v>
      </c>
      <c r="G9" s="4" t="s">
        <v>63</v>
      </c>
      <c r="H9" s="9">
        <v>4.7</v>
      </c>
      <c r="I9" s="9">
        <v>4.95</v>
      </c>
      <c r="J9" s="9">
        <v>4.95</v>
      </c>
    </row>
    <row r="10" spans="1:10">
      <c r="G10" s="4" t="s">
        <v>52</v>
      </c>
      <c r="H10" s="9">
        <v>1.55E-4</v>
      </c>
      <c r="I10" s="17">
        <f>0.00011</f>
        <v>1.1E-4</v>
      </c>
      <c r="J10" s="17">
        <f>0.00015</f>
        <v>1.4999999999999999E-4</v>
      </c>
    </row>
    <row r="12" spans="1:10">
      <c r="A12" s="31" t="s">
        <v>35</v>
      </c>
      <c r="B12" s="31"/>
    </row>
    <row r="15" spans="1:10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62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63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52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topLeftCell="A52" workbookViewId="0">
      <selection activeCell="A63" sqref="A63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"/>
  <sheetViews>
    <sheetView topLeftCell="A40" workbookViewId="0">
      <selection activeCell="A63" sqref="A63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3"/>
  <sheetViews>
    <sheetView topLeftCell="A46" workbookViewId="0">
      <selection activeCell="A63" sqref="A6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  <row r="56" spans="1:5">
      <c r="A56" s="2">
        <v>43938</v>
      </c>
      <c r="B56" s="3">
        <f>Dati!J56</f>
        <v>42727</v>
      </c>
      <c r="C56">
        <f t="shared" ref="C56" si="60">B56-B55</f>
        <v>2563</v>
      </c>
      <c r="D56">
        <f t="shared" ref="D56" si="61">C56-C55</f>
        <v>491</v>
      </c>
      <c r="E56">
        <f t="shared" ref="E56" si="62">D56-D55</f>
        <v>-619</v>
      </c>
    </row>
    <row r="57" spans="1:5">
      <c r="A57" s="2">
        <v>43939</v>
      </c>
      <c r="B57" s="3">
        <f>Dati!J57</f>
        <v>44927</v>
      </c>
      <c r="C57">
        <f t="shared" ref="C57" si="63">B57-B56</f>
        <v>2200</v>
      </c>
      <c r="D57">
        <f t="shared" ref="D57" si="64">C57-C56</f>
        <v>-363</v>
      </c>
      <c r="E57">
        <f t="shared" ref="E57" si="65">D57-D56</f>
        <v>-854</v>
      </c>
    </row>
    <row r="58" spans="1:5">
      <c r="A58" s="2">
        <v>43940</v>
      </c>
      <c r="B58" s="3">
        <f>Dati!J58</f>
        <v>47055</v>
      </c>
      <c r="C58">
        <f t="shared" ref="C58" si="66">B58-B57</f>
        <v>2128</v>
      </c>
      <c r="D58">
        <f t="shared" ref="D58" si="67">C58-C57</f>
        <v>-72</v>
      </c>
      <c r="E58">
        <f t="shared" ref="E58" si="68">D58-D57</f>
        <v>291</v>
      </c>
    </row>
    <row r="59" spans="1:5">
      <c r="A59" s="2">
        <v>43941</v>
      </c>
      <c r="B59" s="3">
        <f>Dati!J59</f>
        <v>48877</v>
      </c>
      <c r="C59">
        <f t="shared" ref="C59" si="69">B59-B58</f>
        <v>1822</v>
      </c>
      <c r="D59">
        <f t="shared" ref="D59" si="70">C59-C58</f>
        <v>-306</v>
      </c>
      <c r="E59">
        <f t="shared" ref="E59" si="71">D59-D58</f>
        <v>-234</v>
      </c>
    </row>
    <row r="60" spans="1:5">
      <c r="A60" s="2">
        <v>43942</v>
      </c>
      <c r="B60" s="3">
        <f>Dati!J60</f>
        <v>51600</v>
      </c>
      <c r="C60">
        <f t="shared" ref="C60" si="72">B60-B59</f>
        <v>2723</v>
      </c>
      <c r="D60">
        <f t="shared" ref="D60" si="73">C60-C59</f>
        <v>901</v>
      </c>
      <c r="E60">
        <f t="shared" ref="E60" si="74">D60-D59</f>
        <v>1207</v>
      </c>
    </row>
    <row r="61" spans="1:5">
      <c r="A61" s="2">
        <v>43943</v>
      </c>
      <c r="B61" s="3">
        <f>Dati!J61</f>
        <v>54543</v>
      </c>
      <c r="C61">
        <f t="shared" ref="C61" si="75">B61-B60</f>
        <v>2943</v>
      </c>
      <c r="D61">
        <f t="shared" ref="D61" si="76">C61-C60</f>
        <v>220</v>
      </c>
      <c r="E61">
        <f t="shared" ref="E61" si="77">D61-D60</f>
        <v>-681</v>
      </c>
    </row>
    <row r="62" spans="1:5">
      <c r="A62" s="2">
        <v>43944</v>
      </c>
      <c r="B62" s="3">
        <f>Dati!J62</f>
        <v>57576</v>
      </c>
      <c r="C62">
        <f t="shared" ref="C62" si="78">B62-B61</f>
        <v>3033</v>
      </c>
      <c r="D62">
        <f t="shared" ref="D62" si="79">C62-C61</f>
        <v>90</v>
      </c>
      <c r="E62">
        <f t="shared" ref="E62" si="80">D62-D61</f>
        <v>-130</v>
      </c>
    </row>
    <row r="63" spans="1:5">
      <c r="A63" s="2">
        <v>43945</v>
      </c>
      <c r="B63" s="3">
        <f>Dati!J63</f>
        <v>60498</v>
      </c>
      <c r="C63">
        <f t="shared" ref="C63" si="81">B63-B62</f>
        <v>2922</v>
      </c>
      <c r="D63">
        <f t="shared" ref="D63" si="82">C63-C62</f>
        <v>-111</v>
      </c>
      <c r="E63">
        <f t="shared" ref="E63" si="83">D63-D62</f>
        <v>-201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3"/>
  <sheetViews>
    <sheetView topLeftCell="A37" workbookViewId="0">
      <selection activeCell="A63" sqref="A6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  <row r="56" spans="1:5">
      <c r="A56" s="2">
        <v>43938</v>
      </c>
      <c r="B56" s="3">
        <f>Dati!K56</f>
        <v>22745</v>
      </c>
      <c r="C56">
        <f t="shared" ref="C56" si="60">B56-B55</f>
        <v>575</v>
      </c>
      <c r="D56">
        <f t="shared" ref="D56" si="61">C56-C55</f>
        <v>50</v>
      </c>
      <c r="E56">
        <f t="shared" ref="E56" si="62">D56-D55</f>
        <v>103</v>
      </c>
    </row>
    <row r="57" spans="1:5">
      <c r="A57" s="2">
        <v>43939</v>
      </c>
      <c r="B57" s="3">
        <f>Dati!K57</f>
        <v>23227</v>
      </c>
      <c r="C57">
        <f t="shared" ref="C57" si="63">B57-B56</f>
        <v>482</v>
      </c>
      <c r="D57">
        <f t="shared" ref="D57" si="64">C57-C56</f>
        <v>-93</v>
      </c>
      <c r="E57">
        <f t="shared" ref="E57" si="65">D57-D56</f>
        <v>-143</v>
      </c>
    </row>
    <row r="58" spans="1:5">
      <c r="A58" s="2">
        <v>43940</v>
      </c>
      <c r="B58" s="3">
        <f>Dati!K58</f>
        <v>23660</v>
      </c>
      <c r="C58">
        <f t="shared" ref="C58" si="66">B58-B57</f>
        <v>433</v>
      </c>
      <c r="D58">
        <f t="shared" ref="D58" si="67">C58-C57</f>
        <v>-49</v>
      </c>
      <c r="E58">
        <f t="shared" ref="E58" si="68">D58-D57</f>
        <v>44</v>
      </c>
    </row>
    <row r="59" spans="1:5">
      <c r="A59" s="2">
        <v>43941</v>
      </c>
      <c r="B59" s="3">
        <f>Dati!K59</f>
        <v>24114</v>
      </c>
      <c r="C59">
        <f t="shared" ref="C59" si="69">B59-B58</f>
        <v>454</v>
      </c>
      <c r="D59">
        <f t="shared" ref="D59" si="70">C59-C58</f>
        <v>21</v>
      </c>
      <c r="E59">
        <f t="shared" ref="E59" si="71">D59-D58</f>
        <v>70</v>
      </c>
    </row>
    <row r="60" spans="1:5">
      <c r="A60" s="2">
        <v>43942</v>
      </c>
      <c r="B60" s="3">
        <f>Dati!K60</f>
        <v>24648</v>
      </c>
      <c r="C60">
        <f t="shared" ref="C60" si="72">B60-B59</f>
        <v>534</v>
      </c>
      <c r="D60">
        <f t="shared" ref="D60" si="73">C60-C59</f>
        <v>80</v>
      </c>
      <c r="E60">
        <f t="shared" ref="E60" si="74">D60-D59</f>
        <v>59</v>
      </c>
    </row>
    <row r="61" spans="1:5">
      <c r="A61" s="2">
        <v>43943</v>
      </c>
      <c r="B61" s="3">
        <f>Dati!K61</f>
        <v>25085</v>
      </c>
      <c r="C61">
        <f t="shared" ref="C61" si="75">B61-B60</f>
        <v>437</v>
      </c>
      <c r="D61">
        <f t="shared" ref="D61" si="76">C61-C60</f>
        <v>-97</v>
      </c>
      <c r="E61">
        <f t="shared" ref="E61" si="77">D61-D60</f>
        <v>-177</v>
      </c>
    </row>
    <row r="62" spans="1:5">
      <c r="A62" s="2">
        <v>43944</v>
      </c>
      <c r="B62" s="3">
        <f>Dati!K62</f>
        <v>25549</v>
      </c>
      <c r="C62">
        <f t="shared" ref="C62" si="78">B62-B61</f>
        <v>464</v>
      </c>
      <c r="D62">
        <f t="shared" ref="D62" si="79">C62-C61</f>
        <v>27</v>
      </c>
      <c r="E62">
        <f t="shared" ref="E62" si="80">D62-D61</f>
        <v>124</v>
      </c>
    </row>
    <row r="63" spans="1:5">
      <c r="A63" s="2">
        <v>43945</v>
      </c>
      <c r="B63" s="3">
        <f>Dati!K63</f>
        <v>25969</v>
      </c>
      <c r="C63">
        <f t="shared" ref="C63" si="81">B63-B62</f>
        <v>420</v>
      </c>
      <c r="D63">
        <f t="shared" ref="D63" si="82">C63-C62</f>
        <v>-44</v>
      </c>
      <c r="E63">
        <f t="shared" ref="E63" si="83">D63-D62</f>
        <v>-71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3"/>
  <sheetViews>
    <sheetView topLeftCell="A40" workbookViewId="0">
      <selection activeCell="A63" sqref="A63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3"/>
  <sheetViews>
    <sheetView topLeftCell="A40" workbookViewId="0">
      <selection activeCell="A63" sqref="A63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3"/>
  <sheetViews>
    <sheetView topLeftCell="A40" workbookViewId="0">
      <selection activeCell="A63" sqref="A63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63"/>
  <sheetViews>
    <sheetView topLeftCell="A13" workbookViewId="0">
      <selection activeCell="A63" sqref="A63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36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  <row r="56" spans="1:4">
      <c r="A56" s="2">
        <v>43938</v>
      </c>
      <c r="B56">
        <f>Positivi!B56+Deceduti!B56+Guariti!B56</f>
        <v>172434</v>
      </c>
      <c r="C56">
        <f t="shared" ref="C56" si="9">B56-B55</f>
        <v>3493</v>
      </c>
      <c r="D56">
        <f t="shared" ref="D56" si="10">C56-C55</f>
        <v>-293</v>
      </c>
    </row>
    <row r="57" spans="1:4">
      <c r="A57" s="2">
        <v>43939</v>
      </c>
      <c r="B57">
        <f>Positivi!B57+Deceduti!B57+Guariti!B57</f>
        <v>175925</v>
      </c>
      <c r="C57">
        <f t="shared" ref="C57" si="11">B57-B56</f>
        <v>3491</v>
      </c>
      <c r="D57">
        <f t="shared" ref="D57" si="12">C57-C56</f>
        <v>-2</v>
      </c>
    </row>
    <row r="58" spans="1:4">
      <c r="A58" s="2">
        <v>43940</v>
      </c>
      <c r="B58">
        <f>Positivi!B58+Deceduti!B58+Guariti!B58</f>
        <v>178972</v>
      </c>
      <c r="C58">
        <f t="shared" ref="C58" si="13">B58-B57</f>
        <v>3047</v>
      </c>
      <c r="D58">
        <f t="shared" ref="D58" si="14">C58-C57</f>
        <v>-444</v>
      </c>
    </row>
    <row r="59" spans="1:4">
      <c r="A59" s="2">
        <v>43941</v>
      </c>
      <c r="B59">
        <f>Positivi!B59+Deceduti!B59+Guariti!B59</f>
        <v>181228</v>
      </c>
      <c r="C59">
        <f t="shared" ref="C59" si="15">B59-B58</f>
        <v>2256</v>
      </c>
      <c r="D59">
        <f t="shared" ref="D59" si="16">C59-C58</f>
        <v>-791</v>
      </c>
    </row>
    <row r="60" spans="1:4">
      <c r="A60" s="2">
        <v>43942</v>
      </c>
      <c r="B60">
        <f>Positivi!B60+Deceduti!B60+Guariti!B60</f>
        <v>183957</v>
      </c>
      <c r="C60">
        <f t="shared" ref="C60" si="17">B60-B59</f>
        <v>2729</v>
      </c>
      <c r="D60">
        <f t="shared" ref="D60" si="18">C60-C59</f>
        <v>473</v>
      </c>
    </row>
    <row r="61" spans="1:4">
      <c r="A61" s="2">
        <v>43943</v>
      </c>
      <c r="B61">
        <f>Positivi!B61+Deceduti!B61+Guariti!B61</f>
        <v>187327</v>
      </c>
      <c r="C61">
        <f t="shared" ref="C61" si="19">B61-B60</f>
        <v>3370</v>
      </c>
      <c r="D61">
        <f t="shared" ref="D61" si="20">C61-C60</f>
        <v>641</v>
      </c>
    </row>
    <row r="62" spans="1:4">
      <c r="A62" s="2">
        <v>43944</v>
      </c>
      <c r="B62">
        <f>Positivi!B62+Deceduti!B62+Guariti!B62</f>
        <v>189973</v>
      </c>
      <c r="C62">
        <f t="shared" ref="C62" si="21">B62-B61</f>
        <v>2646</v>
      </c>
      <c r="D62">
        <f t="shared" ref="D62" si="22">C62-C61</f>
        <v>-724</v>
      </c>
    </row>
    <row r="63" spans="1:4">
      <c r="A63" s="2">
        <v>43945</v>
      </c>
      <c r="B63">
        <f>Positivi!B63+Deceduti!B63+Guariti!B63</f>
        <v>192994</v>
      </c>
      <c r="C63">
        <f t="shared" ref="C63" si="23">B63-B62</f>
        <v>3021</v>
      </c>
      <c r="D63">
        <f t="shared" ref="D63" si="24">C63-C62</f>
        <v>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2020-04-24T16:56:35Z</dcterms:modified>
</cp:coreProperties>
</file>