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C77DCE48-714A-4363-9D87-9C4F14275304}" xr6:coauthVersionLast="45" xr6:coauthVersionMax="45" xr10:uidLastSave="{00000000-0000-0000-0000-000000000000}"/>
  <bookViews>
    <workbookView xWindow="-108" yWindow="-108" windowWidth="23256" windowHeight="12576" firstSheet="10" activeTab="13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8" i="18" l="1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AF5" i="18"/>
  <c r="AC10" i="18" s="1"/>
  <c r="AC57" i="18" l="1"/>
  <c r="AC45" i="18"/>
  <c r="AC33" i="18"/>
  <c r="AC21" i="18"/>
  <c r="AC40" i="18"/>
  <c r="AC53" i="18"/>
  <c r="AC41" i="18"/>
  <c r="AC29" i="18"/>
  <c r="AC17" i="18"/>
  <c r="AC4" i="18"/>
  <c r="AC56" i="18"/>
  <c r="AC48" i="18"/>
  <c r="AC44" i="18"/>
  <c r="AC36" i="18"/>
  <c r="AC32" i="18"/>
  <c r="AC28" i="18"/>
  <c r="AC24" i="18"/>
  <c r="AC20" i="18"/>
  <c r="AC16" i="18"/>
  <c r="AC12" i="18"/>
  <c r="AC9" i="18"/>
  <c r="AC5" i="18"/>
  <c r="AC55" i="18"/>
  <c r="AC51" i="18"/>
  <c r="AC47" i="18"/>
  <c r="AC43" i="18"/>
  <c r="AC39" i="18"/>
  <c r="AC35" i="18"/>
  <c r="AC31" i="18"/>
  <c r="AC27" i="18"/>
  <c r="AC23" i="18"/>
  <c r="AC19" i="18"/>
  <c r="AC15" i="18"/>
  <c r="AC11" i="18"/>
  <c r="AC7" i="18"/>
  <c r="AC49" i="18"/>
  <c r="AC37" i="18"/>
  <c r="AC25" i="18"/>
  <c r="AC13" i="18"/>
  <c r="AC6" i="18"/>
  <c r="AC52" i="18"/>
  <c r="AC8" i="18"/>
  <c r="AC58" i="18"/>
  <c r="AC54" i="18"/>
  <c r="AC50" i="18"/>
  <c r="AC46" i="18"/>
  <c r="AC42" i="18"/>
  <c r="AC38" i="18"/>
  <c r="AC34" i="18"/>
  <c r="AC30" i="18"/>
  <c r="AC26" i="18"/>
  <c r="AC22" i="18"/>
  <c r="AC18" i="18"/>
  <c r="AC14" i="18"/>
  <c r="C58" i="18"/>
  <c r="B58" i="2"/>
  <c r="C58" i="2" s="1"/>
  <c r="D58" i="2" s="1"/>
  <c r="E58" i="2" s="1"/>
  <c r="B58" i="4"/>
  <c r="C58" i="4" s="1"/>
  <c r="D58" i="4" s="1"/>
  <c r="E58" i="4" s="1"/>
  <c r="B58" i="5"/>
  <c r="C58" i="5" s="1"/>
  <c r="D58" i="5" s="1"/>
  <c r="E58" i="5" s="1"/>
  <c r="B58" i="6"/>
  <c r="C58" i="6" s="1"/>
  <c r="D58" i="6" s="1"/>
  <c r="E58" i="6" s="1"/>
  <c r="B58" i="8"/>
  <c r="C58" i="8" s="1"/>
  <c r="D58" i="8" s="1"/>
  <c r="E58" i="8" s="1"/>
  <c r="B58" i="7"/>
  <c r="C58" i="7" s="1"/>
  <c r="D58" i="7" s="1"/>
  <c r="E58" i="7" s="1"/>
  <c r="C58" i="9"/>
  <c r="D58" i="9" s="1"/>
  <c r="G58" i="9"/>
  <c r="I58" i="9" s="1"/>
  <c r="H58" i="9"/>
  <c r="J58" i="9" s="1"/>
  <c r="C62" i="15"/>
  <c r="D62" i="15" s="1"/>
  <c r="J62" i="15" s="1"/>
  <c r="B58" i="17"/>
  <c r="C58" i="17" s="1"/>
  <c r="D58" i="18"/>
  <c r="E58" i="18"/>
  <c r="F58" i="18"/>
  <c r="AE8" i="18" l="1"/>
  <c r="G58" i="18"/>
  <c r="I62" i="15"/>
  <c r="B58" i="13"/>
  <c r="C58" i="13" s="1"/>
  <c r="D58" i="13" s="1"/>
  <c r="E58" i="9"/>
  <c r="E62" i="15"/>
  <c r="K58" i="9" l="1"/>
  <c r="C58" i="16"/>
  <c r="D58" i="16" s="1"/>
  <c r="H58" i="16"/>
  <c r="I58" i="16" s="1"/>
  <c r="L4" i="16" l="1"/>
  <c r="M10" i="15"/>
  <c r="H16" i="15" s="1"/>
  <c r="H6" i="15" l="1"/>
  <c r="H5" i="15"/>
  <c r="H4" i="15"/>
  <c r="H7" i="15"/>
  <c r="H3" i="15"/>
  <c r="H91" i="15"/>
  <c r="H87" i="15"/>
  <c r="H83" i="15"/>
  <c r="H79" i="15"/>
  <c r="H75" i="15"/>
  <c r="H71" i="15"/>
  <c r="H67" i="15"/>
  <c r="H63" i="15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9" i="15"/>
  <c r="H6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8" i="15"/>
  <c r="H60" i="15"/>
  <c r="H52" i="15"/>
  <c r="H44" i="15"/>
  <c r="H8" i="15"/>
  <c r="C57" i="18" l="1"/>
  <c r="D57" i="18"/>
  <c r="E57" i="18"/>
  <c r="F57" i="18"/>
  <c r="H57" i="18"/>
  <c r="B57" i="17"/>
  <c r="C57" i="17" s="1"/>
  <c r="C61" i="15"/>
  <c r="I57" i="11"/>
  <c r="J57" i="11"/>
  <c r="C57" i="11"/>
  <c r="D57" i="11" s="1"/>
  <c r="E57" i="11"/>
  <c r="C57" i="16"/>
  <c r="H57" i="14"/>
  <c r="I57" i="14" s="1"/>
  <c r="C57" i="14"/>
  <c r="D57" i="14" s="1"/>
  <c r="H57" i="10"/>
  <c r="C57" i="10"/>
  <c r="D57" i="10" s="1"/>
  <c r="C57" i="9"/>
  <c r="D57" i="9" s="1"/>
  <c r="G57" i="9"/>
  <c r="I57" i="9" s="1"/>
  <c r="H57" i="9"/>
  <c r="J57" i="9" s="1"/>
  <c r="B57" i="13"/>
  <c r="C57" i="13" s="1"/>
  <c r="D57" i="13" s="1"/>
  <c r="B57" i="7"/>
  <c r="C57" i="7" s="1"/>
  <c r="D57" i="7" s="1"/>
  <c r="E57" i="7" s="1"/>
  <c r="B57" i="8"/>
  <c r="C57" i="8" s="1"/>
  <c r="D57" i="8" s="1"/>
  <c r="E57" i="8" s="1"/>
  <c r="B57" i="6"/>
  <c r="C57" i="6" s="1"/>
  <c r="D57" i="6" s="1"/>
  <c r="E57" i="6" s="1"/>
  <c r="B57" i="5"/>
  <c r="C57" i="5"/>
  <c r="D57" i="5"/>
  <c r="E57" i="5"/>
  <c r="B57" i="4"/>
  <c r="C57" i="4" s="1"/>
  <c r="D57" i="4" s="1"/>
  <c r="E57" i="4" s="1"/>
  <c r="B57" i="3"/>
  <c r="C57" i="3" s="1"/>
  <c r="D57" i="3" s="1"/>
  <c r="E57" i="3" s="1"/>
  <c r="B57" i="2"/>
  <c r="C57" i="2" s="1"/>
  <c r="D57" i="2" s="1"/>
  <c r="E57" i="2" s="1"/>
  <c r="W58" i="18" l="1"/>
  <c r="AB58" i="18"/>
  <c r="V58" i="18"/>
  <c r="G57" i="18"/>
  <c r="I57" i="18" s="1"/>
  <c r="J58" i="18"/>
  <c r="K57" i="9"/>
  <c r="E57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4" i="9"/>
  <c r="C56" i="18" l="1"/>
  <c r="D56" i="18"/>
  <c r="E56" i="18"/>
  <c r="F56" i="18"/>
  <c r="B56" i="17"/>
  <c r="C56" i="17" s="1"/>
  <c r="C60" i="15"/>
  <c r="C56" i="11"/>
  <c r="D56" i="11" s="1"/>
  <c r="J56" i="11" s="1"/>
  <c r="C56" i="10"/>
  <c r="D56" i="10" s="1"/>
  <c r="C56" i="9"/>
  <c r="B56" i="7"/>
  <c r="C56" i="7"/>
  <c r="D56" i="7" s="1"/>
  <c r="E56" i="7" s="1"/>
  <c r="B56" i="8"/>
  <c r="B56" i="13" s="1"/>
  <c r="C56" i="8"/>
  <c r="D56" i="8" s="1"/>
  <c r="E56" i="8" s="1"/>
  <c r="B56" i="6"/>
  <c r="C56" i="6" s="1"/>
  <c r="D56" i="6" s="1"/>
  <c r="E56" i="6" s="1"/>
  <c r="B56" i="5"/>
  <c r="C56" i="5" s="1"/>
  <c r="D56" i="5" s="1"/>
  <c r="E56" i="5" s="1"/>
  <c r="B56" i="4"/>
  <c r="C56" i="4" s="1"/>
  <c r="D56" i="4" s="1"/>
  <c r="E56" i="4" s="1"/>
  <c r="B56" i="3"/>
  <c r="C56" i="3" s="1"/>
  <c r="D56" i="3" s="1"/>
  <c r="E56" i="3" s="1"/>
  <c r="B56" i="2"/>
  <c r="C56" i="2" s="1"/>
  <c r="D56" i="2" s="1"/>
  <c r="E56" i="2" s="1"/>
  <c r="V57" i="18" l="1"/>
  <c r="W57" i="18"/>
  <c r="AB57" i="18" s="1"/>
  <c r="J57" i="18"/>
  <c r="E61" i="15"/>
  <c r="D61" i="15"/>
  <c r="J61" i="15" s="1"/>
  <c r="G56" i="18"/>
  <c r="C56" i="13"/>
  <c r="D56" i="13" s="1"/>
  <c r="C56" i="16"/>
  <c r="D57" i="16" s="1"/>
  <c r="C56" i="14"/>
  <c r="H56" i="10"/>
  <c r="I56" i="11"/>
  <c r="G56" i="9"/>
  <c r="I56" i="9" s="1"/>
  <c r="E56" i="11"/>
  <c r="H56" i="9"/>
  <c r="J56" i="9" s="1"/>
  <c r="D56" i="14" l="1"/>
  <c r="H56" i="14"/>
  <c r="I56" i="14" s="1"/>
  <c r="C55" i="18" l="1"/>
  <c r="D55" i="18"/>
  <c r="E55" i="18"/>
  <c r="F55" i="18"/>
  <c r="W56" i="18" s="1"/>
  <c r="B55" i="17"/>
  <c r="C55" i="17" s="1"/>
  <c r="C59" i="15"/>
  <c r="I55" i="11"/>
  <c r="J55" i="11"/>
  <c r="C55" i="11"/>
  <c r="D55" i="11" s="1"/>
  <c r="E55" i="11"/>
  <c r="C55" i="16"/>
  <c r="H55" i="14"/>
  <c r="I55" i="14" s="1"/>
  <c r="C55" i="14"/>
  <c r="D55" i="14" s="1"/>
  <c r="H55" i="10"/>
  <c r="C55" i="10"/>
  <c r="D55" i="10" s="1"/>
  <c r="C55" i="9"/>
  <c r="B55" i="13"/>
  <c r="C55" i="13" s="1"/>
  <c r="D55" i="13" s="1"/>
  <c r="B55" i="7"/>
  <c r="C55" i="7" s="1"/>
  <c r="D55" i="7" s="1"/>
  <c r="E55" i="7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V56" i="18" l="1"/>
  <c r="AB56" i="18"/>
  <c r="J56" i="18"/>
  <c r="D56" i="16"/>
  <c r="D60" i="15"/>
  <c r="J60" i="15" s="1"/>
  <c r="E60" i="15"/>
  <c r="G55" i="18"/>
  <c r="D56" i="9"/>
  <c r="H55" i="9"/>
  <c r="J55" i="9" s="1"/>
  <c r="G55" i="9"/>
  <c r="I55" i="9" s="1"/>
  <c r="H77" i="18" l="1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59" i="18"/>
  <c r="H60" i="18"/>
  <c r="H61" i="18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Z4" i="18" l="1"/>
  <c r="Z5" i="18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V4" i="18"/>
  <c r="W4" i="18"/>
  <c r="X4" i="18" s="1"/>
  <c r="V48" i="18"/>
  <c r="V40" i="18"/>
  <c r="V32" i="18"/>
  <c r="V24" i="18"/>
  <c r="V12" i="18"/>
  <c r="W48" i="18"/>
  <c r="AB48" i="18" s="1"/>
  <c r="W36" i="18"/>
  <c r="AB36" i="18" s="1"/>
  <c r="W28" i="18"/>
  <c r="AB28" i="18" s="1"/>
  <c r="W20" i="18"/>
  <c r="AB20" i="18" s="1"/>
  <c r="W12" i="18"/>
  <c r="AB12" i="18" s="1"/>
  <c r="V47" i="18"/>
  <c r="V43" i="18"/>
  <c r="V35" i="18"/>
  <c r="V27" i="18"/>
  <c r="V15" i="18"/>
  <c r="V7" i="18"/>
  <c r="W51" i="18"/>
  <c r="AB51" i="18" s="1"/>
  <c r="W43" i="18"/>
  <c r="AB43" i="18" s="1"/>
  <c r="W35" i="18"/>
  <c r="AB35" i="18" s="1"/>
  <c r="W27" i="18"/>
  <c r="AB27" i="18" s="1"/>
  <c r="W19" i="18"/>
  <c r="AB19" i="18" s="1"/>
  <c r="W11" i="18"/>
  <c r="AB11" i="18" s="1"/>
  <c r="V54" i="18"/>
  <c r="V55" i="18"/>
  <c r="V50" i="18"/>
  <c r="V46" i="18"/>
  <c r="V42" i="18"/>
  <c r="V38" i="18"/>
  <c r="V34" i="18"/>
  <c r="V30" i="18"/>
  <c r="V26" i="18"/>
  <c r="V22" i="18"/>
  <c r="V18" i="18"/>
  <c r="V14" i="18"/>
  <c r="V10" i="18"/>
  <c r="V6" i="18"/>
  <c r="W54" i="18"/>
  <c r="AB54" i="18" s="1"/>
  <c r="W50" i="18"/>
  <c r="AB50" i="18" s="1"/>
  <c r="W46" i="18"/>
  <c r="AB46" i="18" s="1"/>
  <c r="W42" i="18"/>
  <c r="AB42" i="18" s="1"/>
  <c r="W38" i="18"/>
  <c r="AB38" i="18" s="1"/>
  <c r="W34" i="18"/>
  <c r="AB34" i="18" s="1"/>
  <c r="W30" i="18"/>
  <c r="AB30" i="18" s="1"/>
  <c r="W26" i="18"/>
  <c r="AB26" i="18" s="1"/>
  <c r="W22" i="18"/>
  <c r="AB22" i="18" s="1"/>
  <c r="W18" i="18"/>
  <c r="AB18" i="18" s="1"/>
  <c r="W14" i="18"/>
  <c r="AB14" i="18" s="1"/>
  <c r="W10" i="18"/>
  <c r="AB10" i="18" s="1"/>
  <c r="W6" i="18"/>
  <c r="AB6" i="18" s="1"/>
  <c r="V52" i="18"/>
  <c r="V44" i="18"/>
  <c r="V36" i="18"/>
  <c r="V28" i="18"/>
  <c r="V20" i="18"/>
  <c r="V16" i="18"/>
  <c r="V8" i="18"/>
  <c r="W52" i="18"/>
  <c r="AB52" i="18" s="1"/>
  <c r="W44" i="18"/>
  <c r="AB44" i="18" s="1"/>
  <c r="W40" i="18"/>
  <c r="AB40" i="18" s="1"/>
  <c r="W32" i="18"/>
  <c r="AB32" i="18" s="1"/>
  <c r="W24" i="18"/>
  <c r="AB24" i="18" s="1"/>
  <c r="W16" i="18"/>
  <c r="AB16" i="18" s="1"/>
  <c r="W8" i="18"/>
  <c r="AB8" i="18" s="1"/>
  <c r="V51" i="18"/>
  <c r="V39" i="18"/>
  <c r="V31" i="18"/>
  <c r="V23" i="18"/>
  <c r="V19" i="18"/>
  <c r="V11" i="18"/>
  <c r="W47" i="18"/>
  <c r="AB47" i="18" s="1"/>
  <c r="W39" i="18"/>
  <c r="AB39" i="18" s="1"/>
  <c r="W31" i="18"/>
  <c r="AB31" i="18" s="1"/>
  <c r="W23" i="18"/>
  <c r="AB23" i="18" s="1"/>
  <c r="W15" i="18"/>
  <c r="AB15" i="18" s="1"/>
  <c r="W7" i="18"/>
  <c r="AB7" i="18" s="1"/>
  <c r="V53" i="18"/>
  <c r="V49" i="18"/>
  <c r="V45" i="18"/>
  <c r="V41" i="18"/>
  <c r="V37" i="18"/>
  <c r="V33" i="18"/>
  <c r="V29" i="18"/>
  <c r="V25" i="18"/>
  <c r="V21" i="18"/>
  <c r="V17" i="18"/>
  <c r="V13" i="18"/>
  <c r="V9" i="18"/>
  <c r="V5" i="18"/>
  <c r="W55" i="18"/>
  <c r="AB55" i="18" s="1"/>
  <c r="W53" i="18"/>
  <c r="AB53" i="18" s="1"/>
  <c r="W49" i="18"/>
  <c r="AB49" i="18" s="1"/>
  <c r="W45" i="18"/>
  <c r="AB45" i="18" s="1"/>
  <c r="W41" i="18"/>
  <c r="AB41" i="18" s="1"/>
  <c r="W37" i="18"/>
  <c r="AB37" i="18" s="1"/>
  <c r="W33" i="18"/>
  <c r="AB33" i="18" s="1"/>
  <c r="W29" i="18"/>
  <c r="AB29" i="18" s="1"/>
  <c r="W25" i="18"/>
  <c r="AB25" i="18" s="1"/>
  <c r="W21" i="18"/>
  <c r="AB21" i="18" s="1"/>
  <c r="W17" i="18"/>
  <c r="AB17" i="18" s="1"/>
  <c r="W13" i="18"/>
  <c r="AB13" i="18" s="1"/>
  <c r="W9" i="18"/>
  <c r="AB9" i="18" s="1"/>
  <c r="W5" i="18"/>
  <c r="AB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C58" i="15"/>
  <c r="I54" i="11"/>
  <c r="J54" i="11"/>
  <c r="C54" i="11"/>
  <c r="D54" i="11" s="1"/>
  <c r="C54" i="16"/>
  <c r="H54" i="14"/>
  <c r="I54" i="14" s="1"/>
  <c r="C54" i="14"/>
  <c r="D54" i="14" s="1"/>
  <c r="H54" i="10"/>
  <c r="C54" i="10"/>
  <c r="D54" i="10" s="1"/>
  <c r="C54" i="9"/>
  <c r="G54" i="9" s="1"/>
  <c r="I54" i="9" s="1"/>
  <c r="B54" i="13"/>
  <c r="C54" i="13" s="1"/>
  <c r="D54" i="13" s="1"/>
  <c r="B54" i="7"/>
  <c r="C54" i="7" s="1"/>
  <c r="D54" i="7" s="1"/>
  <c r="E54" i="7" s="1"/>
  <c r="B54" i="8"/>
  <c r="C54" i="8" s="1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 s="1"/>
  <c r="D54" i="4" s="1"/>
  <c r="E54" i="4" s="1"/>
  <c r="B54" i="3"/>
  <c r="C54" i="3" s="1"/>
  <c r="D54" i="3" s="1"/>
  <c r="E54" i="3" s="1"/>
  <c r="B54" i="2"/>
  <c r="C54" i="2" s="1"/>
  <c r="D54" i="2" s="1"/>
  <c r="E54" i="2" s="1"/>
  <c r="X5" i="18" l="1"/>
  <c r="X6" i="18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AE9" i="18"/>
  <c r="AE10" i="18"/>
  <c r="M7" i="18"/>
  <c r="M8" i="18"/>
  <c r="D55" i="16"/>
  <c r="E59" i="15"/>
  <c r="D59" i="15"/>
  <c r="J59" i="15" s="1"/>
  <c r="H54" i="9"/>
  <c r="J54" i="9" s="1"/>
  <c r="D55" i="9"/>
  <c r="E58" i="15"/>
  <c r="E54" i="11"/>
  <c r="C57" i="15"/>
  <c r="I53" i="11"/>
  <c r="J53" i="11"/>
  <c r="C53" i="11"/>
  <c r="D53" i="11" s="1"/>
  <c r="C53" i="16"/>
  <c r="H53" i="14"/>
  <c r="I53" i="14" s="1"/>
  <c r="C53" i="14"/>
  <c r="D53" i="14" s="1"/>
  <c r="H53" i="10"/>
  <c r="C53" i="10"/>
  <c r="D53" i="10"/>
  <c r="B53" i="7"/>
  <c r="C53" i="7" s="1"/>
  <c r="D53" i="7" s="1"/>
  <c r="E53" i="7" s="1"/>
  <c r="C53" i="9"/>
  <c r="B53" i="13"/>
  <c r="C53" i="13" s="1"/>
  <c r="D53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D54" i="16" l="1"/>
  <c r="D58" i="15"/>
  <c r="J58" i="15" s="1"/>
  <c r="H53" i="9"/>
  <c r="J53" i="9" s="1"/>
  <c r="E56" i="9"/>
  <c r="G53" i="9"/>
  <c r="I53" i="9" s="1"/>
  <c r="D54" i="9"/>
  <c r="E53" i="11"/>
  <c r="G100" i="16"/>
  <c r="L12" i="14"/>
  <c r="L11" i="14"/>
  <c r="E3" i="16"/>
  <c r="C52" i="16"/>
  <c r="D53" i="16" s="1"/>
  <c r="C51" i="16"/>
  <c r="C50" i="16"/>
  <c r="D51" i="16" s="1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D13" i="16" s="1"/>
  <c r="C12" i="16"/>
  <c r="D12" i="16" s="1"/>
  <c r="C11" i="16"/>
  <c r="C10" i="16"/>
  <c r="D10" i="16" s="1"/>
  <c r="C9" i="16"/>
  <c r="C8" i="16"/>
  <c r="D8" i="16" s="1"/>
  <c r="C7" i="16"/>
  <c r="C6" i="16"/>
  <c r="C5" i="16"/>
  <c r="C4" i="16"/>
  <c r="C3" i="16"/>
  <c r="C1" i="16"/>
  <c r="M12" i="11"/>
  <c r="M11" i="11"/>
  <c r="F7" i="15"/>
  <c r="D6" i="16" l="1"/>
  <c r="D9" i="16"/>
  <c r="D47" i="16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D41" i="16"/>
  <c r="D45" i="16"/>
  <c r="D4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5" i="16"/>
  <c r="D7" i="16"/>
  <c r="D15" i="16"/>
  <c r="D17" i="16"/>
  <c r="D19" i="16"/>
  <c r="D21" i="16"/>
  <c r="D23" i="16"/>
  <c r="D25" i="16"/>
  <c r="D27" i="16"/>
  <c r="D29" i="16"/>
  <c r="D31" i="16"/>
  <c r="D33" i="16"/>
  <c r="D35" i="16"/>
  <c r="H3" i="16"/>
  <c r="D11" i="16"/>
  <c r="D37" i="16"/>
  <c r="D40" i="16"/>
  <c r="D44" i="16"/>
  <c r="D50" i="16"/>
  <c r="D39" i="16"/>
  <c r="D43" i="16"/>
  <c r="D38" i="16"/>
  <c r="D42" i="16"/>
  <c r="D46" i="16"/>
  <c r="D49" i="16"/>
  <c r="D48" i="16"/>
  <c r="D52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E10" i="15" s="1"/>
  <c r="C9" i="15"/>
  <c r="C8" i="15"/>
  <c r="D9" i="15" s="1"/>
  <c r="C7" i="15"/>
  <c r="D43" i="15" l="1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H4" i="16"/>
  <c r="I4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F58" i="15" l="1"/>
  <c r="G58" i="15" s="1"/>
  <c r="I57" i="15"/>
  <c r="F5" i="16"/>
  <c r="H5" i="16"/>
  <c r="I5" i="16" s="1"/>
  <c r="E7" i="16"/>
  <c r="H7" i="16" s="1"/>
  <c r="F6" i="16"/>
  <c r="H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F59" i="15" l="1"/>
  <c r="I58" i="15"/>
  <c r="I6" i="16"/>
  <c r="E8" i="16"/>
  <c r="F7" i="16"/>
  <c r="I7" i="16"/>
  <c r="M18" i="15"/>
  <c r="M17" i="15"/>
  <c r="M21" i="15"/>
  <c r="M22" i="15" s="1"/>
  <c r="M15" i="15"/>
  <c r="M14" i="15"/>
  <c r="F60" i="15" l="1"/>
  <c r="I59" i="15"/>
  <c r="G59" i="15"/>
  <c r="E9" i="16"/>
  <c r="H8" i="16"/>
  <c r="F8" i="16"/>
  <c r="I52" i="11"/>
  <c r="J52" i="11"/>
  <c r="C52" i="11"/>
  <c r="D52" i="11" s="1"/>
  <c r="E52" i="11"/>
  <c r="H52" i="14"/>
  <c r="I52" i="14"/>
  <c r="C52" i="14"/>
  <c r="D52" i="14" s="1"/>
  <c r="H52" i="10"/>
  <c r="C52" i="10"/>
  <c r="D52" i="10" s="1"/>
  <c r="B52" i="7"/>
  <c r="C52" i="7" s="1"/>
  <c r="D52" i="7" s="1"/>
  <c r="E52" i="7" s="1"/>
  <c r="C52" i="9"/>
  <c r="G52" i="9" s="1"/>
  <c r="I52" i="9" s="1"/>
  <c r="B52" i="13"/>
  <c r="C52" i="13" s="1"/>
  <c r="D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F61" i="15" l="1"/>
  <c r="I60" i="15"/>
  <c r="G60" i="15"/>
  <c r="D53" i="9"/>
  <c r="H52" i="9"/>
  <c r="J52" i="9" s="1"/>
  <c r="I8" i="16"/>
  <c r="E10" i="16"/>
  <c r="H9" i="16"/>
  <c r="I9" i="16" s="1"/>
  <c r="F9" i="16"/>
  <c r="L5" i="14"/>
  <c r="C1" i="14"/>
  <c r="C3" i="14"/>
  <c r="C4" i="14"/>
  <c r="C5" i="14"/>
  <c r="C6" i="14"/>
  <c r="D7" i="14" s="1"/>
  <c r="C7" i="14"/>
  <c r="C8" i="14"/>
  <c r="C9" i="14"/>
  <c r="C10" i="14"/>
  <c r="D11" i="14" s="1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D8" i="14"/>
  <c r="D12" i="14"/>
  <c r="E67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" i="13"/>
  <c r="F62" i="15" l="1"/>
  <c r="I61" i="15"/>
  <c r="G61" i="15"/>
  <c r="E54" i="9"/>
  <c r="E11" i="16"/>
  <c r="H10" i="16"/>
  <c r="I10" i="16" s="1"/>
  <c r="F10" i="16"/>
  <c r="E9" i="14"/>
  <c r="H9" i="14" s="1"/>
  <c r="E3" i="14"/>
  <c r="H3" i="14" s="1"/>
  <c r="E4" i="14"/>
  <c r="H4" i="14" s="1"/>
  <c r="E5" i="14"/>
  <c r="G5" i="14" s="1"/>
  <c r="D6" i="14"/>
  <c r="E14" i="14"/>
  <c r="E16" i="14"/>
  <c r="H16" i="14" s="1"/>
  <c r="E18" i="14"/>
  <c r="H18" i="14" s="1"/>
  <c r="E20" i="14"/>
  <c r="H20" i="14" s="1"/>
  <c r="E22" i="14"/>
  <c r="E24" i="14"/>
  <c r="E26" i="14"/>
  <c r="E28" i="14"/>
  <c r="E30" i="14"/>
  <c r="E32" i="14"/>
  <c r="H32" i="14" s="1"/>
  <c r="E34" i="14"/>
  <c r="H34" i="14" s="1"/>
  <c r="E36" i="14"/>
  <c r="H36" i="14" s="1"/>
  <c r="E38" i="14"/>
  <c r="E40" i="14"/>
  <c r="E42" i="14"/>
  <c r="E44" i="14"/>
  <c r="E46" i="14"/>
  <c r="E48" i="14"/>
  <c r="H48" i="14" s="1"/>
  <c r="E50" i="14"/>
  <c r="H50" i="14" s="1"/>
  <c r="E54" i="14"/>
  <c r="D5" i="14"/>
  <c r="E6" i="14"/>
  <c r="E8" i="14"/>
  <c r="E11" i="14"/>
  <c r="D13" i="14"/>
  <c r="D15" i="14"/>
  <c r="D17" i="14"/>
  <c r="D19" i="14"/>
  <c r="D21" i="14"/>
  <c r="D23" i="14"/>
  <c r="D25" i="14"/>
  <c r="D27" i="14"/>
  <c r="D29" i="14"/>
  <c r="D31" i="14"/>
  <c r="D33" i="14"/>
  <c r="D35" i="14"/>
  <c r="D37" i="14"/>
  <c r="D39" i="14"/>
  <c r="D41" i="14"/>
  <c r="D43" i="14"/>
  <c r="D45" i="14"/>
  <c r="D47" i="14"/>
  <c r="D49" i="14"/>
  <c r="D5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D10" i="14"/>
  <c r="E13" i="14"/>
  <c r="E15" i="14"/>
  <c r="E17" i="14"/>
  <c r="H17" i="14" s="1"/>
  <c r="E19" i="14"/>
  <c r="E21" i="14"/>
  <c r="E23" i="14"/>
  <c r="E25" i="14"/>
  <c r="H25" i="14" s="1"/>
  <c r="E27" i="14"/>
  <c r="H27" i="14" s="1"/>
  <c r="E29" i="14"/>
  <c r="E31" i="14"/>
  <c r="E33" i="14"/>
  <c r="H33" i="14" s="1"/>
  <c r="E35" i="14"/>
  <c r="E37" i="14"/>
  <c r="H37" i="14" s="1"/>
  <c r="E39" i="14"/>
  <c r="E41" i="14"/>
  <c r="E43" i="14"/>
  <c r="H43" i="14" s="1"/>
  <c r="E45" i="14"/>
  <c r="E47" i="14"/>
  <c r="E49" i="14"/>
  <c r="H49" i="14" s="1"/>
  <c r="E51" i="14"/>
  <c r="E52" i="14"/>
  <c r="E56" i="14"/>
  <c r="D4" i="14"/>
  <c r="E7" i="14"/>
  <c r="D9" i="14"/>
  <c r="E10" i="14"/>
  <c r="E12" i="14"/>
  <c r="D14" i="14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E55" i="14"/>
  <c r="E66" i="14"/>
  <c r="I51" i="11"/>
  <c r="J51" i="11"/>
  <c r="C51" i="11"/>
  <c r="D51" i="11" s="1"/>
  <c r="E51" i="11"/>
  <c r="C51" i="10"/>
  <c r="D51" i="10" s="1"/>
  <c r="C51" i="9"/>
  <c r="H51" i="9" s="1"/>
  <c r="J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F63" i="15" l="1"/>
  <c r="G62" i="15"/>
  <c r="D52" i="9"/>
  <c r="E12" i="16"/>
  <c r="H11" i="16"/>
  <c r="F11" i="16"/>
  <c r="I49" i="14"/>
  <c r="I33" i="14"/>
  <c r="I17" i="14"/>
  <c r="F4" i="14"/>
  <c r="F9" i="14"/>
  <c r="I4" i="14"/>
  <c r="I37" i="14"/>
  <c r="I50" i="14"/>
  <c r="I34" i="14"/>
  <c r="I18" i="14"/>
  <c r="G4" i="14"/>
  <c r="F5" i="14"/>
  <c r="H5" i="14"/>
  <c r="I5" i="14" s="1"/>
  <c r="G55" i="14"/>
  <c r="F55" i="14"/>
  <c r="H12" i="14"/>
  <c r="G12" i="14"/>
  <c r="F12" i="14"/>
  <c r="F41" i="14"/>
  <c r="G41" i="14"/>
  <c r="H10" i="14"/>
  <c r="I10" i="14" s="1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H47" i="14"/>
  <c r="H31" i="14"/>
  <c r="H15" i="14"/>
  <c r="I16" i="14" s="1"/>
  <c r="H38" i="14"/>
  <c r="I38" i="14" s="1"/>
  <c r="H41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H8" i="14"/>
  <c r="G54" i="14"/>
  <c r="F54" i="14"/>
  <c r="G44" i="14"/>
  <c r="F44" i="14"/>
  <c r="G36" i="14"/>
  <c r="F36" i="14"/>
  <c r="G28" i="14"/>
  <c r="F28" i="14"/>
  <c r="G20" i="14"/>
  <c r="F20" i="14"/>
  <c r="G9" i="14"/>
  <c r="H14" i="14"/>
  <c r="H21" i="14"/>
  <c r="I21" i="14" s="1"/>
  <c r="F52" i="14"/>
  <c r="G52" i="14"/>
  <c r="F37" i="14"/>
  <c r="G37" i="14"/>
  <c r="G66" i="14"/>
  <c r="F66" i="14"/>
  <c r="H7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H6" i="14"/>
  <c r="G50" i="14"/>
  <c r="F50" i="14"/>
  <c r="G42" i="14"/>
  <c r="F42" i="14"/>
  <c r="G34" i="14"/>
  <c r="F34" i="14"/>
  <c r="G26" i="14"/>
  <c r="F26" i="14"/>
  <c r="G18" i="14"/>
  <c r="F18" i="14"/>
  <c r="H39" i="14"/>
  <c r="H23" i="14"/>
  <c r="H22" i="14"/>
  <c r="H46" i="14"/>
  <c r="H30" i="14"/>
  <c r="H44" i="14"/>
  <c r="I44" i="14" s="1"/>
  <c r="H28" i="14"/>
  <c r="I28" i="14" s="1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H11" i="14"/>
  <c r="I11" i="14" s="1"/>
  <c r="G48" i="14"/>
  <c r="F48" i="14"/>
  <c r="G40" i="14"/>
  <c r="F40" i="14"/>
  <c r="G32" i="14"/>
  <c r="F32" i="14"/>
  <c r="G24" i="14"/>
  <c r="F24" i="14"/>
  <c r="G16" i="14"/>
  <c r="F16" i="14"/>
  <c r="H51" i="14"/>
  <c r="I51" i="14" s="1"/>
  <c r="H35" i="14"/>
  <c r="I35" i="14" s="1"/>
  <c r="H19" i="14"/>
  <c r="I19" i="14" s="1"/>
  <c r="H42" i="14"/>
  <c r="H26" i="14"/>
  <c r="I26" i="14" s="1"/>
  <c r="H45" i="14"/>
  <c r="H29" i="14"/>
  <c r="H13" i="14"/>
  <c r="H40" i="14"/>
  <c r="H24" i="14"/>
  <c r="G67" i="14"/>
  <c r="G51" i="9"/>
  <c r="I51" i="9" s="1"/>
  <c r="F64" i="15" l="1"/>
  <c r="G63" i="15"/>
  <c r="E53" i="9"/>
  <c r="E13" i="16"/>
  <c r="H12" i="16"/>
  <c r="F12" i="16"/>
  <c r="I11" i="16"/>
  <c r="I29" i="14"/>
  <c r="I39" i="14"/>
  <c r="I23" i="14"/>
  <c r="I13" i="14"/>
  <c r="I42" i="14"/>
  <c r="I45" i="14"/>
  <c r="I7" i="14"/>
  <c r="I14" i="14"/>
  <c r="I24" i="14"/>
  <c r="I30" i="14"/>
  <c r="I22" i="14"/>
  <c r="I27" i="14"/>
  <c r="I8" i="14"/>
  <c r="I40" i="14"/>
  <c r="I46" i="14"/>
  <c r="I41" i="14"/>
  <c r="I47" i="14"/>
  <c r="I12" i="14"/>
  <c r="I43" i="14"/>
  <c r="I31" i="14"/>
  <c r="I25" i="14"/>
  <c r="I9" i="14"/>
  <c r="I32" i="14"/>
  <c r="I20" i="14"/>
  <c r="I6" i="14"/>
  <c r="I15" i="14"/>
  <c r="I48" i="14"/>
  <c r="I36" i="14"/>
  <c r="L15" i="14"/>
  <c r="L9" i="14"/>
  <c r="L8" i="14"/>
  <c r="C50" i="11"/>
  <c r="D50" i="11" s="1"/>
  <c r="E50" i="11"/>
  <c r="C50" i="10"/>
  <c r="D50" i="10" s="1"/>
  <c r="C50" i="9"/>
  <c r="G50" i="9" s="1"/>
  <c r="I50" i="9" s="1"/>
  <c r="B50" i="7"/>
  <c r="C50" i="7"/>
  <c r="D50" i="7"/>
  <c r="E50" i="7"/>
  <c r="B50" i="8"/>
  <c r="C50" i="8"/>
  <c r="D50" i="8" s="1"/>
  <c r="E50" i="8" s="1"/>
  <c r="B50" i="6"/>
  <c r="C50" i="6" s="1"/>
  <c r="D50" i="6" s="1"/>
  <c r="E50" i="6" s="1"/>
  <c r="B50" i="5"/>
  <c r="C50" i="5"/>
  <c r="D50" i="5"/>
  <c r="E50" i="5"/>
  <c r="B50" i="4"/>
  <c r="C50" i="4" s="1"/>
  <c r="D50" i="4" s="1"/>
  <c r="E50" i="4" s="1"/>
  <c r="B50" i="3"/>
  <c r="C50" i="3" s="1"/>
  <c r="D50" i="3" s="1"/>
  <c r="E50" i="3" s="1"/>
  <c r="B50" i="2"/>
  <c r="C50" i="2" s="1"/>
  <c r="D50" i="2" s="1"/>
  <c r="E50" i="2" s="1"/>
  <c r="F65" i="15" l="1"/>
  <c r="G64" i="15"/>
  <c r="H50" i="9"/>
  <c r="J50" i="9" s="1"/>
  <c r="D51" i="9"/>
  <c r="I12" i="16"/>
  <c r="E14" i="16"/>
  <c r="H13" i="16"/>
  <c r="F13" i="16"/>
  <c r="C49" i="11"/>
  <c r="D49" i="11" s="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F66" i="15" l="1"/>
  <c r="G65" i="15"/>
  <c r="H49" i="9"/>
  <c r="J49" i="9" s="1"/>
  <c r="E51" i="9"/>
  <c r="E52" i="9"/>
  <c r="G49" i="9"/>
  <c r="I49" i="9" s="1"/>
  <c r="I13" i="16"/>
  <c r="E15" i="16"/>
  <c r="F14" i="16"/>
  <c r="H14" i="16"/>
  <c r="E49" i="11"/>
  <c r="C48" i="11"/>
  <c r="D48" i="11" s="1"/>
  <c r="E48" i="11"/>
  <c r="C48" i="10"/>
  <c r="D48" i="10"/>
  <c r="C48" i="9"/>
  <c r="G48" i="9" s="1"/>
  <c r="I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F67" i="15" l="1"/>
  <c r="G66" i="15"/>
  <c r="D49" i="9"/>
  <c r="H48" i="9"/>
  <c r="J48" i="9" s="1"/>
  <c r="E16" i="16"/>
  <c r="F15" i="16"/>
  <c r="H15" i="16"/>
  <c r="I15" i="16" s="1"/>
  <c r="I14" i="16"/>
  <c r="C47" i="11"/>
  <c r="D47" i="11" s="1"/>
  <c r="C47" i="10"/>
  <c r="D47" i="10" s="1"/>
  <c r="C47" i="9"/>
  <c r="D48" i="9" s="1"/>
  <c r="H47" i="9"/>
  <c r="J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F68" i="15" l="1"/>
  <c r="G67" i="15"/>
  <c r="G47" i="9"/>
  <c r="I47" i="9" s="1"/>
  <c r="E49" i="9"/>
  <c r="E50" i="9"/>
  <c r="E17" i="16"/>
  <c r="F16" i="16"/>
  <c r="H16" i="16"/>
  <c r="I16" i="16" s="1"/>
  <c r="E47" i="11"/>
  <c r="F69" i="15" l="1"/>
  <c r="G68" i="15"/>
  <c r="E18" i="16"/>
  <c r="H17" i="16"/>
  <c r="I17" i="16" s="1"/>
  <c r="F17" i="16"/>
  <c r="C46" i="11"/>
  <c r="D46" i="11" s="1"/>
  <c r="E46" i="11"/>
  <c r="C46" i="10"/>
  <c r="D46" i="10"/>
  <c r="C46" i="9"/>
  <c r="H46" i="9" s="1"/>
  <c r="J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F70" i="15" l="1"/>
  <c r="G69" i="15"/>
  <c r="D47" i="9"/>
  <c r="E19" i="16"/>
  <c r="H18" i="16"/>
  <c r="I18" i="16" s="1"/>
  <c r="F18" i="16"/>
  <c r="G46" i="9"/>
  <c r="I46" i="9" s="1"/>
  <c r="C45" i="11"/>
  <c r="D45" i="11" s="1"/>
  <c r="E45" i="11"/>
  <c r="C45" i="10"/>
  <c r="D45" i="10" s="1"/>
  <c r="C45" i="9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F71" i="15" l="1"/>
  <c r="G70" i="15"/>
  <c r="E48" i="9"/>
  <c r="D46" i="9"/>
  <c r="E20" i="16"/>
  <c r="F19" i="16"/>
  <c r="H19" i="16"/>
  <c r="I19" i="16" s="1"/>
  <c r="G45" i="9"/>
  <c r="I45" i="9" s="1"/>
  <c r="H45" i="9"/>
  <c r="J45" i="9" s="1"/>
  <c r="C44" i="11"/>
  <c r="D44" i="11" s="1"/>
  <c r="E44" i="11"/>
  <c r="C44" i="10"/>
  <c r="D44" i="10" s="1"/>
  <c r="C44" i="9"/>
  <c r="H44" i="9" s="1"/>
  <c r="J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F72" i="15" l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H20" i="16"/>
  <c r="I20" i="16" s="1"/>
  <c r="C43" i="11"/>
  <c r="D43" i="11" s="1"/>
  <c r="C43" i="10"/>
  <c r="C43" i="9"/>
  <c r="D44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H43" i="9" l="1"/>
  <c r="J43" i="9" s="1"/>
  <c r="E45" i="9"/>
  <c r="E46" i="9"/>
  <c r="E22" i="16"/>
  <c r="F21" i="16"/>
  <c r="H21" i="16"/>
  <c r="I21" i="16" s="1"/>
  <c r="E43" i="11"/>
  <c r="D43" i="10"/>
  <c r="G43" i="9"/>
  <c r="I43" i="9" s="1"/>
  <c r="C42" i="11"/>
  <c r="C42" i="10"/>
  <c r="D42" i="10" s="1"/>
  <c r="C42" i="9"/>
  <c r="D43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44" i="9" l="1"/>
  <c r="E23" i="16"/>
  <c r="F22" i="16"/>
  <c r="H22" i="16"/>
  <c r="I22" i="16" s="1"/>
  <c r="G42" i="9"/>
  <c r="I42" i="9" s="1"/>
  <c r="H42" i="9"/>
  <c r="J42" i="9" s="1"/>
  <c r="C41" i="11"/>
  <c r="C41" i="10"/>
  <c r="D41" i="10" s="1"/>
  <c r="C41" i="9"/>
  <c r="G41" i="9" s="1"/>
  <c r="I41" i="9" s="1"/>
  <c r="H41" i="9"/>
  <c r="J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D42" i="9" l="1"/>
  <c r="E24" i="16"/>
  <c r="H23" i="16"/>
  <c r="I23" i="16" s="1"/>
  <c r="F23" i="16"/>
  <c r="E42" i="11"/>
  <c r="D42" i="11"/>
  <c r="C40" i="11"/>
  <c r="C40" i="10"/>
  <c r="D40" i="10" s="1"/>
  <c r="C40" i="9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D41" i="9" l="1"/>
  <c r="E43" i="9"/>
  <c r="E25" i="16"/>
  <c r="H24" i="16"/>
  <c r="I24" i="16" s="1"/>
  <c r="F24" i="16"/>
  <c r="E41" i="11"/>
  <c r="D41" i="11"/>
  <c r="H40" i="9"/>
  <c r="J40" i="9" s="1"/>
  <c r="G40" i="9"/>
  <c r="I40" i="9" s="1"/>
  <c r="E42" i="9" l="1"/>
  <c r="E26" i="16"/>
  <c r="H25" i="16"/>
  <c r="I25" i="16" s="1"/>
  <c r="F25" i="16"/>
  <c r="C39" i="11"/>
  <c r="C39" i="10"/>
  <c r="D39" i="10" s="1"/>
  <c r="C39" i="9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D40" i="9" l="1"/>
  <c r="H39" i="9"/>
  <c r="J39" i="9" s="1"/>
  <c r="G39" i="9"/>
  <c r="I39" i="9" s="1"/>
  <c r="E27" i="16"/>
  <c r="F26" i="16"/>
  <c r="H26" i="16"/>
  <c r="I26" i="16" s="1"/>
  <c r="D40" i="11"/>
  <c r="E40" i="11"/>
  <c r="C38" i="11"/>
  <c r="E39" i="11" s="1"/>
  <c r="C38" i="10"/>
  <c r="C38" i="9"/>
  <c r="D39" i="9" s="1"/>
  <c r="B38" i="7"/>
  <c r="B38" i="8"/>
  <c r="B38" i="6"/>
  <c r="B38" i="5"/>
  <c r="B38" i="4"/>
  <c r="B38" i="3"/>
  <c r="B38" i="2"/>
  <c r="E40" i="9" l="1"/>
  <c r="E41" i="9"/>
  <c r="E28" i="16"/>
  <c r="F27" i="16"/>
  <c r="H27" i="16"/>
  <c r="I27" i="16" s="1"/>
  <c r="D39" i="11"/>
  <c r="G38" i="9"/>
  <c r="I38" i="9" s="1"/>
  <c r="H38" i="9"/>
  <c r="J38" i="9" s="1"/>
  <c r="C37" i="11"/>
  <c r="C37" i="10"/>
  <c r="C37" i="9"/>
  <c r="G37" i="9" s="1"/>
  <c r="I37" i="9" s="1"/>
  <c r="B37" i="7"/>
  <c r="B37" i="8"/>
  <c r="B37" i="6"/>
  <c r="B37" i="5"/>
  <c r="C38" i="5" s="1"/>
  <c r="B37" i="4"/>
  <c r="C38" i="4" s="1"/>
  <c r="B37" i="3"/>
  <c r="C38" i="3" s="1"/>
  <c r="B37" i="2"/>
  <c r="E29" i="16" l="1"/>
  <c r="H28" i="16"/>
  <c r="I28" i="16" s="1"/>
  <c r="F28" i="16"/>
  <c r="E38" i="11"/>
  <c r="D38" i="11"/>
  <c r="D38" i="10"/>
  <c r="D38" i="9"/>
  <c r="C38" i="6"/>
  <c r="H37" i="9"/>
  <c r="J37" i="9" s="1"/>
  <c r="C38" i="7"/>
  <c r="C38" i="8"/>
  <c r="C38" i="2"/>
  <c r="K5" i="10"/>
  <c r="E39" i="9" l="1"/>
  <c r="E30" i="16"/>
  <c r="H29" i="16"/>
  <c r="I29" i="16" s="1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H33" i="9" s="1"/>
  <c r="J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H21" i="9" s="1"/>
  <c r="J21" i="9" s="1"/>
  <c r="B20" i="8"/>
  <c r="B19" i="8"/>
  <c r="B18" i="8"/>
  <c r="C19" i="8" s="1"/>
  <c r="B17" i="8"/>
  <c r="H17" i="9" s="1"/>
  <c r="J17" i="9" s="1"/>
  <c r="B16" i="8"/>
  <c r="H16" i="9" s="1"/>
  <c r="J16" i="9" s="1"/>
  <c r="B15" i="8"/>
  <c r="H15" i="9" s="1"/>
  <c r="B14" i="8"/>
  <c r="H14" i="9" s="1"/>
  <c r="J14" i="9" s="1"/>
  <c r="B13" i="8"/>
  <c r="H13" i="9" s="1"/>
  <c r="J13" i="9" s="1"/>
  <c r="B12" i="8"/>
  <c r="H12" i="9" s="1"/>
  <c r="J12" i="9" s="1"/>
  <c r="B11" i="8"/>
  <c r="H11" i="9" s="1"/>
  <c r="J11" i="9" s="1"/>
  <c r="B10" i="8"/>
  <c r="H10" i="9" s="1"/>
  <c r="J10" i="9" s="1"/>
  <c r="B9" i="8"/>
  <c r="H9" i="9" s="1"/>
  <c r="J9" i="9" s="1"/>
  <c r="B8" i="8"/>
  <c r="H8" i="9" s="1"/>
  <c r="J8" i="9" s="1"/>
  <c r="B7" i="8"/>
  <c r="H7" i="9" s="1"/>
  <c r="B6" i="8"/>
  <c r="H6" i="9" s="1"/>
  <c r="J6" i="9" s="1"/>
  <c r="B5" i="8"/>
  <c r="H5" i="9" s="1"/>
  <c r="J5" i="9" s="1"/>
  <c r="B4" i="8"/>
  <c r="H4" i="9" s="1"/>
  <c r="J4" i="9" s="1"/>
  <c r="B3" i="8"/>
  <c r="H3" i="9" s="1"/>
  <c r="J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E149" i="10"/>
  <c r="D16" i="9"/>
  <c r="J15" i="9"/>
  <c r="D15" i="9"/>
  <c r="D14" i="9"/>
  <c r="D13" i="9"/>
  <c r="I12" i="9"/>
  <c r="D12" i="9"/>
  <c r="D11" i="9"/>
  <c r="D10" i="9"/>
  <c r="D9" i="9"/>
  <c r="D8" i="9"/>
  <c r="J7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E11" i="9" l="1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H30" i="16"/>
  <c r="I30" i="16" s="1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H29" i="9"/>
  <c r="J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29" i="10"/>
  <c r="D33" i="10"/>
  <c r="D38" i="2"/>
  <c r="E38" i="2" s="1"/>
  <c r="D33" i="9"/>
  <c r="G25" i="9"/>
  <c r="I25" i="9" s="1"/>
  <c r="G29" i="9"/>
  <c r="I29" i="9" s="1"/>
  <c r="H25" i="9"/>
  <c r="J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G22" i="9"/>
  <c r="I22" i="9" s="1"/>
  <c r="G30" i="9"/>
  <c r="I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G24" i="9"/>
  <c r="I24" i="9" s="1"/>
  <c r="G32" i="9"/>
  <c r="I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26" i="9" l="1"/>
  <c r="E31" i="9"/>
  <c r="E23" i="9"/>
  <c r="E37" i="9"/>
  <c r="E18" i="9"/>
  <c r="E28" i="9"/>
  <c r="E32" i="16"/>
  <c r="F31" i="16"/>
  <c r="H31" i="16"/>
  <c r="I31" i="16" s="1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33" i="16" l="1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E34" i="16" l="1"/>
  <c r="H33" i="16"/>
  <c r="I33" i="16" s="1"/>
  <c r="F33" i="16"/>
  <c r="M16" i="11"/>
  <c r="E35" i="16" l="1"/>
  <c r="F34" i="16"/>
  <c r="H34" i="16"/>
  <c r="I34" i="16" l="1"/>
  <c r="E36" i="16"/>
  <c r="F35" i="16"/>
  <c r="H35" i="16"/>
  <c r="I35" i="16" s="1"/>
  <c r="E37" i="16" l="1"/>
  <c r="F36" i="16"/>
  <c r="H36" i="16"/>
  <c r="I36" i="16" l="1"/>
  <c r="L9" i="16"/>
  <c r="L10" i="16"/>
  <c r="E38" i="16"/>
  <c r="F37" i="16"/>
  <c r="H37" i="16"/>
  <c r="I37" i="16" s="1"/>
  <c r="E39" i="16" l="1"/>
  <c r="F38" i="16"/>
  <c r="H38" i="16"/>
  <c r="I38" i="16" s="1"/>
  <c r="E40" i="16" l="1"/>
  <c r="H39" i="16"/>
  <c r="I39" i="16" s="1"/>
  <c r="F39" i="16"/>
  <c r="L13" i="16" l="1"/>
  <c r="L12" i="16"/>
  <c r="E41" i="16"/>
  <c r="F40" i="16"/>
  <c r="H40" i="16"/>
  <c r="I40" i="16" s="1"/>
  <c r="E42" i="16" l="1"/>
  <c r="F41" i="16"/>
  <c r="H41" i="16"/>
  <c r="I41" i="16" s="1"/>
  <c r="E43" i="16" l="1"/>
  <c r="H42" i="16"/>
  <c r="I42" i="16" s="1"/>
  <c r="F42" i="16"/>
  <c r="E44" i="16" l="1"/>
  <c r="H43" i="16"/>
  <c r="I43" i="16" s="1"/>
  <c r="F43" i="16"/>
  <c r="E45" i="16" l="1"/>
  <c r="H44" i="16"/>
  <c r="I44" i="16" s="1"/>
  <c r="F44" i="16"/>
  <c r="E46" i="16" l="1"/>
  <c r="H45" i="16"/>
  <c r="I45" i="16" s="1"/>
  <c r="F45" i="16"/>
  <c r="E47" i="16" l="1"/>
  <c r="H46" i="16"/>
  <c r="I46" i="16" s="1"/>
  <c r="F46" i="16"/>
  <c r="E48" i="16" l="1"/>
  <c r="F47" i="16"/>
  <c r="H47" i="16"/>
  <c r="I47" i="16" s="1"/>
  <c r="E49" i="16" l="1"/>
  <c r="F48" i="16"/>
  <c r="H48" i="16"/>
  <c r="I48" i="16" s="1"/>
  <c r="E50" i="16" l="1"/>
  <c r="F49" i="16"/>
  <c r="H49" i="16"/>
  <c r="I49" i="16" s="1"/>
  <c r="E51" i="16" l="1"/>
  <c r="H50" i="16"/>
  <c r="I50" i="16" s="1"/>
  <c r="F50" i="16"/>
  <c r="E52" i="16" l="1"/>
  <c r="F51" i="16"/>
  <c r="H51" i="16"/>
  <c r="I51" i="16" s="1"/>
  <c r="E53" i="16" l="1"/>
  <c r="H53" i="16" s="1"/>
  <c r="F52" i="16"/>
  <c r="H52" i="16"/>
  <c r="I52" i="16" s="1"/>
  <c r="I53" i="16" l="1"/>
  <c r="E54" i="16"/>
  <c r="H54" i="16" s="1"/>
  <c r="I54" i="16" s="1"/>
  <c r="F53" i="16"/>
  <c r="E55" i="16" l="1"/>
  <c r="H55" i="16" s="1"/>
  <c r="I55" i="16" s="1"/>
  <c r="F54" i="16"/>
  <c r="E56" i="16" l="1"/>
  <c r="H56" i="16" s="1"/>
  <c r="I56" i="16" s="1"/>
  <c r="F55" i="16"/>
  <c r="E57" i="16" l="1"/>
  <c r="H57" i="16" s="1"/>
  <c r="I57" i="16" s="1"/>
  <c r="F56" i="16"/>
  <c r="E58" i="16" l="1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W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X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Y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Z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<sst xmlns="http://schemas.openxmlformats.org/spreadsheetml/2006/main" count="237" uniqueCount="63">
  <si>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</si>
  <si>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</si>
  <si>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</si>
  <si>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</si>
  <si>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</si>
  <si>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</si>
  <si>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</si>
  <si>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</si>
  <si>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</si>
  <si>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</si>
  <si>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</si>
  <si>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</si>
  <si>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</si>
  <si>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</si>
  <si>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</si>
  <si>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</si>
  <si>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</si>
  <si>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</si>
  <si>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</si>
  <si>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</si>
  <si>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</si>
  <si>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</si>
  <si>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</si>
  <si>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</si>
  <si>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</si>
  <si>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</si>
  <si>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</si>
  <si>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</si>
  <si>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</si>
  <si>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</si>
  <si>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</si>
  <si>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</si>
  <si>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</si>
  <si>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</si>
  <si>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</si>
  <si>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</si>
  <si>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</si>
  <si>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</si>
  <si>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</si>
  <si>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</si>
  <si>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</si>
  <si>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</si>
  <si>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</si>
  <si>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</si>
  <si>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</si>
  <si>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</si>
  <si>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</si>
  <si>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</si>
  <si>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</si>
  <si>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err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</si>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</sst>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75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10" borderId="2" xfId="0" applyNumberFormat="1" applyFill="1" applyBorder="1"/>
    <xf numFmtId="0" fontId="0" fillId="0" borderId="0" xfId="0" applyAlignment="1">
      <alignment horizontal="center"/>
    </xf>
    <xf numFmtId="0" fontId="0" fillId="11" borderId="0" xfId="0" applyFill="1"/>
    <xf numFmtId="175" fontId="0" fillId="0" borderId="0" xfId="0" applyNumberFormat="1"/>
    <xf numFmtId="0" fontId="23" fillId="0" borderId="0" xfId="0" applyFont="1"/>
    <xf numFmtId="1" fontId="0" fillId="11" borderId="0" xfId="0" applyNumberFormat="1" applyFill="1"/>
    <xf numFmtId="2" fontId="0" fillId="11" borderId="0" xfId="0" applyNumberFormat="1" applyFill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Casi_totali!$B$3:$B$58</c:f>
              <c:numCache>
                <c:formatCode>General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Ospedalizzati!$C$3:$C$59</c:f>
              <c:numCache>
                <c:formatCode>General</c:formatCode>
                <c:ptCount val="5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Ospedalizzati!$D$3:$D$59</c:f>
              <c:numCache>
                <c:formatCode>General</c:formatCode>
                <c:ptCount val="57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Positivi!$C$3:$C$61</c:f>
              <c:numCache>
                <c:formatCode>General</c:formatCode>
                <c:ptCount val="5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Positivi!$D$3:$D$61</c:f>
              <c:numCache>
                <c:formatCode>General</c:formatCode>
                <c:ptCount val="59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  <c:pt idx="55">
                  <c:v>-323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Quarantena!$B$3:$B$58</c:f>
              <c:numCache>
                <c:formatCode>General</c:formatCode>
                <c:ptCount val="56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Quarantena!$D$3:$D$58</c:f>
              <c:numCache>
                <c:formatCode>General</c:formatCode>
                <c:ptCount val="56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'Nuovi positivi'!$B$3:$B$61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</c:numCache>
            </c:numRef>
          </c:xVal>
          <c:yVal>
            <c:numRef>
              <c:f>'Nuovi positivi'!$C$4:$C$59</c:f>
              <c:numCache>
                <c:formatCode>General</c:formatCode>
                <c:ptCount val="56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Tamponi!$A$3:$A$58</c:f>
              <c:numCache>
                <c:formatCode>d/m;@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Tamponi!$C$3:$C$58</c:f>
              <c:numCache>
                <c:formatCode>General</c:formatCode>
                <c:ptCount val="5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Tamponi!$A$3:$A$57</c:f>
              <c:numCache>
                <c:formatCode>d/m;@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Tamponi!$D$3:$D$57</c:f>
              <c:numCache>
                <c:formatCode>General</c:formatCode>
                <c:ptCount val="5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Casi_totali!$C$3:$C$58</c:f>
              <c:numCache>
                <c:formatCode>General</c:formatCode>
                <c:ptCount val="5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Casi_totali!$D$3:$D$58</c:f>
              <c:numCache>
                <c:formatCode>General</c:formatCode>
                <c:ptCount val="56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Tamponi!$A$2:$A$61</c:f>
              <c:numCache>
                <c:formatCode>d/m;@</c:formatCode>
                <c:ptCount val="60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</c:numCache>
            </c:numRef>
          </c:xVal>
          <c:yVal>
            <c:numRef>
              <c:f>Tamponi!$J$2:$J$61</c:f>
              <c:numCache>
                <c:formatCode>0.0</c:formatCode>
                <c:ptCount val="60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tx>
            <c:v>posDay/tampDay%</c:v>
          </c:tx>
          <c:marker>
            <c:symbol val="none"/>
          </c:marker>
          <c:xVal>
            <c:numRef>
              <c:f>Tamponi!$A$4:$A$56</c:f>
              <c:numCache>
                <c:formatCode>d/m;@</c:formatCode>
                <c:ptCount val="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</c:numCache>
            </c:numRef>
          </c:xVal>
          <c:yVal>
            <c:numRef>
              <c:f>Tamponi!$K$4:$K$56</c:f>
              <c:numCache>
                <c:formatCode>0.00</c:formatCode>
                <c:ptCount val="5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</c:numCache>
            </c:numRef>
          </c:cat>
          <c:val>
            <c:numRef>
              <c:f>Tamponi!$D$4:$D$59</c:f>
              <c:numCache>
                <c:formatCode>General</c:formatCode>
                <c:ptCount val="56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Tamponi!$A$4:$A$60</c:f>
              <c:numCache>
                <c:formatCode>d/m;@</c:formatCode>
                <c:ptCount val="5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</c:numCache>
            </c:numRef>
          </c:xVal>
          <c:yVal>
            <c:numRef>
              <c:f>Tamponi!$K$4:$K$60</c:f>
              <c:numCache>
                <c:formatCode>0.00</c:formatCode>
                <c:ptCount val="57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2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  <c:pt idx="51">
                  <c:v>3786.7764491949638</c:v>
                </c:pt>
                <c:pt idx="52">
                  <c:v>5266.5631151647249</c:v>
                </c:pt>
                <c:pt idx="53">
                  <c:v>6634.7456418104412</c:v>
                </c:pt>
                <c:pt idx="54">
                  <c:v>8172.7509830020426</c:v>
                </c:pt>
                <c:pt idx="55">
                  <c:v>9428.8344863962848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  <c:pt idx="51">
                  <c:v>170.13605404994451</c:v>
                </c:pt>
                <c:pt idx="52">
                  <c:v>1479.7866659697611</c:v>
                </c:pt>
                <c:pt idx="53">
                  <c:v>1368.1825266457163</c:v>
                </c:pt>
                <c:pt idx="54">
                  <c:v>1538.0053411916015</c:v>
                </c:pt>
                <c:pt idx="55">
                  <c:v>1256.0835033942421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2.3893322767852505E-7</c:v>
                </c:pt>
                <c:pt idx="1">
                  <c:v>1.1934429601824245E-6</c:v>
                </c:pt>
                <c:pt idx="2">
                  <c:v>0.52665101097596578</c:v>
                </c:pt>
                <c:pt idx="3">
                  <c:v>1.8246763947817213</c:v>
                </c:pt>
                <c:pt idx="4">
                  <c:v>4.5939160009632287</c:v>
                </c:pt>
                <c:pt idx="5">
                  <c:v>9.8852102275838689</c:v>
                </c:pt>
                <c:pt idx="6">
                  <c:v>19.153467175833462</c:v>
                </c:pt>
                <c:pt idx="7">
                  <c:v>34.284918376020272</c:v>
                </c:pt>
                <c:pt idx="8">
                  <c:v>57.594486540129488</c:v>
                </c:pt>
                <c:pt idx="9">
                  <c:v>91.79264274134556</c:v>
                </c:pt>
                <c:pt idx="10">
                  <c:v>139.92412043630429</c:v>
                </c:pt>
                <c:pt idx="11">
                  <c:v>205.28313248933858</c:v>
                </c:pt>
                <c:pt idx="12">
                  <c:v>291.31121919112263</c:v>
                </c:pt>
                <c:pt idx="13">
                  <c:v>401.48456922652173</c:v>
                </c:pt>
                <c:pt idx="14">
                  <c:v>539.19770305443296</c:v>
                </c:pt>
                <c:pt idx="15">
                  <c:v>707.64992825943398</c:v>
                </c:pt>
                <c:pt idx="16">
                  <c:v>909.74011967710635</c:v>
                </c:pt>
                <c:pt idx="17">
                  <c:v>1147.9742875684387</c:v>
                </c:pt>
                <c:pt idx="18">
                  <c:v>1424.3892013460852</c:v>
                </c:pt>
                <c:pt idx="19">
                  <c:v>1740.494137601291</c:v>
                </c:pt>
                <c:pt idx="20">
                  <c:v>2097.2316977140686</c:v>
                </c:pt>
                <c:pt idx="21">
                  <c:v>2494.9576463751173</c:v>
                </c:pt>
                <c:pt idx="22">
                  <c:v>2933.4388906952699</c:v>
                </c:pt>
                <c:pt idx="23">
                  <c:v>3411.8680650571605</c:v>
                </c:pt>
                <c:pt idx="24">
                  <c:v>3928.8927101143772</c:v>
                </c:pt>
                <c:pt idx="25">
                  <c:v>4482.6567254858764</c:v>
                </c:pt>
                <c:pt idx="26">
                  <c:v>5070.8516176571384</c:v>
                </c:pt>
                <c:pt idx="27">
                  <c:v>5690.7750359767761</c:v>
                </c:pt>
                <c:pt idx="28">
                  <c:v>6339.3941670124077</c:v>
                </c:pt>
                <c:pt idx="29">
                  <c:v>7013.4117172861725</c:v>
                </c:pt>
                <c:pt idx="30">
                  <c:v>7709.3324340571053</c:v>
                </c:pt>
                <c:pt idx="31">
                  <c:v>8423.5283728920331</c:v>
                </c:pt>
                <c:pt idx="32">
                  <c:v>9152.3014013845168</c:v>
                </c:pt>
                <c:pt idx="33">
                  <c:v>9891.9417155027822</c:v>
                </c:pt>
                <c:pt idx="34">
                  <c:v>10638.781426524272</c:v>
                </c:pt>
                <c:pt idx="35">
                  <c:v>11389.242542977518</c:v>
                </c:pt>
                <c:pt idx="36">
                  <c:v>12139.87891665059</c:v>
                </c:pt>
                <c:pt idx="37">
                  <c:v>12887.411939997945</c:v>
                </c:pt>
                <c:pt idx="38">
                  <c:v>13628.759971588073</c:v>
                </c:pt>
                <c:pt idx="39">
                  <c:v>14361.061625601473</c:v>
                </c:pt>
                <c:pt idx="40">
                  <c:v>15081.69319112111</c:v>
                </c:pt>
                <c:pt idx="41">
                  <c:v>15788.280548356439</c:v>
                </c:pt>
                <c:pt idx="42">
                  <c:v>16478.706024028619</c:v>
                </c:pt>
                <c:pt idx="43">
                  <c:v>17151.110679427009</c:v>
                </c:pt>
                <c:pt idx="44">
                  <c:v>17803.892554920294</c:v>
                </c:pt>
                <c:pt idx="45">
                  <c:v>18435.701406889835</c:v>
                </c:pt>
                <c:pt idx="46">
                  <c:v>19045.430470061507</c:v>
                </c:pt>
                <c:pt idx="47">
                  <c:v>19632.205762855181</c:v>
                </c:pt>
                <c:pt idx="48">
                  <c:v>20195.373428279927</c:v>
                </c:pt>
                <c:pt idx="49">
                  <c:v>20734.485570483728</c:v>
                </c:pt>
                <c:pt idx="50">
                  <c:v>21249.285009468222</c:v>
                </c:pt>
                <c:pt idx="51">
                  <c:v>21739.689335580602</c:v>
                </c:pt>
                <c:pt idx="52">
                  <c:v>22205.774602802681</c:v>
                </c:pt>
                <c:pt idx="53">
                  <c:v>22647.75895691364</c:v>
                </c:pt>
                <c:pt idx="54">
                  <c:v>23065.98645240083</c:v>
                </c:pt>
                <c:pt idx="55">
                  <c:v>23460.911271394987</c:v>
                </c:pt>
                <c:pt idx="56">
                  <c:v>23833.082519567768</c:v>
                </c:pt>
                <c:pt idx="57">
                  <c:v>24183.129738323183</c:v>
                </c:pt>
                <c:pt idx="58">
                  <c:v>24511.749240053447</c:v>
                </c:pt>
                <c:pt idx="59">
                  <c:v>24819.691343892671</c:v>
                </c:pt>
                <c:pt idx="60">
                  <c:v>25107.748563355024</c:v>
                </c:pt>
                <c:pt idx="61">
                  <c:v>25376.744774462401</c:v>
                </c:pt>
                <c:pt idx="62">
                  <c:v>25627.525373353492</c:v>
                </c:pt>
                <c:pt idx="63">
                  <c:v>25860.948415769155</c:v>
                </c:pt>
                <c:pt idx="64">
                  <c:v>26077.876717036204</c:v>
                </c:pt>
                <c:pt idx="65">
                  <c:v>26279.170880003727</c:v>
                </c:pt>
                <c:pt idx="66">
                  <c:v>26465.683209586787</c:v>
                </c:pt>
                <c:pt idx="67">
                  <c:v>26638.252465898895</c:v>
                </c:pt>
                <c:pt idx="68">
                  <c:v>26797.699403163195</c:v>
                </c:pt>
                <c:pt idx="69">
                  <c:v>26944.823038445229</c:v>
                </c:pt>
                <c:pt idx="70">
                  <c:v>27080.397592519486</c:v>
                </c:pt>
                <c:pt idx="71">
                  <c:v>27205.170044653005</c:v>
                </c:pt>
                <c:pt idx="72">
                  <c:v>27319.8582435629</c:v>
                </c:pt>
                <c:pt idx="73">
                  <c:v>27425.149518098471</c:v>
                </c:pt>
                <c:pt idx="74">
                  <c:v>27521.69973314751</c:v>
                </c:pt>
                <c:pt idx="75">
                  <c:v>27610.132738723583</c:v>
                </c:pt>
                <c:pt idx="76">
                  <c:v>27691.040163026348</c:v>
                </c:pt>
                <c:pt idx="77">
                  <c:v>27764.981503367319</c:v>
                </c:pt>
                <c:pt idx="78">
                  <c:v>27832.484472121727</c:v>
                </c:pt>
                <c:pt idx="79">
                  <c:v>27894.045558220314</c:v>
                </c:pt>
                <c:pt idx="80">
                  <c:v>27950.130768064384</c:v>
                </c:pt>
                <c:pt idx="81">
                  <c:v>28001.176513076301</c:v>
                </c:pt>
                <c:pt idx="82">
                  <c:v>28047.590614340272</c:v>
                </c:pt>
                <c:pt idx="83">
                  <c:v>28089.753397908928</c:v>
                </c:pt>
                <c:pt idx="84">
                  <c:v>28128.018857322772</c:v>
                </c:pt>
                <c:pt idx="85">
                  <c:v>28162.715862692206</c:v>
                </c:pt>
                <c:pt idx="86">
                  <c:v>28194.149398312551</c:v>
                </c:pt>
                <c:pt idx="87">
                  <c:v>28222.601813213245</c:v>
                </c:pt>
                <c:pt idx="88">
                  <c:v>28248.334071280206</c:v>
                </c:pt>
                <c:pt idx="89">
                  <c:v>28271.586989635496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9.5450973250389964E-6</c:v>
                </c:pt>
                <c:pt idx="2">
                  <c:v>5.2664981753300557</c:v>
                </c:pt>
                <c:pt idx="3">
                  <c:v>12.980253838057557</c:v>
                </c:pt>
                <c:pt idx="4">
                  <c:v>27.692396061815074</c:v>
                </c:pt>
                <c:pt idx="5">
                  <c:v>52.9129422662064</c:v>
                </c:pt>
                <c:pt idx="6">
                  <c:v>92.682569482495936</c:v>
                </c:pt>
                <c:pt idx="7">
                  <c:v>151.31451200186808</c:v>
                </c:pt>
                <c:pt idx="8">
                  <c:v>233.09568164109214</c:v>
                </c:pt>
                <c:pt idx="9">
                  <c:v>341.98156201216074</c:v>
                </c:pt>
                <c:pt idx="10">
                  <c:v>481.31477694958733</c:v>
                </c:pt>
                <c:pt idx="11">
                  <c:v>653.59012053034292</c:v>
                </c:pt>
                <c:pt idx="12">
                  <c:v>860.28086701784048</c:v>
                </c:pt>
                <c:pt idx="13">
                  <c:v>1101.7335003539911</c:v>
                </c:pt>
                <c:pt idx="14">
                  <c:v>1377.1313382791122</c:v>
                </c:pt>
                <c:pt idx="15">
                  <c:v>1684.5222520500101</c:v>
                </c:pt>
                <c:pt idx="16">
                  <c:v>2020.9019141767237</c:v>
                </c:pt>
                <c:pt idx="17">
                  <c:v>2382.3416789133239</c:v>
                </c:pt>
                <c:pt idx="18">
                  <c:v>2764.1491377764646</c:v>
                </c:pt>
                <c:pt idx="19">
                  <c:v>3161.0493625520576</c:v>
                </c:pt>
                <c:pt idx="20">
                  <c:v>3567.375601127776</c:v>
                </c:pt>
                <c:pt idx="21">
                  <c:v>3977.2594866104873</c:v>
                </c:pt>
                <c:pt idx="22">
                  <c:v>4384.8124432015265</c:v>
                </c:pt>
                <c:pt idx="23">
                  <c:v>4784.2917436189055</c:v>
                </c:pt>
                <c:pt idx="24">
                  <c:v>5170.2464505721673</c:v>
                </c:pt>
                <c:pt idx="25">
                  <c:v>5537.6401537149923</c:v>
                </c:pt>
                <c:pt idx="26">
                  <c:v>5881.9489217126193</c:v>
                </c:pt>
                <c:pt idx="27">
                  <c:v>6199.2341831963768</c:v>
                </c:pt>
                <c:pt idx="28">
                  <c:v>6486.1913103563165</c:v>
                </c:pt>
                <c:pt idx="29">
                  <c:v>6740.1755027376475</c:v>
                </c:pt>
                <c:pt idx="30">
                  <c:v>6959.2071677093281</c:v>
                </c:pt>
                <c:pt idx="31">
                  <c:v>7141.959388349278</c:v>
                </c:pt>
                <c:pt idx="32">
                  <c:v>7287.7302849248372</c:v>
                </c:pt>
                <c:pt idx="33">
                  <c:v>7396.4031411826545</c:v>
                </c:pt>
                <c:pt idx="34">
                  <c:v>7468.3971102149007</c:v>
                </c:pt>
                <c:pt idx="35">
                  <c:v>7504.6111645324527</c:v>
                </c:pt>
                <c:pt idx="36">
                  <c:v>7506.3637367307274</c:v>
                </c:pt>
                <c:pt idx="37">
                  <c:v>7475.3302334735417</c:v>
                </c:pt>
                <c:pt idx="38">
                  <c:v>7413.4803159012881</c:v>
                </c:pt>
                <c:pt idx="39">
                  <c:v>7323.0165401339946</c:v>
                </c:pt>
                <c:pt idx="40">
                  <c:v>7206.3156551963766</c:v>
                </c:pt>
                <c:pt idx="41">
                  <c:v>7065.8735723532845</c:v>
                </c:pt>
                <c:pt idx="42">
                  <c:v>6904.2547567218026</c:v>
                </c:pt>
                <c:pt idx="43">
                  <c:v>6724.0465539838988</c:v>
                </c:pt>
                <c:pt idx="44">
                  <c:v>6527.8187549328504</c:v>
                </c:pt>
                <c:pt idx="45">
                  <c:v>6318.0885196954114</c:v>
                </c:pt>
                <c:pt idx="46">
                  <c:v>6097.2906317167144</c:v>
                </c:pt>
                <c:pt idx="47">
                  <c:v>5867.7529279367445</c:v>
                </c:pt>
                <c:pt idx="48">
                  <c:v>5631.6766542474579</c:v>
                </c:pt>
                <c:pt idx="49">
                  <c:v>5391.1214220380134</c:v>
                </c:pt>
                <c:pt idx="50">
                  <c:v>5147.9943898449346</c:v>
                </c:pt>
                <c:pt idx="51">
                  <c:v>4904.0432611238066</c:v>
                </c:pt>
                <c:pt idx="52">
                  <c:v>4660.8526722207898</c:v>
                </c:pt>
                <c:pt idx="53">
                  <c:v>4419.8435411095852</c:v>
                </c:pt>
                <c:pt idx="54">
                  <c:v>4182.2749548719003</c:v>
                </c:pt>
                <c:pt idx="55">
                  <c:v>3949.2481899415725</c:v>
                </c:pt>
                <c:pt idx="56">
                  <c:v>3721.7124817278091</c:v>
                </c:pt>
                <c:pt idx="57">
                  <c:v>3500.4721875541509</c:v>
                </c:pt>
                <c:pt idx="58">
                  <c:v>3286.1950173026344</c:v>
                </c:pt>
                <c:pt idx="59">
                  <c:v>3079.4210383922473</c:v>
                </c:pt>
                <c:pt idx="60">
                  <c:v>2880.572194623528</c:v>
                </c:pt>
                <c:pt idx="61">
                  <c:v>2689.9621110737644</c:v>
                </c:pt>
                <c:pt idx="62">
                  <c:v>2507.8059889109136</c:v>
                </c:pt>
                <c:pt idx="63">
                  <c:v>2334.2304241566308</c:v>
                </c:pt>
                <c:pt idx="64">
                  <c:v>2169.2830126704939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(2)'!$B$7:$B$56</c:f>
              <c:numCache>
                <c:formatCode>0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</c:numCache>
            </c:numRef>
          </c:xVal>
          <c:yVal>
            <c:numRef>
              <c:f>'Analisi-dead (2)'!$I$7:$I$56</c:f>
              <c:numCache>
                <c:formatCode>0</c:formatCode>
                <c:ptCount val="50"/>
                <c:pt idx="0">
                  <c:v>6.9999997610667721</c:v>
                </c:pt>
                <c:pt idx="1">
                  <c:v>9.9999988065570395</c:v>
                </c:pt>
                <c:pt idx="2">
                  <c:v>11.473348989024034</c:v>
                </c:pt>
                <c:pt idx="3">
                  <c:v>15.175323605218278</c:v>
                </c:pt>
                <c:pt idx="4">
                  <c:v>16.40608399903677</c:v>
                </c:pt>
                <c:pt idx="5">
                  <c:v>19.114789772416131</c:v>
                </c:pt>
                <c:pt idx="6">
                  <c:v>14.846532824166538</c:v>
                </c:pt>
                <c:pt idx="7">
                  <c:v>17.715081623979728</c:v>
                </c:pt>
                <c:pt idx="8">
                  <c:v>21.405513459870512</c:v>
                </c:pt>
                <c:pt idx="9">
                  <c:v>15.20735725865444</c:v>
                </c:pt>
                <c:pt idx="10">
                  <c:v>8.0758795636957075</c:v>
                </c:pt>
                <c:pt idx="11">
                  <c:v>-8.283132489338584</c:v>
                </c:pt>
                <c:pt idx="12">
                  <c:v>-58.311219191122632</c:v>
                </c:pt>
                <c:pt idx="13">
                  <c:v>-35.484569226521728</c:v>
                </c:pt>
                <c:pt idx="14">
                  <c:v>-76.197703054432964</c:v>
                </c:pt>
                <c:pt idx="15">
                  <c:v>-76.649928259433977</c:v>
                </c:pt>
                <c:pt idx="16">
                  <c:v>-82.74011967710635</c:v>
                </c:pt>
                <c:pt idx="17">
                  <c:v>-131.97428756843874</c:v>
                </c:pt>
                <c:pt idx="18">
                  <c:v>-158.3892013460852</c:v>
                </c:pt>
                <c:pt idx="19">
                  <c:v>-299.49413760129096</c:v>
                </c:pt>
                <c:pt idx="20">
                  <c:v>-288.23169771406856</c:v>
                </c:pt>
                <c:pt idx="21">
                  <c:v>-336.95764637511729</c:v>
                </c:pt>
                <c:pt idx="22">
                  <c:v>-430.43889069526995</c:v>
                </c:pt>
                <c:pt idx="23">
                  <c:v>-433.86806505716049</c:v>
                </c:pt>
                <c:pt idx="24">
                  <c:v>-523.89271011437722</c:v>
                </c:pt>
                <c:pt idx="25">
                  <c:v>-450.65672548587645</c:v>
                </c:pt>
                <c:pt idx="26">
                  <c:v>-245.85161765713838</c:v>
                </c:pt>
                <c:pt idx="27">
                  <c:v>-214.77503597677605</c:v>
                </c:pt>
                <c:pt idx="28">
                  <c:v>-262.39416701240771</c:v>
                </c:pt>
                <c:pt idx="29">
                  <c:v>-193.41171728617246</c:v>
                </c:pt>
                <c:pt idx="30">
                  <c:v>-206.33243405710527</c:v>
                </c:pt>
                <c:pt idx="31">
                  <c:v>-258.52837289203308</c:v>
                </c:pt>
                <c:pt idx="32">
                  <c:v>-18.301401384516794</c:v>
                </c:pt>
                <c:pt idx="33">
                  <c:v>131.05828449721776</c:v>
                </c:pt>
                <c:pt idx="34">
                  <c:v>140.21857347572768</c:v>
                </c:pt>
                <c:pt idx="35">
                  <c:v>201.75745702248241</c:v>
                </c:pt>
                <c:pt idx="36">
                  <c:v>288.12108334940967</c:v>
                </c:pt>
                <c:pt idx="37">
                  <c:v>267.5880600020555</c:v>
                </c:pt>
                <c:pt idx="38">
                  <c:v>286.24002841192669</c:v>
                </c:pt>
                <c:pt idx="39">
                  <c:v>319.93837439852723</c:v>
                </c:pt>
                <c:pt idx="40">
                  <c:v>280.30680887888957</c:v>
                </c:pt>
                <c:pt idx="41">
                  <c:v>98.719451643561115</c:v>
                </c:pt>
                <c:pt idx="42">
                  <c:v>44.29397597138086</c:v>
                </c:pt>
                <c:pt idx="43">
                  <c:v>-24.110679427009018</c:v>
                </c:pt>
                <c:pt idx="44">
                  <c:v>-134.89255492029406</c:v>
                </c:pt>
                <c:pt idx="45">
                  <c:v>-156.7014068898352</c:v>
                </c:pt>
                <c:pt idx="46">
                  <c:v>-196.43047006150664</c:v>
                </c:pt>
                <c:pt idx="47">
                  <c:v>-164.20576285518109</c:v>
                </c:pt>
                <c:pt idx="48">
                  <c:v>-296.37342827992688</c:v>
                </c:pt>
                <c:pt idx="49">
                  <c:v>-269.48557048372822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(2)'!$B$8:$B$65</c:f>
              <c:numCache>
                <c:formatCode>0</c:formatCode>
                <c:ptCount val="5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</c:numCache>
            </c:numRef>
          </c:xVal>
          <c:yVal>
            <c:numRef>
              <c:f>'Analisi-dead (2)'!$D$8:$D$65</c:f>
              <c:numCache>
                <c:formatCode>General</c:formatCode>
                <c:ptCount val="5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9.5450973250389934E-7</c:v>
                </c:pt>
                <c:pt idx="1">
                  <c:v>0.52664981753300555</c:v>
                </c:pt>
                <c:pt idx="2">
                  <c:v>1.2980253838057556</c:v>
                </c:pt>
                <c:pt idx="3">
                  <c:v>2.7692396061815074</c:v>
                </c:pt>
                <c:pt idx="4">
                  <c:v>5.2912942266206411</c:v>
                </c:pt>
                <c:pt idx="5">
                  <c:v>9.2682569482495918</c:v>
                </c:pt>
                <c:pt idx="6">
                  <c:v>15.131451200186811</c:v>
                </c:pt>
                <c:pt idx="7">
                  <c:v>23.309568164109216</c:v>
                </c:pt>
                <c:pt idx="8">
                  <c:v>34.198156201216065</c:v>
                </c:pt>
                <c:pt idx="9">
                  <c:v>48.131477694958726</c:v>
                </c:pt>
                <c:pt idx="10">
                  <c:v>65.359012053034277</c:v>
                </c:pt>
                <c:pt idx="11">
                  <c:v>86.028086701784048</c:v>
                </c:pt>
                <c:pt idx="12">
                  <c:v>110.17335003539908</c:v>
                </c:pt>
                <c:pt idx="13">
                  <c:v>137.71313382791121</c:v>
                </c:pt>
                <c:pt idx="14">
                  <c:v>168.45222520500101</c:v>
                </c:pt>
                <c:pt idx="15">
                  <c:v>202.0901914176724</c:v>
                </c:pt>
                <c:pt idx="16">
                  <c:v>238.23416789133245</c:v>
                </c:pt>
                <c:pt idx="17">
                  <c:v>276.41491377764646</c:v>
                </c:pt>
                <c:pt idx="18">
                  <c:v>316.10493625520576</c:v>
                </c:pt>
                <c:pt idx="19">
                  <c:v>356.73756011277771</c:v>
                </c:pt>
                <c:pt idx="20">
                  <c:v>397.72594866104896</c:v>
                </c:pt>
                <c:pt idx="21">
                  <c:v>438.48124432015243</c:v>
                </c:pt>
                <c:pt idx="22">
                  <c:v>478.42917436189072</c:v>
                </c:pt>
                <c:pt idx="23">
                  <c:v>517.02464505721684</c:v>
                </c:pt>
                <c:pt idx="24">
                  <c:v>553.76401537149945</c:v>
                </c:pt>
                <c:pt idx="25">
                  <c:v>588.19489217126181</c:v>
                </c:pt>
                <c:pt idx="26">
                  <c:v>619.92341831963768</c:v>
                </c:pt>
                <c:pt idx="27">
                  <c:v>648.61913103563199</c:v>
                </c:pt>
                <c:pt idx="28">
                  <c:v>674.01755027376475</c:v>
                </c:pt>
                <c:pt idx="29">
                  <c:v>695.9207167709327</c:v>
                </c:pt>
                <c:pt idx="30">
                  <c:v>714.19593883492848</c:v>
                </c:pt>
                <c:pt idx="31">
                  <c:v>728.77302849248463</c:v>
                </c:pt>
                <c:pt idx="32">
                  <c:v>739.64031411826488</c:v>
                </c:pt>
                <c:pt idx="33">
                  <c:v>746.83971102149019</c:v>
                </c:pt>
                <c:pt idx="34">
                  <c:v>750.46111645324504</c:v>
                </c:pt>
                <c:pt idx="35">
                  <c:v>750.63637367307342</c:v>
                </c:pt>
                <c:pt idx="36">
                  <c:v>747.53302334735463</c:v>
                </c:pt>
                <c:pt idx="37">
                  <c:v>741.34803159012915</c:v>
                </c:pt>
                <c:pt idx="38">
                  <c:v>732.30165401339968</c:v>
                </c:pt>
                <c:pt idx="39">
                  <c:v>720.63156551963823</c:v>
                </c:pt>
                <c:pt idx="40">
                  <c:v>706.58735723532789</c:v>
                </c:pt>
                <c:pt idx="41">
                  <c:v>690.42547567218162</c:v>
                </c:pt>
                <c:pt idx="42">
                  <c:v>672.4046553983892</c:v>
                </c:pt>
                <c:pt idx="43">
                  <c:v>652.78187549328459</c:v>
                </c:pt>
                <c:pt idx="44">
                  <c:v>631.80885196953955</c:v>
                </c:pt>
                <c:pt idx="45">
                  <c:v>609.72906317167042</c:v>
                </c:pt>
                <c:pt idx="46">
                  <c:v>586.77529279367309</c:v>
                </c:pt>
                <c:pt idx="47">
                  <c:v>563.16766542474704</c:v>
                </c:pt>
                <c:pt idx="48">
                  <c:v>539.11214220380145</c:v>
                </c:pt>
                <c:pt idx="49">
                  <c:v>514.79943898449505</c:v>
                </c:pt>
                <c:pt idx="50">
                  <c:v>490.40432611238242</c:v>
                </c:pt>
                <c:pt idx="51">
                  <c:v>466.08526722208046</c:v>
                </c:pt>
                <c:pt idx="52">
                  <c:v>441.98435411095761</c:v>
                </c:pt>
                <c:pt idx="53">
                  <c:v>418.22749548719162</c:v>
                </c:pt>
                <c:pt idx="54">
                  <c:v>394.92481899415873</c:v>
                </c:pt>
                <c:pt idx="55">
                  <c:v>372.17124817278062</c:v>
                </c:pt>
                <c:pt idx="56">
                  <c:v>350.04721875541469</c:v>
                </c:pt>
                <c:pt idx="57">
                  <c:v>328.61950173026378</c:v>
                </c:pt>
                <c:pt idx="58">
                  <c:v>307.94210383922592</c:v>
                </c:pt>
                <c:pt idx="59">
                  <c:v>288.05721946235224</c:v>
                </c:pt>
                <c:pt idx="60">
                  <c:v>268.99621110737598</c:v>
                </c:pt>
                <c:pt idx="61">
                  <c:v>250.78059889109178</c:v>
                </c:pt>
                <c:pt idx="62">
                  <c:v>233.42304241566163</c:v>
                </c:pt>
                <c:pt idx="63">
                  <c:v>216.92830126704976</c:v>
                </c:pt>
                <c:pt idx="64">
                  <c:v>201.29416296752348</c:v>
                </c:pt>
                <c:pt idx="65">
                  <c:v>186.51232958306105</c:v>
                </c:pt>
                <c:pt idx="66">
                  <c:v>172.56925631210987</c:v>
                </c:pt>
                <c:pt idx="67">
                  <c:v>159.44693726430074</c:v>
                </c:pt>
                <c:pt idx="68">
                  <c:v>147.1236352820336</c:v>
                </c:pt>
                <c:pt idx="69">
                  <c:v>135.5745540742567</c:v>
                </c:pt>
                <c:pt idx="70">
                  <c:v>124.77245213351699</c:v>
                </c:pt>
                <c:pt idx="71">
                  <c:v>114.68819890989499</c:v>
                </c:pt>
                <c:pt idx="72">
                  <c:v>105.2912745355702</c:v>
                </c:pt>
                <c:pt idx="73">
                  <c:v>96.550215049037803</c:v>
                </c:pt>
                <c:pt idx="74">
                  <c:v>88.433005576074436</c:v>
                </c:pt>
                <c:pt idx="75">
                  <c:v>80.907424302763715</c:v>
                </c:pt>
                <c:pt idx="76">
                  <c:v>73.941340340971337</c:v>
                </c:pt>
                <c:pt idx="77">
                  <c:v>67.502968754410034</c:v>
                </c:pt>
                <c:pt idx="78">
                  <c:v>61.561086098588092</c:v>
                </c:pt>
                <c:pt idx="79">
                  <c:v>56.085209844070192</c:v>
                </c:pt>
                <c:pt idx="80">
                  <c:v>51.045745011916594</c:v>
                </c:pt>
                <c:pt idx="81">
                  <c:v>46.414101263968412</c:v>
                </c:pt>
                <c:pt idx="82">
                  <c:v>42.162783568654483</c:v>
                </c:pt>
                <c:pt idx="83">
                  <c:v>38.265459413842549</c:v>
                </c:pt>
                <c:pt idx="84">
                  <c:v>34.697005369433285</c:v>
                </c:pt>
                <c:pt idx="85">
                  <c:v>31.433535620343594</c:v>
                </c:pt>
                <c:pt idx="86">
                  <c:v>28.452414900694556</c:v>
                </c:pt>
                <c:pt idx="87">
                  <c:v>25.732258066958956</c:v>
                </c:pt>
                <c:pt idx="88">
                  <c:v>23.25291835528914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(2)'!$A$8:$A$63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(2)'!$J$8:$J$63</c:f>
              <c:numCache>
                <c:formatCode>0</c:formatCode>
                <c:ptCount val="56"/>
                <c:pt idx="0">
                  <c:v>2.9999990454902674</c:v>
                </c:pt>
                <c:pt idx="1">
                  <c:v>1.4733501824669943</c:v>
                </c:pt>
                <c:pt idx="2">
                  <c:v>3.7019746161942444</c:v>
                </c:pt>
                <c:pt idx="3">
                  <c:v>1.2307603938184926</c:v>
                </c:pt>
                <c:pt idx="4">
                  <c:v>2.7087057733793589</c:v>
                </c:pt>
                <c:pt idx="5">
                  <c:v>-4.2682569482495918</c:v>
                </c:pt>
                <c:pt idx="6">
                  <c:v>2.8685487998131887</c:v>
                </c:pt>
                <c:pt idx="7">
                  <c:v>3.6904318358907844</c:v>
                </c:pt>
                <c:pt idx="8">
                  <c:v>-6.1981562012160651</c:v>
                </c:pt>
                <c:pt idx="9">
                  <c:v>-7.1314776949587255</c:v>
                </c:pt>
                <c:pt idx="10">
                  <c:v>-16.359012053034277</c:v>
                </c:pt>
                <c:pt idx="11">
                  <c:v>-50.028086701784048</c:v>
                </c:pt>
                <c:pt idx="12">
                  <c:v>22.826649964600918</c:v>
                </c:pt>
                <c:pt idx="13">
                  <c:v>-40.713133827911207</c:v>
                </c:pt>
                <c:pt idx="14">
                  <c:v>-0.45222520500101382</c:v>
                </c:pt>
                <c:pt idx="15">
                  <c:v>-6.0901914176724006</c:v>
                </c:pt>
                <c:pt idx="16">
                  <c:v>-49.234167891332447</c:v>
                </c:pt>
                <c:pt idx="17">
                  <c:v>-26.414913777646461</c:v>
                </c:pt>
                <c:pt idx="18">
                  <c:v>-141.10493625520576</c:v>
                </c:pt>
                <c:pt idx="19">
                  <c:v>11.262439887222286</c:v>
                </c:pt>
                <c:pt idx="20">
                  <c:v>-48.72594866104896</c:v>
                </c:pt>
                <c:pt idx="21">
                  <c:v>-93.481244320152427</c:v>
                </c:pt>
                <c:pt idx="22">
                  <c:v>-3.4291743618907162</c:v>
                </c:pt>
                <c:pt idx="23">
                  <c:v>-90.024645057216844</c:v>
                </c:pt>
                <c:pt idx="24">
                  <c:v>73.235984628500546</c:v>
                </c:pt>
                <c:pt idx="25">
                  <c:v>204.80510782873819</c:v>
                </c:pt>
                <c:pt idx="26">
                  <c:v>31.076581680362324</c:v>
                </c:pt>
                <c:pt idx="27">
                  <c:v>-47.619131035631995</c:v>
                </c:pt>
                <c:pt idx="28">
                  <c:v>68.982449726235245</c:v>
                </c:pt>
                <c:pt idx="29">
                  <c:v>-12.9207167709327</c:v>
                </c:pt>
                <c:pt idx="30">
                  <c:v>-52.195938834928484</c:v>
                </c:pt>
                <c:pt idx="31">
                  <c:v>240.22697150751537</c:v>
                </c:pt>
                <c:pt idx="32">
                  <c:v>149.35968588173512</c:v>
                </c:pt>
                <c:pt idx="33">
                  <c:v>9.1602889785098114</c:v>
                </c:pt>
                <c:pt idx="34">
                  <c:v>61.53888354675496</c:v>
                </c:pt>
                <c:pt idx="35">
                  <c:v>86.363626326926578</c:v>
                </c:pt>
                <c:pt idx="36">
                  <c:v>-20.533023347354629</c:v>
                </c:pt>
                <c:pt idx="37">
                  <c:v>18.651968409870847</c:v>
                </c:pt>
                <c:pt idx="38">
                  <c:v>33.698345986600316</c:v>
                </c:pt>
                <c:pt idx="39">
                  <c:v>-39.631565519638229</c:v>
                </c:pt>
                <c:pt idx="40">
                  <c:v>-181.58735723532789</c:v>
                </c:pt>
                <c:pt idx="41">
                  <c:v>-54.425475672181619</c:v>
                </c:pt>
                <c:pt idx="42">
                  <c:v>-68.404655398389195</c:v>
                </c:pt>
                <c:pt idx="43">
                  <c:v>-110.78187549328459</c:v>
                </c:pt>
                <c:pt idx="44">
                  <c:v>-21.808851969539546</c:v>
                </c:pt>
                <c:pt idx="45">
                  <c:v>-39.729063171670418</c:v>
                </c:pt>
                <c:pt idx="46">
                  <c:v>32.224707206326912</c:v>
                </c:pt>
                <c:pt idx="47">
                  <c:v>-132.16766542474704</c:v>
                </c:pt>
                <c:pt idx="48">
                  <c:v>26.887857796198546</c:v>
                </c:pt>
                <c:pt idx="49">
                  <c:v>87.200561015504945</c:v>
                </c:pt>
                <c:pt idx="50">
                  <c:v>87.595673887617579</c:v>
                </c:pt>
                <c:pt idx="51">
                  <c:v>58.914732777919539</c:v>
                </c:pt>
                <c:pt idx="52">
                  <c:v>133.01564588904239</c:v>
                </c:pt>
                <c:pt idx="53">
                  <c:v>63.772504512808382</c:v>
                </c:pt>
                <c:pt idx="54">
                  <c:v>38.075181005841273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  <c:pt idx="52">
                  <c:v>172434</c:v>
                </c:pt>
                <c:pt idx="53">
                  <c:v>175925</c:v>
                </c:pt>
                <c:pt idx="54">
                  <c:v>178972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R0!$B$2:$B$61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R0!$G$2:$G$61</c:f>
              <c:numCache>
                <c:formatCode>0.00</c:formatCode>
                <c:ptCount val="60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R0!$B$14:$B$58</c:f>
              <c:numCache>
                <c:formatCode>General</c:formatCode>
                <c:ptCount val="4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</c:numCache>
            </c:numRef>
          </c:xVal>
          <c:yVal>
            <c:numRef>
              <c:f>R0!$V$14:$V$58</c:f>
              <c:numCache>
                <c:formatCode>0.000</c:formatCode>
                <c:ptCount val="45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  <c:pt idx="51">
                  <c:v>104291</c:v>
                </c:pt>
                <c:pt idx="52">
                  <c:v>105418</c:v>
                </c:pt>
                <c:pt idx="53">
                  <c:v>106607</c:v>
                </c:pt>
                <c:pt idx="54">
                  <c:v>106962</c:v>
                </c:pt>
                <c:pt idx="55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  <c:pt idx="50">
                  <c:v>1378.1721105148899</c:v>
                </c:pt>
                <c:pt idx="51">
                  <c:v>1804.3981070641894</c:v>
                </c:pt>
                <c:pt idx="52">
                  <c:v>2385.6135347486124</c:v>
                </c:pt>
                <c:pt idx="53">
                  <c:v>2214.400824715296</c:v>
                </c:pt>
                <c:pt idx="54">
                  <c:v>2568.5019157745701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  <c:pt idx="50">
                  <c:v>5146.3639903618605</c:v>
                </c:pt>
                <c:pt idx="51">
                  <c:v>6164.3417487952102</c:v>
                </c:pt>
                <c:pt idx="52">
                  <c:v>8503.084645438008</c:v>
                </c:pt>
                <c:pt idx="53">
                  <c:v>10729.153694363253</c:v>
                </c:pt>
                <c:pt idx="54">
                  <c:v>13113.563874525804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Terapia_inten!$A$2:$A$57</c:f>
              <c:numCache>
                <c:formatCode>d/m;@</c:formatCode>
                <c:ptCount val="56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</c:numCache>
            </c:numRef>
          </c:xVal>
          <c:yVal>
            <c:numRef>
              <c:f>Terapia_inten!$C$2:$C$57</c:f>
              <c:numCache>
                <c:formatCode>General</c:formatCode>
                <c:ptCount val="56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  <c:pt idx="55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  <c:pt idx="50">
                  <c:v>1098.5563822259428</c:v>
                </c:pt>
                <c:pt idx="51">
                  <c:v>1017.9777584333497</c:v>
                </c:pt>
                <c:pt idx="52">
                  <c:v>2338.7428966427979</c:v>
                </c:pt>
                <c:pt idx="53">
                  <c:v>2226.0690489252447</c:v>
                </c:pt>
                <c:pt idx="54">
                  <c:v>2384.4101801625511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'Analisi-dead'!$A$4:$A$57</c:f>
              <c:numCache>
                <c:formatCode>d/m;@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'Analisi-dead'!$D$4:$D$57</c:f>
              <c:numCache>
                <c:formatCode>General</c:formatCode>
                <c:ptCount val="5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  <c:pt idx="49">
                  <c:v>349.73276645681472</c:v>
                </c:pt>
                <c:pt idx="50">
                  <c:v>359.1195903339576</c:v>
                </c:pt>
                <c:pt idx="51">
                  <c:v>335.71206169046491</c:v>
                </c:pt>
                <c:pt idx="52">
                  <c:v>411.76922264886889</c:v>
                </c:pt>
                <c:pt idx="53">
                  <c:v>341.58474813498106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Guariti!$B$3:$B$59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Guariti!$C$3:$C$59</c:f>
              <c:numCache>
                <c:formatCode>General</c:formatCode>
                <c:ptCount val="5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Guariti!$C$3:$C$56</c:f>
              <c:numCache>
                <c:formatCode>General</c:formatCode>
                <c:ptCount val="5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Guariti!$D$3:$D$56</c:f>
              <c:numCache>
                <c:formatCode>General</c:formatCode>
                <c:ptCount val="54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Deceduti!$D$3:$D$59</c:f>
              <c:numCache>
                <c:formatCode>General</c:formatCode>
                <c:ptCount val="57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  <c:pt idx="55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Deceduti!$B$3:$B$59</c:f>
              <c:numCache>
                <c:formatCode>General</c:formatCode>
                <c:ptCount val="5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image" Target="../media/image2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20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21</xdr:row>
      <xdr:rowOff>133350</xdr:rowOff>
    </xdr:from>
    <xdr:to>
      <xdr:col>20</xdr:col>
      <xdr:colOff>601980</xdr:colOff>
      <xdr:row>37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21</xdr:row>
      <xdr:rowOff>125730</xdr:rowOff>
    </xdr:from>
    <xdr:to>
      <xdr:col>28</xdr:col>
      <xdr:colOff>64770</xdr:colOff>
      <xdr:row>37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60960</xdr:rowOff>
    </xdr:from>
    <xdr:to>
      <xdr:col>20</xdr:col>
      <xdr:colOff>640080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278130</xdr:colOff>
      <xdr:row>24</xdr:row>
      <xdr:rowOff>41910</xdr:rowOff>
    </xdr:from>
    <xdr:to>
      <xdr:col>20</xdr:col>
      <xdr:colOff>156210</xdr:colOff>
      <xdr:row>39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31158" y="5503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350520</xdr:colOff>
      <xdr:row>2</xdr:row>
      <xdr:rowOff>102870</xdr:rowOff>
    </xdr:from>
    <xdr:to>
      <xdr:col>30</xdr:col>
      <xdr:colOff>483870</xdr:colOff>
      <xdr:row>21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262890</xdr:colOff>
      <xdr:row>27</xdr:row>
      <xdr:rowOff>49530</xdr:rowOff>
    </xdr:from>
    <xdr:to>
      <xdr:col>22</xdr:col>
      <xdr:colOff>140970</xdr:colOff>
      <xdr:row>42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</xdr:colOff>
      <xdr:row>27</xdr:row>
      <xdr:rowOff>3810</xdr:rowOff>
    </xdr:from>
    <xdr:to>
      <xdr:col>29</xdr:col>
      <xdr:colOff>605790</xdr:colOff>
      <xdr:row>42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A34" workbookViewId="0">
      <selection activeCell="C59" sqref="C59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3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3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3">
      <c r="A55" s="2">
        <v>43937</v>
      </c>
      <c r="B55" s="3" t="s">
        <v>12</v>
      </c>
      <c r="C55" s="24">
        <v>26893</v>
      </c>
      <c r="D55" s="24">
        <v>2936</v>
      </c>
      <c r="E55" s="24">
        <v>29829</v>
      </c>
      <c r="F55" s="24">
        <v>76778</v>
      </c>
      <c r="G55" s="24">
        <v>106607</v>
      </c>
      <c r="H55" s="24">
        <v>1189</v>
      </c>
      <c r="I55" s="24">
        <v>3786</v>
      </c>
      <c r="J55" s="24">
        <v>40164</v>
      </c>
      <c r="K55" s="24">
        <v>22170</v>
      </c>
      <c r="L55" s="24">
        <v>168941</v>
      </c>
      <c r="M55" s="24">
        <v>1178403</v>
      </c>
    </row>
    <row r="56" spans="1:13">
      <c r="A56" s="2">
        <v>43938</v>
      </c>
      <c r="B56" s="3" t="s">
        <v>12</v>
      </c>
      <c r="C56" s="24">
        <v>25786</v>
      </c>
      <c r="D56" s="24">
        <v>2812</v>
      </c>
      <c r="E56" s="24">
        <v>28598</v>
      </c>
      <c r="F56" s="24">
        <v>78364</v>
      </c>
      <c r="G56" s="24">
        <v>106962</v>
      </c>
      <c r="H56" s="24">
        <v>355</v>
      </c>
      <c r="I56" s="24">
        <v>3493</v>
      </c>
      <c r="J56" s="24">
        <v>42727</v>
      </c>
      <c r="K56" s="24">
        <v>22745</v>
      </c>
      <c r="L56" s="24">
        <v>172434</v>
      </c>
      <c r="M56" s="24">
        <v>1244108</v>
      </c>
    </row>
    <row r="57" spans="1:13">
      <c r="A57" s="2">
        <v>43939</v>
      </c>
      <c r="B57" s="3" t="s">
        <v>12</v>
      </c>
      <c r="C57" s="24">
        <v>25007</v>
      </c>
      <c r="D57" s="24">
        <v>2733</v>
      </c>
      <c r="E57" s="24">
        <v>27740</v>
      </c>
      <c r="F57" s="24">
        <v>80031</v>
      </c>
      <c r="G57" s="24">
        <v>107771</v>
      </c>
      <c r="H57" s="24">
        <v>809</v>
      </c>
      <c r="I57" s="24">
        <v>3491</v>
      </c>
      <c r="J57" s="24">
        <v>44927</v>
      </c>
      <c r="K57" s="24">
        <v>23227</v>
      </c>
      <c r="L57" s="24">
        <v>175925</v>
      </c>
      <c r="M57" s="24">
        <v>1305833</v>
      </c>
    </row>
    <row r="58" spans="1:13">
      <c r="A58" s="2">
        <v>43940</v>
      </c>
      <c r="B58" s="3" t="s">
        <v>12</v>
      </c>
      <c r="C58" s="24">
        <v>25033</v>
      </c>
      <c r="D58" s="24">
        <v>2635</v>
      </c>
      <c r="E58" s="24">
        <v>27668</v>
      </c>
      <c r="F58" s="24">
        <v>80589</v>
      </c>
      <c r="G58" s="24">
        <v>108257</v>
      </c>
      <c r="H58" s="24">
        <v>486</v>
      </c>
      <c r="I58" s="24">
        <v>3047</v>
      </c>
      <c r="J58" s="24">
        <v>47055</v>
      </c>
      <c r="K58" s="24">
        <v>23660</v>
      </c>
      <c r="L58" s="24">
        <v>178972</v>
      </c>
      <c r="M58" s="24">
        <v>1356541</v>
      </c>
    </row>
    <row r="59" spans="1:13">
      <c r="A59" s="2">
        <v>43941</v>
      </c>
      <c r="B59" s="3" t="s"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3">
      <c r="A60" s="2">
        <v>43942</v>
      </c>
      <c r="B60" s="3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3">
      <c r="A61" s="2">
        <v>43943</v>
      </c>
      <c r="B61" s="3" t="s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8"/>
  <sheetViews>
    <sheetView topLeftCell="A46" workbookViewId="0">
      <selection activeCell="A58" sqref="A58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50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33</v>
      </c>
      <c r="N11" s="14">
        <f>MATCH(MAX(J2:J66),J3:J67,0)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F25" workbookViewId="0">
      <selection activeCell="C58" sqref="C5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 t="shared" ref="G4:G35" si="1">$L$4*B4^$L$5*EXP(-B4/$L$6)</f>
        <v>1.2963895013854003E-2</v>
      </c>
      <c r="H4" s="11">
        <f t="shared" ref="H4:H52" si="2">C4-E4</f>
        <v>321.98703610498615</v>
      </c>
      <c r="I4" s="11">
        <f>H4-H3</f>
        <v>92.987036104986146</v>
      </c>
      <c r="K4" s="4" t="s">
        <v>23</v>
      </c>
      <c r="L4" s="18">
        <f>0.000155</f>
        <v>1.55E-4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0.19201262194226418</v>
      </c>
      <c r="F5" s="11">
        <f t="shared" si="0"/>
        <v>1.7904872692841018</v>
      </c>
      <c r="G5" s="11">
        <f t="shared" si="1"/>
        <v>0.17904872692841017</v>
      </c>
      <c r="H5" s="11">
        <f t="shared" si="2"/>
        <v>399.80798737805776</v>
      </c>
      <c r="I5" s="11">
        <f t="shared" ref="I5:I52" si="5">H5-H4</f>
        <v>77.820951273071614</v>
      </c>
      <c r="K5" s="4" t="s">
        <v>41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1.2762872924598685</v>
      </c>
      <c r="F6" s="11">
        <f t="shared" si="0"/>
        <v>10.842746705176044</v>
      </c>
      <c r="G6" s="11">
        <f t="shared" si="1"/>
        <v>1.0842746705176043</v>
      </c>
      <c r="H6" s="11">
        <f t="shared" si="2"/>
        <v>648.72371270754013</v>
      </c>
      <c r="I6" s="11">
        <f t="shared" si="5"/>
        <v>248.91572532948237</v>
      </c>
      <c r="K6" s="4" t="s">
        <v>42</v>
      </c>
      <c r="L6" s="9">
        <v>4.7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5.4556139997829396</v>
      </c>
      <c r="F7" s="11">
        <f t="shared" si="0"/>
        <v>41.793267073230709</v>
      </c>
      <c r="G7" s="11">
        <f t="shared" si="1"/>
        <v>4.1793267073230709</v>
      </c>
      <c r="H7" s="11">
        <f t="shared" si="2"/>
        <v>882.54438600021706</v>
      </c>
      <c r="I7" s="11">
        <f t="shared" si="5"/>
        <v>233.82067329267693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17.560813836588704</v>
      </c>
      <c r="F8" s="11">
        <f t="shared" si="0"/>
        <v>121.05199836805764</v>
      </c>
      <c r="G8" s="11">
        <f t="shared" si="1"/>
        <v>12.105199836805765</v>
      </c>
      <c r="H8" s="11">
        <f t="shared" si="2"/>
        <v>1110.4391861634113</v>
      </c>
      <c r="I8" s="11">
        <f t="shared" si="5"/>
        <v>227.89480016319419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46.347813947940466</v>
      </c>
      <c r="F9" s="11">
        <f t="shared" si="0"/>
        <v>287.87000111351762</v>
      </c>
      <c r="G9" s="11">
        <f t="shared" si="1"/>
        <v>28.787000111351766</v>
      </c>
      <c r="H9" s="11">
        <f t="shared" si="2"/>
        <v>1647.6521860520595</v>
      </c>
      <c r="I9" s="11">
        <f t="shared" si="5"/>
        <v>537.21299988864826</v>
      </c>
      <c r="K9" s="12" t="s">
        <v>31</v>
      </c>
      <c r="L9" s="11">
        <f>AVERAGE(H3:H36)</f>
        <v>5230.3525007581975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105.60444505308459</v>
      </c>
      <c r="F10" s="11">
        <f t="shared" si="0"/>
        <v>592.56631105144129</v>
      </c>
      <c r="G10" s="11">
        <f t="shared" si="1"/>
        <v>59.25663110514413</v>
      </c>
      <c r="H10" s="11">
        <f t="shared" si="2"/>
        <v>1930.3955549469154</v>
      </c>
      <c r="I10" s="11">
        <f t="shared" si="5"/>
        <v>282.74336889485585</v>
      </c>
      <c r="K10" s="12" t="s">
        <v>32</v>
      </c>
      <c r="L10" s="6">
        <f>STDEVP(H3:H36)</f>
        <v>3041.0331934987721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214.84943598020507</v>
      </c>
      <c r="F11" s="11">
        <f t="shared" si="0"/>
        <v>1092.4499092712049</v>
      </c>
      <c r="G11" s="11">
        <f t="shared" si="1"/>
        <v>109.24499092712048</v>
      </c>
      <c r="H11" s="11">
        <f t="shared" si="2"/>
        <v>2287.1505640197947</v>
      </c>
      <c r="I11" s="11">
        <f t="shared" si="5"/>
        <v>356.75500907287937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399.47884757226655</v>
      </c>
      <c r="F12" s="11">
        <f t="shared" si="0"/>
        <v>1846.2941159206148</v>
      </c>
      <c r="G12" s="11">
        <f t="shared" si="1"/>
        <v>184.6294115920615</v>
      </c>
      <c r="H12" s="11">
        <f t="shared" si="2"/>
        <v>2689.5211524277333</v>
      </c>
      <c r="I12" s="11">
        <f t="shared" si="5"/>
        <v>402.37058840793861</v>
      </c>
      <c r="K12" s="12" t="s">
        <v>43</v>
      </c>
      <c r="L12" s="11">
        <f>AVERAGE(I4:I39)</f>
        <v>120.92575666143723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690.31380120665494</v>
      </c>
      <c r="F13" s="11">
        <f t="shared" si="0"/>
        <v>2908.3495363438842</v>
      </c>
      <c r="G13" s="11">
        <f t="shared" si="1"/>
        <v>290.8349536343884</v>
      </c>
      <c r="H13" s="11">
        <f t="shared" si="2"/>
        <v>3167.6861987933453</v>
      </c>
      <c r="I13" s="11">
        <f t="shared" si="5"/>
        <v>478.16504636561194</v>
      </c>
      <c r="K13" s="12" t="s">
        <v>32</v>
      </c>
      <c r="L13" s="6">
        <f>STDEVP(I4:I39)</f>
        <v>629.20835702597503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1122.5921117189264</v>
      </c>
      <c r="F14" s="11">
        <f t="shared" si="0"/>
        <v>4322.7831051227149</v>
      </c>
      <c r="G14" s="11">
        <f t="shared" si="1"/>
        <v>432.27831051227133</v>
      </c>
      <c r="H14" s="11">
        <f t="shared" si="2"/>
        <v>3513.4078882810736</v>
      </c>
      <c r="I14" s="11">
        <f t="shared" si="5"/>
        <v>345.72168948772833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1734.5127599650491</v>
      </c>
      <c r="F15" s="11">
        <f t="shared" si="0"/>
        <v>6119.2064824612271</v>
      </c>
      <c r="G15" s="11">
        <f t="shared" si="1"/>
        <v>611.92064824612282</v>
      </c>
      <c r="H15" s="11">
        <f t="shared" si="2"/>
        <v>4148.4872400349504</v>
      </c>
      <c r="I15" s="11">
        <f t="shared" si="5"/>
        <v>635.07935175387684</v>
      </c>
      <c r="K15" t="s">
        <v>33</v>
      </c>
      <c r="L15" s="14">
        <f>MATCH(MAX(G3:G67),G3:G67,0)</f>
        <v>33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2565.4817369466355</v>
      </c>
      <c r="F16" s="11">
        <f t="shared" si="0"/>
        <v>8309.6897698158646</v>
      </c>
      <c r="G16" s="11">
        <f t="shared" si="1"/>
        <v>830.96897698158637</v>
      </c>
      <c r="H16" s="11">
        <f t="shared" si="2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3654.2220218577254</v>
      </c>
      <c r="F17" s="11">
        <f t="shared" si="0"/>
        <v>10887.402849110898</v>
      </c>
      <c r="G17" s="11">
        <f t="shared" si="1"/>
        <v>1088.7402849110899</v>
      </c>
      <c r="H17" s="11">
        <f t="shared" si="2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5036.9039184094891</v>
      </c>
      <c r="F18" s="11">
        <f t="shared" si="0"/>
        <v>13826.818965517636</v>
      </c>
      <c r="G18" s="11">
        <f t="shared" si="1"/>
        <v>1382.6818965517634</v>
      </c>
      <c r="H18" s="11">
        <f t="shared" si="2"/>
        <v>5112.0960815905109</v>
      </c>
      <c r="I18" s="11">
        <f t="shared" si="5"/>
        <v>-405.6818965517632</v>
      </c>
      <c r="K18" t="s">
        <v>44</v>
      </c>
      <c r="L18" s="11">
        <f>MAX(E3:E117)</f>
        <v>186007.95551326958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6745.4306040166402</v>
      </c>
      <c r="F19" s="11">
        <f t="shared" si="0"/>
        <v>17085.26685607151</v>
      </c>
      <c r="G19" s="11">
        <f t="shared" si="1"/>
        <v>1708.5266856071514</v>
      </c>
      <c r="H19" s="11">
        <f t="shared" si="2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8805.983517113531</v>
      </c>
      <c r="F20" s="11">
        <f t="shared" si="0"/>
        <v>20605.529130968906</v>
      </c>
      <c r="G20" s="11">
        <f t="shared" si="1"/>
        <v>2060.5529130968916</v>
      </c>
      <c r="H20" s="11">
        <f t="shared" si="2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11237.898346425496</v>
      </c>
      <c r="F21" s="11">
        <f t="shared" si="0"/>
        <v>24319.148293119651</v>
      </c>
      <c r="G21" s="11">
        <f t="shared" si="1"/>
        <v>2431.9148293119647</v>
      </c>
      <c r="H21" s="11">
        <f t="shared" si="2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14052.908999314754</v>
      </c>
      <c r="F22" s="11">
        <f t="shared" si="0"/>
        <v>28150.106528892575</v>
      </c>
      <c r="G22" s="11">
        <f t="shared" si="1"/>
        <v>2815.010652889257</v>
      </c>
      <c r="H22" s="11">
        <f t="shared" si="2"/>
        <v>7104.0910006852464</v>
      </c>
      <c r="I22" s="11">
        <f t="shared" si="5"/>
        <v>681.98934711074253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17254.766907567478</v>
      </c>
      <c r="F23" s="11">
        <f t="shared" si="0"/>
        <v>32018.579082527249</v>
      </c>
      <c r="G23" s="11">
        <f t="shared" si="1"/>
        <v>3201.8579082527235</v>
      </c>
      <c r="H23" s="11">
        <f t="shared" si="2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20839.218141997109</v>
      </c>
      <c r="F24" s="11">
        <f t="shared" si="0"/>
        <v>35844.512344296309</v>
      </c>
      <c r="G24" s="11">
        <f t="shared" si="1"/>
        <v>3584.4512344296322</v>
      </c>
      <c r="H24" s="11">
        <f t="shared" si="2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24794.301866201837</v>
      </c>
      <c r="F25" s="11">
        <f t="shared" si="0"/>
        <v>39550.837242047273</v>
      </c>
      <c r="G25" s="11">
        <f t="shared" si="1"/>
        <v>3955.0837242047273</v>
      </c>
      <c r="H25" s="11">
        <f t="shared" si="2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29100.920746354714</v>
      </c>
      <c r="F26" s="11">
        <f t="shared" si="0"/>
        <v>43066.18880152877</v>
      </c>
      <c r="G26" s="11">
        <f t="shared" si="1"/>
        <v>4306.618880152876</v>
      </c>
      <c r="H26" s="11">
        <f t="shared" si="2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33733.626613218934</v>
      </c>
      <c r="F27" s="11">
        <f t="shared" si="0"/>
        <v>46327.058668642203</v>
      </c>
      <c r="G27" s="11">
        <f t="shared" si="1"/>
        <v>4632.7058668642212</v>
      </c>
      <c r="H27" s="11">
        <f t="shared" si="2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38661.562186323135</v>
      </c>
      <c r="F28" s="11">
        <f t="shared" si="0"/>
        <v>49279.355731042015</v>
      </c>
      <c r="G28" s="11">
        <f t="shared" si="1"/>
        <v>4927.9355731042042</v>
      </c>
      <c r="H28" s="11">
        <f t="shared" si="2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43849.501095311585</v>
      </c>
      <c r="F29" s="11">
        <f t="shared" si="0"/>
        <v>51879.389089884498</v>
      </c>
      <c r="G29" s="11">
        <f t="shared" si="1"/>
        <v>5187.9389089884498</v>
      </c>
      <c r="H29" s="11">
        <f t="shared" si="2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49258.932803743242</v>
      </c>
      <c r="F30" s="11">
        <f t="shared" si="0"/>
        <v>54094.317084316572</v>
      </c>
      <c r="G30" s="11">
        <f t="shared" si="1"/>
        <v>5409.4317084316563</v>
      </c>
      <c r="H30" s="11">
        <f t="shared" si="2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54849.145433240265</v>
      </c>
      <c r="F31" s="11">
        <f t="shared" si="0"/>
        <v>55902.126294970221</v>
      </c>
      <c r="G31" s="11">
        <f t="shared" si="1"/>
        <v>5590.212629497023</v>
      </c>
      <c r="H31" s="11">
        <f t="shared" si="2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60578.26707711241</v>
      </c>
      <c r="F32" s="11">
        <f t="shared" si="0"/>
        <v>57291.216438721458</v>
      </c>
      <c r="G32" s="11">
        <f t="shared" si="1"/>
        <v>5729.1216438721485</v>
      </c>
      <c r="H32" s="11">
        <f t="shared" si="2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66404.234288363383</v>
      </c>
      <c r="F33" s="11">
        <f t="shared" si="0"/>
        <v>58259.672112509725</v>
      </c>
      <c r="G33" s="11">
        <f t="shared" si="1"/>
        <v>5825.9672112509697</v>
      </c>
      <c r="H33" s="11">
        <f t="shared" si="2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72285.664474518097</v>
      </c>
      <c r="F34" s="11">
        <f t="shared" si="0"/>
        <v>58814.301861547137</v>
      </c>
      <c r="G34" s="11">
        <f t="shared" si="1"/>
        <v>5881.4301861547101</v>
      </c>
      <c r="H34" s="11">
        <f t="shared" si="2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78182.616517214061</v>
      </c>
      <c r="F35" s="11">
        <f t="shared" si="0"/>
        <v>58969.520426959643</v>
      </c>
      <c r="G35" s="11">
        <f t="shared" si="1"/>
        <v>5896.9520426959634</v>
      </c>
      <c r="H35" s="11">
        <f t="shared" si="2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84057.230771880888</v>
      </c>
      <c r="F36" s="11">
        <f t="shared" si="0"/>
        <v>58746.14254666827</v>
      </c>
      <c r="G36" s="11">
        <f t="shared" ref="G36:G67" si="6">$L$4*B36^$L$5*EXP(-B36/$L$6)</f>
        <v>5874.6142546668298</v>
      </c>
      <c r="H36" s="11">
        <f t="shared" si="2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89874.245517016214</v>
      </c>
      <c r="F37" s="11">
        <f t="shared" si="0"/>
        <v>58170.147451353259</v>
      </c>
      <c r="G37" s="11">
        <f t="shared" si="6"/>
        <v>5817.0147451353223</v>
      </c>
      <c r="H37" s="11">
        <f t="shared" si="2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95601.391830384295</v>
      </c>
      <c r="F38" s="11">
        <f t="shared" si="0"/>
        <v>57271.463133680809</v>
      </c>
      <c r="G38" s="11">
        <f t="shared" si="6"/>
        <v>5727.1463133680736</v>
      </c>
      <c r="H38" s="11">
        <f t="shared" si="2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101209.67276018826</v>
      </c>
      <c r="F39" s="11">
        <f t="shared" si="0"/>
        <v>56082.809298039647</v>
      </c>
      <c r="G39" s="11">
        <f t="shared" si="6"/>
        <v>5608.280929803962</v>
      </c>
      <c r="H39" s="11">
        <f t="shared" si="2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106673.53557622603</v>
      </c>
      <c r="F40" s="11">
        <f t="shared" si="0"/>
        <v>54638.628160377702</v>
      </c>
      <c r="G40" s="11">
        <f t="shared" si="6"/>
        <v>5463.8628160377639</v>
      </c>
      <c r="H40" s="11">
        <f t="shared" si="2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111970.94791018408</v>
      </c>
      <c r="F41" s="11">
        <f t="shared" si="0"/>
        <v>52974.123339580547</v>
      </c>
      <c r="G41" s="11">
        <f t="shared" si="6"/>
        <v>5297.4123339580601</v>
      </c>
      <c r="H41" s="11">
        <f t="shared" si="2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117083.38983010667</v>
      </c>
      <c r="F42" s="11">
        <f t="shared" si="0"/>
        <v>51124.419199225813</v>
      </c>
      <c r="G42" s="11">
        <f t="shared" si="6"/>
        <v>5112.4419199225822</v>
      </c>
      <c r="H42" s="11">
        <f t="shared" si="2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121995.77445839478</v>
      </c>
      <c r="F43" s="11">
        <f t="shared" si="0"/>
        <v>49123.846282881132</v>
      </c>
      <c r="G43" s="11">
        <f t="shared" si="6"/>
        <v>4912.3846282881077</v>
      </c>
      <c r="H43" s="11">
        <f t="shared" si="2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126696.30975530563</v>
      </c>
      <c r="F44" s="11">
        <f t="shared" si="0"/>
        <v>47005.352969108499</v>
      </c>
      <c r="G44" s="11">
        <f t="shared" si="6"/>
        <v>4700.535296910848</v>
      </c>
      <c r="H44" s="11">
        <f t="shared" si="2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131176.31366719009</v>
      </c>
      <c r="F45" s="11">
        <f t="shared" si="0"/>
        <v>44800.039118844579</v>
      </c>
      <c r="G45" s="11">
        <f t="shared" si="6"/>
        <v>4480.0039118844543</v>
      </c>
      <c r="H45" s="11">
        <f t="shared" si="2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135429.99408877952</v>
      </c>
      <c r="F46" s="11">
        <f t="shared" si="0"/>
        <v>42536.804215894372</v>
      </c>
      <c r="G46" s="11">
        <f t="shared" si="6"/>
        <v>4253.6804215894272</v>
      </c>
      <c r="H46" s="11">
        <f t="shared" si="2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139454.20410867609</v>
      </c>
      <c r="F47" s="11">
        <f t="shared" si="0"/>
        <v>40242.100198965636</v>
      </c>
      <c r="G47" s="11">
        <f t="shared" si="6"/>
        <v>4024.210019896555</v>
      </c>
      <c r="H47" s="11">
        <f t="shared" si="2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143248.18188094907</v>
      </c>
      <c r="F48" s="11">
        <f t="shared" si="0"/>
        <v>37939.777722729777</v>
      </c>
      <c r="G48" s="11">
        <f t="shared" si="6"/>
        <v>3793.9777722729805</v>
      </c>
      <c r="H48" s="11">
        <f t="shared" si="2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146813.2832641351</v>
      </c>
      <c r="F49" s="11">
        <f t="shared" si="0"/>
        <v>35651.013831860328</v>
      </c>
      <c r="G49" s="11">
        <f t="shared" si="6"/>
        <v>3565.1013831860209</v>
      </c>
      <c r="H49" s="11">
        <f t="shared" si="2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150152.71414954882</v>
      </c>
      <c r="F50" s="11">
        <f t="shared" si="0"/>
        <v>33394.308854137198</v>
      </c>
      <c r="G50" s="11">
        <f t="shared" si="6"/>
        <v>3339.4308854137166</v>
      </c>
      <c r="H50" s="11">
        <f t="shared" si="2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153271.26820880812</v>
      </c>
      <c r="F51" s="11">
        <f t="shared" si="0"/>
        <v>31185.540592593024</v>
      </c>
      <c r="G51" s="11">
        <f t="shared" si="6"/>
        <v>3118.5540592592929</v>
      </c>
      <c r="H51" s="11">
        <f t="shared" si="2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156175.07465978697</v>
      </c>
      <c r="F52" s="11">
        <f t="shared" si="0"/>
        <v>29038.064509788528</v>
      </c>
      <c r="G52" s="11">
        <f t="shared" si="6"/>
        <v>2903.8064509788496</v>
      </c>
      <c r="H52" s="11">
        <f t="shared" si="2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158871.35960485498</v>
      </c>
      <c r="F53" s="11">
        <f t="shared" si="0"/>
        <v>26962.849450680078</v>
      </c>
      <c r="G53" s="11">
        <f t="shared" si="6"/>
        <v>2696.2849450680092</v>
      </c>
      <c r="H53" s="11">
        <f t="shared" ref="H53" si="8">C53-E53</f>
        <v>3616.6403951450193</v>
      </c>
      <c r="I53" s="11">
        <f t="shared" ref="I53" si="9">H53-H52</f>
        <v>275.7150549319922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161368.22355080504</v>
      </c>
      <c r="F54" s="11">
        <f t="shared" si="0"/>
        <v>24968.639459500555</v>
      </c>
      <c r="G54" s="11">
        <f t="shared" si="6"/>
        <v>2496.8639459500628</v>
      </c>
      <c r="H54" s="11">
        <f t="shared" ref="H54" si="11">C54-E54</f>
        <v>3786.7764491949638</v>
      </c>
      <c r="I54" s="11">
        <f t="shared" ref="I54" si="12">H54-H53</f>
        <v>170.13605404994451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163674.43688483528</v>
      </c>
      <c r="F55" s="11">
        <f t="shared" si="0"/>
        <v>23062.133340302389</v>
      </c>
      <c r="G55" s="11">
        <f t="shared" si="6"/>
        <v>2306.2133340302248</v>
      </c>
      <c r="H55" s="11">
        <f t="shared" ref="H55" si="14">C55-E55</f>
        <v>5266.5631151647249</v>
      </c>
      <c r="I55" s="11">
        <f t="shared" ref="I55" si="15">H55-H54</f>
        <v>1479.7866659697611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165799.25435818956</v>
      </c>
      <c r="F56" s="11">
        <f t="shared" si="0"/>
        <v>21248.174733542837</v>
      </c>
      <c r="G56" s="11">
        <f t="shared" si="6"/>
        <v>2124.8174733542742</v>
      </c>
      <c r="H56" s="11">
        <f t="shared" ref="H56" si="17">C56-E56</f>
        <v>6634.7456418104412</v>
      </c>
      <c r="I56" s="11">
        <f t="shared" ref="I56" si="18">H56-H55</f>
        <v>1368.1825266457163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167752.24901699796</v>
      </c>
      <c r="F57" s="11">
        <f t="shared" si="0"/>
        <v>19529.946588083985</v>
      </c>
      <c r="G57" s="11">
        <f t="shared" si="6"/>
        <v>1952.9946588083872</v>
      </c>
      <c r="H57" s="11">
        <f t="shared" ref="H57" si="20">C57-E57</f>
        <v>8172.7509830020426</v>
      </c>
      <c r="I57" s="11">
        <f t="shared" ref="I57" si="21">H57-H56</f>
        <v>1538.0053411916015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169543.16551360372</v>
      </c>
      <c r="F58" s="11">
        <f t="shared" si="0"/>
        <v>17909.164966057579</v>
      </c>
      <c r="G58" s="11">
        <f t="shared" si="6"/>
        <v>1790.9164966057688</v>
      </c>
      <c r="H58" s="11">
        <f t="shared" ref="H58" si="23">C58-E58</f>
        <v>9428.8344863962848</v>
      </c>
      <c r="I58" s="11">
        <f t="shared" ref="I58" si="24">H58-H57</f>
        <v>1256.0835033942421</v>
      </c>
    </row>
    <row r="59" spans="1:9">
      <c r="A59" s="2">
        <v>43941</v>
      </c>
      <c r="B59" s="10">
        <v>57</v>
      </c>
      <c r="C59" s="10"/>
      <c r="E59" s="11">
        <f t="shared" si="4"/>
        <v>171181.79232397524</v>
      </c>
      <c r="F59" s="11">
        <f t="shared" si="0"/>
        <v>16386.268103715265</v>
      </c>
      <c r="G59" s="11">
        <f t="shared" si="6"/>
        <v>1638.6268103715402</v>
      </c>
      <c r="I59" s="11"/>
    </row>
    <row r="60" spans="1:9">
      <c r="A60" s="2">
        <v>43942</v>
      </c>
      <c r="B60" s="10">
        <v>58</v>
      </c>
      <c r="C60" s="10"/>
      <c r="E60" s="11">
        <f t="shared" si="4"/>
        <v>172677.85207889517</v>
      </c>
      <c r="F60" s="11">
        <f t="shared" si="0"/>
        <v>14960.597549199301</v>
      </c>
      <c r="G60" s="11">
        <f t="shared" si="6"/>
        <v>1496.0597549199344</v>
      </c>
      <c r="I60" s="11"/>
    </row>
    <row r="61" spans="1:9">
      <c r="A61" s="2">
        <v>43943</v>
      </c>
      <c r="B61" s="10">
        <v>59</v>
      </c>
      <c r="C61" s="10"/>
      <c r="E61" s="11">
        <f t="shared" si="4"/>
        <v>174040.90897884054</v>
      </c>
      <c r="F61" s="11">
        <f t="shared" si="0"/>
        <v>13630.568999453681</v>
      </c>
      <c r="G61" s="11">
        <f t="shared" si="6"/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4"/>
        <v>175280.29209482396</v>
      </c>
      <c r="F62" s="11">
        <f t="shared" si="0"/>
        <v>12393.831159834226</v>
      </c>
      <c r="G62" s="11">
        <f t="shared" si="6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4"/>
        <v>176405.03325004017</v>
      </c>
      <c r="F63" s="11">
        <f t="shared" si="0"/>
        <v>11247.411552162084</v>
      </c>
      <c r="G63" s="11">
        <f t="shared" si="6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4"/>
        <v>177423.8181204256</v>
      </c>
      <c r="F64" s="11">
        <f t="shared" si="0"/>
        <v>10187.848703854252</v>
      </c>
      <c r="G64" s="11">
        <f t="shared" si="6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4"/>
        <v>178344.94917726575</v>
      </c>
      <c r="F65" s="11">
        <f t="shared" si="0"/>
        <v>9211.3105684015318</v>
      </c>
      <c r="G65" s="11">
        <f t="shared" si="6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4"/>
        <v>179176.31911360245</v>
      </c>
      <c r="F66" s="11">
        <f t="shared" si="0"/>
        <v>8313.69936336705</v>
      </c>
      <c r="G66" s="11">
        <f t="shared" si="6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4"/>
        <v>179925.393441058</v>
      </c>
      <c r="F67" s="11">
        <f t="shared" si="0"/>
        <v>7490.7432745554252</v>
      </c>
      <c r="G67" s="11">
        <f t="shared" si="6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180599.20100833141</v>
      </c>
      <c r="F68" s="11">
        <f t="shared" ref="F68:F117" si="25">(E68-E67)*10</f>
        <v>6738.0756727341213</v>
      </c>
      <c r="G68" s="11">
        <f t="shared" ref="G68:G99" si="26">$L$4*B68^$L$5*EXP(-B68/$L$6)</f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27">E68+G69</f>
        <v>181204.33127142637</v>
      </c>
      <c r="F69" s="11">
        <f t="shared" si="25"/>
        <v>6051.302630949649</v>
      </c>
      <c r="G69" s="11">
        <f t="shared" si="26"/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27"/>
        <v>181746.93723386258</v>
      </c>
      <c r="F70" s="11">
        <f t="shared" si="25"/>
        <v>5426.0596243620967</v>
      </c>
      <c r="G70" s="11">
        <f t="shared" si="26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27"/>
        <v>182232.7430687141</v>
      </c>
      <c r="F71" s="11">
        <f t="shared" si="25"/>
        <v>4858.0583485151874</v>
      </c>
      <c r="G71" s="11">
        <f t="shared" si="26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27"/>
        <v>182667.05553003828</v>
      </c>
      <c r="F72" s="11">
        <f t="shared" si="25"/>
        <v>4343.1246132418164</v>
      </c>
      <c r="G72" s="11">
        <f t="shared" si="26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27"/>
        <v>183054.77835648719</v>
      </c>
      <c r="F73" s="11">
        <f t="shared" si="25"/>
        <v>3877.2282644890947</v>
      </c>
      <c r="G73" s="11">
        <f t="shared" si="26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27"/>
        <v>183400.42896258703</v>
      </c>
      <c r="F74" s="11">
        <f t="shared" si="25"/>
        <v>3456.506060998363</v>
      </c>
      <c r="G74" s="11">
        <f t="shared" si="26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27"/>
        <v>183708.15680178802</v>
      </c>
      <c r="F75" s="11">
        <f t="shared" si="25"/>
        <v>3077.2783920099027</v>
      </c>
      <c r="G75" s="11">
        <f t="shared" si="26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27"/>
        <v>183981.76286881816</v>
      </c>
      <c r="F76" s="11">
        <f t="shared" si="25"/>
        <v>2736.0606703013764</v>
      </c>
      <c r="G76" s="11">
        <f t="shared" si="26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27"/>
        <v>184224.71988637152</v>
      </c>
      <c r="F77" s="11">
        <f t="shared" si="25"/>
        <v>2429.5701755335904</v>
      </c>
      <c r="G77" s="11">
        <f t="shared" si="26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27"/>
        <v>184440.1927922811</v>
      </c>
      <c r="F78" s="11">
        <f t="shared" si="25"/>
        <v>2154.7290590958437</v>
      </c>
      <c r="G78" s="11">
        <f t="shared" si="26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27"/>
        <v>184631.05920786868</v>
      </c>
      <c r="F79" s="11">
        <f t="shared" si="25"/>
        <v>1908.6641558757401</v>
      </c>
      <c r="G79" s="11">
        <f t="shared" si="26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27"/>
        <v>184799.92962612421</v>
      </c>
      <c r="F80" s="11">
        <f t="shared" si="25"/>
        <v>1688.7041825553752</v>
      </c>
      <c r="G80" s="11">
        <f t="shared" si="26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27"/>
        <v>184949.16710989535</v>
      </c>
      <c r="F81" s="11">
        <f t="shared" si="25"/>
        <v>1492.3748377113952</v>
      </c>
      <c r="G81" s="11">
        <f t="shared" si="26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27"/>
        <v>185080.90633562408</v>
      </c>
      <c r="F82" s="11">
        <f t="shared" si="25"/>
        <v>1317.3922572872834</v>
      </c>
      <c r="G82" s="11">
        <f t="shared" si="26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27"/>
        <v>185197.07185769902</v>
      </c>
      <c r="F83" s="11">
        <f t="shared" si="25"/>
        <v>1161.6552207493805</v>
      </c>
      <c r="G83" s="11">
        <f t="shared" si="26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27"/>
        <v>185299.39550259631</v>
      </c>
      <c r="F84" s="11">
        <f t="shared" si="25"/>
        <v>1023.2364489728934</v>
      </c>
      <c r="G84" s="11">
        <f t="shared" si="26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27"/>
        <v>185389.43283109579</v>
      </c>
      <c r="F85" s="11">
        <f t="shared" si="25"/>
        <v>900.37328499485739</v>
      </c>
      <c r="G85" s="11">
        <f t="shared" si="26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27"/>
        <v>185468.578631429</v>
      </c>
      <c r="F86" s="11">
        <f t="shared" si="25"/>
        <v>791.45800333208172</v>
      </c>
      <c r="G86" s="11">
        <f t="shared" si="26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27"/>
        <v>185538.08142669444</v>
      </c>
      <c r="F87" s="11">
        <f t="shared" si="25"/>
        <v>695.02795265434543</v>
      </c>
      <c r="G87" s="11">
        <f t="shared" si="26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27"/>
        <v>185599.05699670373</v>
      </c>
      <c r="F88" s="11">
        <f t="shared" si="25"/>
        <v>609.75570009293733</v>
      </c>
      <c r="G88" s="11">
        <f t="shared" si="26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27"/>
        <v>185652.50092802494</v>
      </c>
      <c r="F89" s="11">
        <f t="shared" si="25"/>
        <v>534.43931321206037</v>
      </c>
      <c r="G89" s="11">
        <f t="shared" si="26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27"/>
        <v>185699.30021676674</v>
      </c>
      <c r="F90" s="11">
        <f t="shared" si="25"/>
        <v>467.99288741807686</v>
      </c>
      <c r="G90" s="11">
        <f t="shared" si="26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27"/>
        <v>185740.24395697366</v>
      </c>
      <c r="F91" s="11">
        <f t="shared" si="25"/>
        <v>409.43740206916118</v>
      </c>
      <c r="G91" s="11">
        <f t="shared" si="26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27"/>
        <v>185776.0331537218</v>
      </c>
      <c r="F92" s="11">
        <f t="shared" si="25"/>
        <v>357.89196748140967</v>
      </c>
      <c r="G92" s="11">
        <f t="shared" si="26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27"/>
        <v>185807.28970443114</v>
      </c>
      <c r="F93" s="11">
        <f t="shared" si="25"/>
        <v>312.56550709338626</v>
      </c>
      <c r="G93" s="11">
        <f t="shared" si="26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27"/>
        <v>185834.56459482602</v>
      </c>
      <c r="F94" s="11">
        <f t="shared" si="25"/>
        <v>272.74890394881368</v>
      </c>
      <c r="G94" s="11">
        <f t="shared" si="26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27"/>
        <v>185858.34535763436</v>
      </c>
      <c r="F95" s="11">
        <f t="shared" si="25"/>
        <v>237.80762808339205</v>
      </c>
      <c r="G95" s="11">
        <f t="shared" si="26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27"/>
        <v>185879.06284274065</v>
      </c>
      <c r="F96" s="11">
        <f t="shared" si="25"/>
        <v>207.17485106288223</v>
      </c>
      <c r="G96" s="11">
        <f t="shared" si="26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27"/>
        <v>185897.09734729637</v>
      </c>
      <c r="F97" s="11">
        <f t="shared" si="25"/>
        <v>180.3450455571874</v>
      </c>
      <c r="G97" s="11">
        <f t="shared" si="26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27"/>
        <v>185912.78415341349</v>
      </c>
      <c r="F98" s="11">
        <f t="shared" si="25"/>
        <v>156.86806117126253</v>
      </c>
      <c r="G98" s="11">
        <f t="shared" si="26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27"/>
        <v>185926.41851967125</v>
      </c>
      <c r="F99" s="11">
        <f t="shared" si="25"/>
        <v>136.34366257756483</v>
      </c>
      <c r="G99" s="11">
        <f t="shared" si="26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27"/>
        <v>185938.26017087919</v>
      </c>
      <c r="F100" s="11">
        <f t="shared" si="25"/>
        <v>118.4165120794205</v>
      </c>
      <c r="G100" s="11">
        <f t="shared" ref="G100:G117" si="28">$L$4*B100^$L$5*EXP(-B100/$L$6)</f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27"/>
        <v>185948.53732846811</v>
      </c>
      <c r="F101" s="11">
        <f t="shared" si="25"/>
        <v>102.7715758892009</v>
      </c>
      <c r="G101" s="11">
        <f t="shared" si="28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27"/>
        <v>185957.45032161439</v>
      </c>
      <c r="F102" s="11">
        <f t="shared" si="25"/>
        <v>89.129931462812237</v>
      </c>
      <c r="G102" s="11">
        <f t="shared" si="28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27"/>
        <v>185965.17481681707</v>
      </c>
      <c r="F103" s="11">
        <f t="shared" si="25"/>
        <v>77.244952026812825</v>
      </c>
      <c r="G103" s="11">
        <f t="shared" si="28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27"/>
        <v>185971.86470120304</v>
      </c>
      <c r="F104" s="11">
        <f t="shared" si="25"/>
        <v>66.898843859671615</v>
      </c>
      <c r="G104" s="11">
        <f t="shared" si="28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27"/>
        <v>185977.65465238172</v>
      </c>
      <c r="F105" s="11">
        <f t="shared" si="25"/>
        <v>57.899511786818039</v>
      </c>
      <c r="G105" s="11">
        <f t="shared" si="28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27"/>
        <v>185982.66242524743</v>
      </c>
      <c r="F106" s="11">
        <f t="shared" si="25"/>
        <v>50.077728657051921</v>
      </c>
      <c r="G106" s="11">
        <f t="shared" si="28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27"/>
        <v>185986.99088376531</v>
      </c>
      <c r="F107" s="11">
        <f t="shared" si="25"/>
        <v>43.284585178771522</v>
      </c>
      <c r="G107" s="11">
        <f t="shared" si="28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27"/>
        <v>185990.72980349875</v>
      </c>
      <c r="F108" s="11">
        <f t="shared" si="25"/>
        <v>37.389197334414348</v>
      </c>
      <c r="G108" s="11">
        <f t="shared" si="28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27"/>
        <v>185993.95746845932</v>
      </c>
      <c r="F109" s="11">
        <f t="shared" si="25"/>
        <v>32.276649605773855</v>
      </c>
      <c r="G109" s="11">
        <f t="shared" si="28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27"/>
        <v>185996.74208379714</v>
      </c>
      <c r="F110" s="11">
        <f t="shared" si="25"/>
        <v>27.846153378195595</v>
      </c>
      <c r="G110" s="11">
        <f t="shared" si="28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27"/>
        <v>185999.14302390642</v>
      </c>
      <c r="F111" s="11">
        <f t="shared" si="25"/>
        <v>24.009401092771441</v>
      </c>
      <c r="G111" s="11">
        <f t="shared" si="28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27"/>
        <v>186001.21193370328</v>
      </c>
      <c r="F112" s="11">
        <f t="shared" si="25"/>
        <v>20.689097968570422</v>
      </c>
      <c r="G112" s="11">
        <f t="shared" si="28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27"/>
        <v>186002.9936991407</v>
      </c>
      <c r="F113" s="11">
        <f t="shared" si="25"/>
        <v>17.817654374230187</v>
      </c>
      <c r="G113" s="11">
        <f t="shared" si="28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27"/>
        <v>186004.52730145832</v>
      </c>
      <c r="F114" s="11">
        <f t="shared" si="25"/>
        <v>15.336023176205344</v>
      </c>
      <c r="G114" s="11">
        <f t="shared" si="28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27"/>
        <v>186005.84656821968</v>
      </c>
      <c r="F115" s="11">
        <f t="shared" si="25"/>
        <v>13.19266761362087</v>
      </c>
      <c r="G115" s="11">
        <f t="shared" si="28"/>
        <v>1.3192667613734452</v>
      </c>
      <c r="I115" s="11"/>
    </row>
    <row r="116" spans="1:9">
      <c r="B116" s="10">
        <v>114</v>
      </c>
      <c r="C116" s="10"/>
      <c r="E116" s="11">
        <f t="shared" si="27"/>
        <v>186006.98083286206</v>
      </c>
      <c r="F116" s="11">
        <f t="shared" si="25"/>
        <v>11.342646423727274</v>
      </c>
      <c r="G116" s="11">
        <f t="shared" si="28"/>
        <v>1.1342646423754064</v>
      </c>
      <c r="I116" s="11"/>
    </row>
    <row r="117" spans="1:9">
      <c r="B117" s="10">
        <v>115</v>
      </c>
      <c r="C117" s="10"/>
      <c r="E117" s="11">
        <f t="shared" si="27"/>
        <v>186007.95551326958</v>
      </c>
      <c r="F117" s="11">
        <f t="shared" si="25"/>
        <v>9.746804075257387</v>
      </c>
      <c r="G117" s="11">
        <f t="shared" si="28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43" workbookViewId="0">
      <selection activeCell="L63" sqref="L6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2.4800215267370622E-11</v>
      </c>
    </row>
    <row r="5" spans="1:13">
      <c r="A5" s="2">
        <v>43883</v>
      </c>
      <c r="B5" s="10">
        <v>2</v>
      </c>
      <c r="H5" s="11">
        <f t="shared" si="0"/>
        <v>2.6594947676089549E-9</v>
      </c>
    </row>
    <row r="6" spans="1:13">
      <c r="A6" s="2">
        <v>43884</v>
      </c>
      <c r="B6" s="10">
        <v>3</v>
      </c>
      <c r="H6" s="11">
        <f t="shared" si="0"/>
        <v>3.8069017946933532E-8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2.3893322767852505E-7</v>
      </c>
      <c r="G7" s="11"/>
      <c r="H7" s="11">
        <f t="shared" si="0"/>
        <v>2.3893322767852505E-7</v>
      </c>
      <c r="I7" s="11">
        <f>C7-F7</f>
        <v>6.9999997610667721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1.1934429601824245E-6</v>
      </c>
      <c r="G8" s="11">
        <f t="shared" ref="G8:G71" si="1">(F8-F7)*10</f>
        <v>9.5450973250389964E-6</v>
      </c>
      <c r="H8" s="11">
        <f t="shared" si="0"/>
        <v>9.5450973250389934E-7</v>
      </c>
      <c r="I8" s="11">
        <f>C8-F8</f>
        <v>9.9999988065570395</v>
      </c>
      <c r="J8" s="11">
        <f>D8-H8</f>
        <v>2.9999990454902674</v>
      </c>
      <c r="K8" s="11"/>
      <c r="L8" s="4" t="s">
        <v>41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0.52665101097596578</v>
      </c>
      <c r="G9" s="11">
        <f t="shared" si="1"/>
        <v>5.2664981753300557</v>
      </c>
      <c r="H9" s="11">
        <f t="shared" ref="H9:H40" si="5">$M$10*B9^$M$8*EXP(-B9/$M$9)</f>
        <v>0.52664981753300555</v>
      </c>
      <c r="I9" s="11">
        <f t="shared" ref="I9:I56" si="6">C9-F9</f>
        <v>11.473348989024034</v>
      </c>
      <c r="J9" s="11">
        <f t="shared" ref="J9:J56" si="7">D9-H9</f>
        <v>1.4733501824669943</v>
      </c>
      <c r="K9" s="11"/>
      <c r="L9" s="4" t="s">
        <v>42</v>
      </c>
      <c r="M9" s="9">
        <v>5.65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1.8246763947817213</v>
      </c>
      <c r="G10" s="11">
        <f t="shared" si="1"/>
        <v>12.980253838057557</v>
      </c>
      <c r="H10" s="11">
        <f t="shared" si="5"/>
        <v>1.2980253838057556</v>
      </c>
      <c r="I10" s="11">
        <f t="shared" si="6"/>
        <v>15.175323605218278</v>
      </c>
      <c r="J10" s="11">
        <f t="shared" si="7"/>
        <v>3.7019746161942444</v>
      </c>
      <c r="K10" s="11"/>
      <c r="L10" s="4" t="s">
        <v>54</v>
      </c>
      <c r="M10" s="25">
        <f>(1/M9)^M8</f>
        <v>5.4407762399506136E-6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4.5939160009632287</v>
      </c>
      <c r="G11" s="11">
        <f t="shared" si="1"/>
        <v>27.692396061815074</v>
      </c>
      <c r="H11" s="11">
        <f t="shared" si="5"/>
        <v>2.7692396061815074</v>
      </c>
      <c r="I11" s="11">
        <f t="shared" si="6"/>
        <v>16.40608399903677</v>
      </c>
      <c r="J11" s="11">
        <f t="shared" si="7"/>
        <v>1.2307603938184926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9.8852102275838689</v>
      </c>
      <c r="G12" s="11">
        <f t="shared" si="1"/>
        <v>52.9129422662064</v>
      </c>
      <c r="H12" s="11">
        <f t="shared" si="5"/>
        <v>5.2912942266206411</v>
      </c>
      <c r="I12" s="11">
        <f t="shared" si="6"/>
        <v>19.114789772416131</v>
      </c>
      <c r="J12" s="11">
        <f t="shared" si="7"/>
        <v>2.7087057733793589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19.153467175833462</v>
      </c>
      <c r="G13" s="11">
        <f t="shared" si="1"/>
        <v>92.682569482495936</v>
      </c>
      <c r="H13" s="11">
        <f t="shared" si="5"/>
        <v>9.2682569482495918</v>
      </c>
      <c r="I13" s="11">
        <f t="shared" si="6"/>
        <v>14.846532824166538</v>
      </c>
      <c r="J13" s="11">
        <f t="shared" si="7"/>
        <v>-4.2682569482495918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34.284918376020272</v>
      </c>
      <c r="G14" s="11">
        <f t="shared" si="1"/>
        <v>151.31451200186808</v>
      </c>
      <c r="H14" s="11">
        <f t="shared" si="5"/>
        <v>15.131451200186811</v>
      </c>
      <c r="I14" s="11">
        <f t="shared" si="6"/>
        <v>17.715081623979728</v>
      </c>
      <c r="J14" s="11">
        <f t="shared" si="7"/>
        <v>2.8685487998131887</v>
      </c>
      <c r="K14" s="11"/>
      <c r="L14" s="12" t="s">
        <v>31</v>
      </c>
      <c r="M14" s="11">
        <f>AVERAGE(I7:I40)</f>
        <v>-132.46137017532021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57.594486540129488</v>
      </c>
      <c r="G15" s="11">
        <f t="shared" si="1"/>
        <v>233.09568164109214</v>
      </c>
      <c r="H15" s="11">
        <f t="shared" si="5"/>
        <v>23.309568164109216</v>
      </c>
      <c r="I15" s="11">
        <f t="shared" si="6"/>
        <v>21.405513459870512</v>
      </c>
      <c r="J15" s="11">
        <f t="shared" si="7"/>
        <v>3.6904318358907844</v>
      </c>
      <c r="K15" s="11"/>
      <c r="L15" s="12" t="s">
        <v>32</v>
      </c>
      <c r="M15" s="6">
        <f>STDEVP(I7:I40)</f>
        <v>167.04786784987789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91.79264274134556</v>
      </c>
      <c r="G16" s="11">
        <f t="shared" si="1"/>
        <v>341.98156201216074</v>
      </c>
      <c r="H16" s="11">
        <f t="shared" si="5"/>
        <v>34.198156201216065</v>
      </c>
      <c r="I16" s="11">
        <f t="shared" si="6"/>
        <v>15.20735725865444</v>
      </c>
      <c r="J16" s="11">
        <f t="shared" si="7"/>
        <v>-6.1981562012160651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139.92412043630429</v>
      </c>
      <c r="G17" s="11">
        <f t="shared" si="1"/>
        <v>481.31477694958733</v>
      </c>
      <c r="H17" s="11">
        <f t="shared" si="5"/>
        <v>48.131477694958726</v>
      </c>
      <c r="I17" s="11">
        <f t="shared" si="6"/>
        <v>8.0758795636957075</v>
      </c>
      <c r="J17" s="11">
        <f t="shared" si="7"/>
        <v>-7.1314776949587255</v>
      </c>
      <c r="K17" s="11"/>
      <c r="L17" s="12" t="s">
        <v>43</v>
      </c>
      <c r="M17" s="11">
        <f>AVERAGE(J8:J43)</f>
        <v>7.8089189885650176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205.28313248933858</v>
      </c>
      <c r="G18" s="11">
        <f t="shared" si="1"/>
        <v>653.59012053034292</v>
      </c>
      <c r="H18" s="11">
        <f t="shared" si="5"/>
        <v>65.359012053034277</v>
      </c>
      <c r="I18" s="11">
        <f t="shared" si="6"/>
        <v>-8.283132489338584</v>
      </c>
      <c r="J18" s="11">
        <f t="shared" si="7"/>
        <v>-16.359012053034277</v>
      </c>
      <c r="K18" s="11"/>
      <c r="L18" s="12" t="s">
        <v>32</v>
      </c>
      <c r="M18" s="5">
        <f>STDEVP(J8:J43)</f>
        <v>73.575614567659926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291.31121919112263</v>
      </c>
      <c r="G19" s="11">
        <f t="shared" si="1"/>
        <v>860.28086701784048</v>
      </c>
      <c r="H19" s="11">
        <f t="shared" si="5"/>
        <v>86.028086701784048</v>
      </c>
      <c r="I19" s="11">
        <f t="shared" si="6"/>
        <v>-58.311219191122632</v>
      </c>
      <c r="J19" s="11">
        <f t="shared" si="7"/>
        <v>-50.028086701784048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401.48456922652173</v>
      </c>
      <c r="G20" s="11">
        <f t="shared" si="1"/>
        <v>1101.7335003539911</v>
      </c>
      <c r="H20" s="11">
        <f t="shared" si="5"/>
        <v>110.17335003539908</v>
      </c>
      <c r="I20" s="11">
        <f t="shared" si="6"/>
        <v>-35.484569226521728</v>
      </c>
      <c r="J20" s="11">
        <f t="shared" si="7"/>
        <v>22.826649964600918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539.19770305443296</v>
      </c>
      <c r="G21" s="11">
        <f t="shared" si="1"/>
        <v>1377.1313382791122</v>
      </c>
      <c r="H21" s="11">
        <f t="shared" si="5"/>
        <v>137.71313382791121</v>
      </c>
      <c r="I21" s="11">
        <f t="shared" si="6"/>
        <v>-76.197703054432964</v>
      </c>
      <c r="J21" s="11">
        <f t="shared" si="7"/>
        <v>-40.713133827911207</v>
      </c>
      <c r="K21" s="11"/>
      <c r="L21" t="s">
        <v>33</v>
      </c>
      <c r="M21" s="13">
        <f>MATCH(MAX(H7:H71),H7:H71,0)</f>
        <v>37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707.64992825943398</v>
      </c>
      <c r="G22" s="11">
        <f t="shared" si="1"/>
        <v>1684.5222520500101</v>
      </c>
      <c r="H22" s="11">
        <f t="shared" si="5"/>
        <v>168.45222520500101</v>
      </c>
      <c r="I22" s="11">
        <f t="shared" si="6"/>
        <v>-76.649928259433977</v>
      </c>
      <c r="J22" s="11">
        <f t="shared" si="7"/>
        <v>-0.45222520500101382</v>
      </c>
      <c r="K22" s="11"/>
      <c r="L22" t="s">
        <v>34</v>
      </c>
      <c r="M22" s="11">
        <f>M21-'Analisi-pos'!K12</f>
        <v>5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909.74011967710635</v>
      </c>
      <c r="G23" s="11">
        <f t="shared" si="1"/>
        <v>2020.9019141767237</v>
      </c>
      <c r="H23" s="11">
        <f t="shared" si="5"/>
        <v>202.0901914176724</v>
      </c>
      <c r="I23" s="11">
        <f t="shared" si="6"/>
        <v>-82.74011967710635</v>
      </c>
      <c r="J23" s="11">
        <f t="shared" si="7"/>
        <v>-6.0901914176724006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1147.9742875684387</v>
      </c>
      <c r="G24" s="11">
        <f t="shared" si="1"/>
        <v>2382.3416789133239</v>
      </c>
      <c r="H24" s="11">
        <f t="shared" si="5"/>
        <v>238.23416789133245</v>
      </c>
      <c r="I24" s="11">
        <f t="shared" si="6"/>
        <v>-131.97428756843874</v>
      </c>
      <c r="J24" s="11">
        <f t="shared" si="7"/>
        <v>-49.234167891332447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1424.3892013460852</v>
      </c>
      <c r="G25" s="11">
        <f t="shared" si="1"/>
        <v>2764.1491377764646</v>
      </c>
      <c r="H25" s="11">
        <f t="shared" si="5"/>
        <v>276.41491377764646</v>
      </c>
      <c r="I25" s="11">
        <f t="shared" si="6"/>
        <v>-158.3892013460852</v>
      </c>
      <c r="J25" s="11">
        <f t="shared" si="7"/>
        <v>-26.414913777646461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1740.494137601291</v>
      </c>
      <c r="G26" s="11">
        <f t="shared" si="1"/>
        <v>3161.0493625520576</v>
      </c>
      <c r="H26" s="11">
        <f t="shared" si="5"/>
        <v>316.10493625520576</v>
      </c>
      <c r="I26" s="11">
        <f t="shared" si="6"/>
        <v>-299.49413760129096</v>
      </c>
      <c r="J26" s="11">
        <f t="shared" si="7"/>
        <v>-141.10493625520576</v>
      </c>
      <c r="K26" s="11"/>
      <c r="L26" t="s">
        <v>44</v>
      </c>
      <c r="M26" s="11">
        <f>MAX(F7:F119)</f>
        <v>28271.586989635496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2097.2316977140686</v>
      </c>
      <c r="G27" s="11">
        <f t="shared" si="1"/>
        <v>3567.375601127776</v>
      </c>
      <c r="H27" s="11">
        <f t="shared" si="5"/>
        <v>356.73756011277771</v>
      </c>
      <c r="I27" s="11">
        <f t="shared" si="6"/>
        <v>-288.23169771406856</v>
      </c>
      <c r="J27" s="11">
        <f t="shared" si="7"/>
        <v>11.262439887222286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2494.9576463751173</v>
      </c>
      <c r="G28" s="11">
        <f t="shared" si="1"/>
        <v>3977.2594866104873</v>
      </c>
      <c r="H28" s="11">
        <f t="shared" si="5"/>
        <v>397.72594866104896</v>
      </c>
      <c r="I28" s="11">
        <f t="shared" si="6"/>
        <v>-336.95764637511729</v>
      </c>
      <c r="J28" s="11">
        <f t="shared" si="7"/>
        <v>-48.72594866104896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2933.4388906952699</v>
      </c>
      <c r="G29" s="11">
        <f t="shared" si="1"/>
        <v>4384.8124432015265</v>
      </c>
      <c r="H29" s="11">
        <f t="shared" si="5"/>
        <v>438.48124432015243</v>
      </c>
      <c r="I29" s="11">
        <f t="shared" si="6"/>
        <v>-430.43889069526995</v>
      </c>
      <c r="J29" s="11">
        <f t="shared" si="7"/>
        <v>-93.481244320152427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3411.8680650571605</v>
      </c>
      <c r="G30" s="11">
        <f t="shared" si="1"/>
        <v>4784.2917436189055</v>
      </c>
      <c r="H30" s="11">
        <f t="shared" si="5"/>
        <v>478.42917436189072</v>
      </c>
      <c r="I30" s="11">
        <f t="shared" si="6"/>
        <v>-433.86806505716049</v>
      </c>
      <c r="J30" s="11">
        <f t="shared" si="7"/>
        <v>-3.4291743618907162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3928.8927101143772</v>
      </c>
      <c r="G31" s="11">
        <f t="shared" si="1"/>
        <v>5170.2464505721673</v>
      </c>
      <c r="H31" s="11">
        <f t="shared" si="5"/>
        <v>517.02464505721684</v>
      </c>
      <c r="I31" s="11">
        <f t="shared" si="6"/>
        <v>-523.89271011437722</v>
      </c>
      <c r="J31" s="11">
        <f t="shared" si="7"/>
        <v>-90.024645057216844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4482.6567254858764</v>
      </c>
      <c r="G32" s="11">
        <f t="shared" si="1"/>
        <v>5537.6401537149923</v>
      </c>
      <c r="H32" s="11">
        <f t="shared" si="5"/>
        <v>553.76401537149945</v>
      </c>
      <c r="I32" s="11">
        <f t="shared" si="6"/>
        <v>-450.65672548587645</v>
      </c>
      <c r="J32" s="11">
        <f t="shared" si="7"/>
        <v>73.235984628500546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5070.8516176571384</v>
      </c>
      <c r="G33" s="11">
        <f t="shared" si="1"/>
        <v>5881.9489217126193</v>
      </c>
      <c r="H33" s="11">
        <f t="shared" si="5"/>
        <v>588.19489217126181</v>
      </c>
      <c r="I33" s="11">
        <f t="shared" si="6"/>
        <v>-245.85161765713838</v>
      </c>
      <c r="J33" s="11">
        <f t="shared" si="7"/>
        <v>204.80510782873819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5690.7750359767761</v>
      </c>
      <c r="G34" s="11">
        <f t="shared" si="1"/>
        <v>6199.2341831963768</v>
      </c>
      <c r="H34" s="11">
        <f t="shared" si="5"/>
        <v>619.92341831963768</v>
      </c>
      <c r="I34" s="11">
        <f t="shared" si="6"/>
        <v>-214.77503597677605</v>
      </c>
      <c r="J34" s="11">
        <f t="shared" si="7"/>
        <v>31.076581680362324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6339.3941670124077</v>
      </c>
      <c r="G35" s="11">
        <f t="shared" si="1"/>
        <v>6486.1913103563165</v>
      </c>
      <c r="H35" s="11">
        <f t="shared" si="5"/>
        <v>648.61913103563199</v>
      </c>
      <c r="I35" s="11">
        <f t="shared" si="6"/>
        <v>-262.39416701240771</v>
      </c>
      <c r="J35" s="11">
        <f t="shared" si="7"/>
        <v>-47.619131035631995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7013.4117172861725</v>
      </c>
      <c r="G36" s="11">
        <f t="shared" si="1"/>
        <v>6740.1755027376475</v>
      </c>
      <c r="H36" s="11">
        <f t="shared" si="5"/>
        <v>674.01755027376475</v>
      </c>
      <c r="I36" s="11">
        <f t="shared" si="6"/>
        <v>-193.41171728617246</v>
      </c>
      <c r="J36" s="11">
        <f t="shared" si="7"/>
        <v>68.982449726235245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7709.3324340571053</v>
      </c>
      <c r="G37" s="11">
        <f t="shared" si="1"/>
        <v>6959.2071677093281</v>
      </c>
      <c r="H37" s="11">
        <f t="shared" si="5"/>
        <v>695.9207167709327</v>
      </c>
      <c r="I37" s="11">
        <f t="shared" si="6"/>
        <v>-206.33243405710527</v>
      </c>
      <c r="J37" s="11">
        <f t="shared" si="7"/>
        <v>-12.9207167709327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8423.5283728920331</v>
      </c>
      <c r="G38" s="11">
        <f t="shared" si="1"/>
        <v>7141.959388349278</v>
      </c>
      <c r="H38" s="11">
        <f t="shared" si="5"/>
        <v>714.19593883492848</v>
      </c>
      <c r="I38" s="11">
        <f t="shared" si="6"/>
        <v>-258.52837289203308</v>
      </c>
      <c r="J38" s="11">
        <f t="shared" si="7"/>
        <v>-52.195938834928484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9152.3014013845168</v>
      </c>
      <c r="G39" s="11">
        <f t="shared" si="1"/>
        <v>7287.7302849248372</v>
      </c>
      <c r="H39" s="11">
        <f t="shared" si="5"/>
        <v>728.77302849248463</v>
      </c>
      <c r="I39" s="11">
        <f t="shared" si="6"/>
        <v>-18.301401384516794</v>
      </c>
      <c r="J39" s="11">
        <f t="shared" si="7"/>
        <v>240.22697150751537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9891.9417155027822</v>
      </c>
      <c r="G40" s="11">
        <f t="shared" si="1"/>
        <v>7396.4031411826545</v>
      </c>
      <c r="H40" s="11">
        <f t="shared" si="5"/>
        <v>739.64031411826488</v>
      </c>
      <c r="I40" s="11">
        <f t="shared" si="6"/>
        <v>131.05828449721776</v>
      </c>
      <c r="J40" s="11">
        <f t="shared" si="7"/>
        <v>149.35968588173512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10638.781426524272</v>
      </c>
      <c r="G41" s="11">
        <f t="shared" si="1"/>
        <v>7468.3971102149007</v>
      </c>
      <c r="H41" s="11">
        <f t="shared" ref="H41:H72" si="8">$M$10*B41^$M$8*EXP(-B41/$M$9)</f>
        <v>746.83971102149019</v>
      </c>
      <c r="I41" s="11">
        <f t="shared" si="6"/>
        <v>140.21857347572768</v>
      </c>
      <c r="J41" s="11">
        <f t="shared" si="7"/>
        <v>9.1602889785098114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11389.242542977518</v>
      </c>
      <c r="G42" s="11">
        <f t="shared" si="1"/>
        <v>7504.6111645324527</v>
      </c>
      <c r="H42" s="11">
        <f t="shared" si="8"/>
        <v>750.46111645324504</v>
      </c>
      <c r="I42" s="11">
        <f t="shared" si="6"/>
        <v>201.75745702248241</v>
      </c>
      <c r="J42" s="11">
        <f t="shared" si="7"/>
        <v>61.53888354675496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12139.87891665059</v>
      </c>
      <c r="G43" s="11">
        <f t="shared" si="1"/>
        <v>7506.3637367307274</v>
      </c>
      <c r="H43" s="11">
        <f t="shared" si="8"/>
        <v>750.63637367307342</v>
      </c>
      <c r="I43" s="11">
        <f t="shared" si="6"/>
        <v>288.12108334940967</v>
      </c>
      <c r="J43" s="11">
        <f t="shared" si="7"/>
        <v>86.363626326926578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12887.411939997945</v>
      </c>
      <c r="G44" s="11">
        <f t="shared" si="1"/>
        <v>7475.3302334735417</v>
      </c>
      <c r="H44" s="11">
        <f t="shared" si="8"/>
        <v>747.53302334735463</v>
      </c>
      <c r="I44" s="11">
        <f t="shared" si="6"/>
        <v>267.5880600020555</v>
      </c>
      <c r="J44" s="11">
        <f t="shared" si="7"/>
        <v>-20.533023347354629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13628.759971588073</v>
      </c>
      <c r="G45" s="11">
        <f t="shared" si="1"/>
        <v>7413.4803159012881</v>
      </c>
      <c r="H45" s="11">
        <f t="shared" si="8"/>
        <v>741.34803159012915</v>
      </c>
      <c r="I45" s="11">
        <f t="shared" si="6"/>
        <v>286.24002841192669</v>
      </c>
      <c r="J45" s="11">
        <f t="shared" si="7"/>
        <v>18.651968409870847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14361.061625601473</v>
      </c>
      <c r="G46" s="11">
        <f t="shared" si="1"/>
        <v>7323.0165401339946</v>
      </c>
      <c r="H46" s="11">
        <f t="shared" si="8"/>
        <v>732.30165401339968</v>
      </c>
      <c r="I46" s="11">
        <f t="shared" si="6"/>
        <v>319.93837439852723</v>
      </c>
      <c r="J46" s="11">
        <f t="shared" si="7"/>
        <v>33.698345986600316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15081.69319112111</v>
      </c>
      <c r="G47" s="11">
        <f t="shared" si="1"/>
        <v>7206.3156551963766</v>
      </c>
      <c r="H47" s="11">
        <f t="shared" si="8"/>
        <v>720.63156551963823</v>
      </c>
      <c r="I47" s="11">
        <f t="shared" si="6"/>
        <v>280.30680887888957</v>
      </c>
      <c r="J47" s="11">
        <f t="shared" si="7"/>
        <v>-39.631565519638229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15788.280548356439</v>
      </c>
      <c r="G48" s="11">
        <f t="shared" si="1"/>
        <v>7065.8735723532845</v>
      </c>
      <c r="H48" s="11">
        <f t="shared" si="8"/>
        <v>706.58735723532789</v>
      </c>
      <c r="I48" s="11">
        <f t="shared" si="6"/>
        <v>98.719451643561115</v>
      </c>
      <c r="J48" s="11">
        <f t="shared" si="7"/>
        <v>-181.58735723532789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16478.706024028619</v>
      </c>
      <c r="G49" s="11">
        <f t="shared" si="1"/>
        <v>6904.2547567218026</v>
      </c>
      <c r="H49" s="11">
        <f t="shared" si="8"/>
        <v>690.42547567218162</v>
      </c>
      <c r="I49" s="11">
        <f t="shared" si="6"/>
        <v>44.29397597138086</v>
      </c>
      <c r="J49" s="11">
        <f t="shared" si="7"/>
        <v>-54.425475672181619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17151.110679427009</v>
      </c>
      <c r="G50" s="11">
        <f t="shared" si="1"/>
        <v>6724.0465539838988</v>
      </c>
      <c r="H50" s="11">
        <f t="shared" si="8"/>
        <v>672.4046553983892</v>
      </c>
      <c r="I50" s="11">
        <f t="shared" si="6"/>
        <v>-24.110679427009018</v>
      </c>
      <c r="J50" s="11">
        <f t="shared" si="7"/>
        <v>-68.404655398389195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17803.892554920294</v>
      </c>
      <c r="G51" s="11">
        <f t="shared" si="1"/>
        <v>6527.8187549328504</v>
      </c>
      <c r="H51" s="11">
        <f t="shared" si="8"/>
        <v>652.78187549328459</v>
      </c>
      <c r="I51" s="11">
        <f t="shared" si="6"/>
        <v>-134.89255492029406</v>
      </c>
      <c r="J51" s="11">
        <f t="shared" si="7"/>
        <v>-110.78187549328459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18435.701406889835</v>
      </c>
      <c r="G52" s="11">
        <f t="shared" si="1"/>
        <v>6318.0885196954114</v>
      </c>
      <c r="H52" s="11">
        <f t="shared" si="8"/>
        <v>631.80885196953955</v>
      </c>
      <c r="I52" s="11">
        <f t="shared" si="6"/>
        <v>-156.7014068898352</v>
      </c>
      <c r="J52" s="11">
        <f t="shared" si="7"/>
        <v>-21.808851969539546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19045.430470061507</v>
      </c>
      <c r="G53" s="11">
        <f t="shared" si="1"/>
        <v>6097.2906317167144</v>
      </c>
      <c r="H53" s="11">
        <f t="shared" si="8"/>
        <v>609.72906317167042</v>
      </c>
      <c r="I53" s="11">
        <f t="shared" si="6"/>
        <v>-196.43047006150664</v>
      </c>
      <c r="J53" s="11">
        <f t="shared" si="7"/>
        <v>-39.729063171670418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19632.205762855181</v>
      </c>
      <c r="G54" s="11">
        <f t="shared" si="1"/>
        <v>5867.7529279367445</v>
      </c>
      <c r="H54" s="11">
        <f t="shared" si="8"/>
        <v>586.77529279367309</v>
      </c>
      <c r="I54" s="11">
        <f t="shared" si="6"/>
        <v>-164.20576285518109</v>
      </c>
      <c r="J54" s="11">
        <f t="shared" si="7"/>
        <v>32.224707206326912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20195.373428279927</v>
      </c>
      <c r="G55" s="11">
        <f t="shared" si="1"/>
        <v>5631.6766542474579</v>
      </c>
      <c r="H55" s="11">
        <f t="shared" si="8"/>
        <v>563.16766542474704</v>
      </c>
      <c r="I55" s="11">
        <f t="shared" si="6"/>
        <v>-296.37342827992688</v>
      </c>
      <c r="J55" s="11">
        <f t="shared" si="7"/>
        <v>-132.16766542474704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20734.485570483728</v>
      </c>
      <c r="G56" s="11">
        <f t="shared" si="1"/>
        <v>5391.1214220380134</v>
      </c>
      <c r="H56" s="11">
        <f t="shared" si="8"/>
        <v>539.11214220380145</v>
      </c>
      <c r="I56" s="11">
        <f t="shared" si="6"/>
        <v>-269.48557048372822</v>
      </c>
      <c r="J56" s="11">
        <f t="shared" si="7"/>
        <v>26.887857796198546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21249.285009468222</v>
      </c>
      <c r="G57" s="11">
        <f t="shared" si="1"/>
        <v>5147.9943898449346</v>
      </c>
      <c r="H57" s="11">
        <f t="shared" si="8"/>
        <v>514.79943898449505</v>
      </c>
      <c r="I57" s="11">
        <f t="shared" ref="I57" si="11">C57-F57</f>
        <v>-182.28500946822169</v>
      </c>
      <c r="J57" s="11">
        <f t="shared" ref="J57" si="12">D57-H57</f>
        <v>87.200561015504945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21739.689335580602</v>
      </c>
      <c r="G58" s="11">
        <f t="shared" si="1"/>
        <v>4904.0432611238066</v>
      </c>
      <c r="H58" s="11">
        <f t="shared" si="8"/>
        <v>490.40432611238242</v>
      </c>
      <c r="I58" s="11">
        <f t="shared" ref="I58" si="15">C58-F58</f>
        <v>-94.689335580602346</v>
      </c>
      <c r="J58" s="11">
        <f t="shared" ref="J58" si="16">D58-H58</f>
        <v>87.595673887617579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22205.774602802681</v>
      </c>
      <c r="G59" s="11">
        <f t="shared" si="1"/>
        <v>4660.8526722207898</v>
      </c>
      <c r="H59" s="11">
        <f t="shared" si="8"/>
        <v>466.08526722208046</v>
      </c>
      <c r="I59" s="11">
        <f t="shared" ref="I59" si="19">C59-F59</f>
        <v>-35.774602802681329</v>
      </c>
      <c r="J59" s="11">
        <f t="shared" ref="J59" si="20">D59-H59</f>
        <v>58.914732777919539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22647.75895691364</v>
      </c>
      <c r="G60" s="11">
        <f t="shared" si="1"/>
        <v>4419.8435411095852</v>
      </c>
      <c r="H60" s="11">
        <f t="shared" si="8"/>
        <v>441.98435411095761</v>
      </c>
      <c r="I60" s="11">
        <f t="shared" ref="I60" si="23">C60-F60</f>
        <v>97.24104308636015</v>
      </c>
      <c r="J60" s="11">
        <f t="shared" ref="J60" si="24">D60-H60</f>
        <v>133.01564588904239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23065.98645240083</v>
      </c>
      <c r="G61" s="11">
        <f t="shared" si="1"/>
        <v>4182.2749548719003</v>
      </c>
      <c r="H61" s="11">
        <f t="shared" si="8"/>
        <v>418.22749548719162</v>
      </c>
      <c r="I61" s="11">
        <f t="shared" ref="I61" si="27">C61-F61</f>
        <v>161.01354759917012</v>
      </c>
      <c r="J61" s="11">
        <f t="shared" ref="J61" si="28">D61-H61</f>
        <v>63.772504512808382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23460.911271394987</v>
      </c>
      <c r="G62" s="11">
        <f t="shared" si="1"/>
        <v>3949.2481899415725</v>
      </c>
      <c r="H62" s="11">
        <f t="shared" si="8"/>
        <v>394.92481899415873</v>
      </c>
      <c r="I62" s="11">
        <f t="shared" ref="I62" si="31">C62-F62</f>
        <v>199.08872860501288</v>
      </c>
      <c r="J62" s="11">
        <f t="shared" ref="J62" si="32">D62-H62</f>
        <v>38.075181005841273</v>
      </c>
      <c r="K62" s="11"/>
    </row>
    <row r="63" spans="1:11">
      <c r="A63" s="2">
        <v>43941</v>
      </c>
      <c r="B63" s="10">
        <v>60</v>
      </c>
      <c r="C63" s="3"/>
      <c r="F63" s="11">
        <f t="shared" si="4"/>
        <v>23833.082519567768</v>
      </c>
      <c r="G63" s="11">
        <f t="shared" si="1"/>
        <v>3721.7124817278091</v>
      </c>
      <c r="H63" s="11">
        <f t="shared" si="8"/>
        <v>372.17124817278062</v>
      </c>
      <c r="I63" s="11"/>
      <c r="J63" s="11"/>
      <c r="K63" s="11"/>
    </row>
    <row r="64" spans="1:11">
      <c r="A64" s="2">
        <v>43942</v>
      </c>
      <c r="B64" s="10">
        <v>61</v>
      </c>
      <c r="C64" s="3"/>
      <c r="F64" s="11">
        <f t="shared" si="4"/>
        <v>24183.129738323183</v>
      </c>
      <c r="G64" s="11">
        <f t="shared" si="1"/>
        <v>3500.4721875541509</v>
      </c>
      <c r="H64" s="11">
        <f t="shared" si="8"/>
        <v>350.04721875541469</v>
      </c>
      <c r="I64" s="11"/>
      <c r="J64" s="11"/>
      <c r="K64" s="11"/>
    </row>
    <row r="65" spans="1:11">
      <c r="A65" s="2">
        <v>43943</v>
      </c>
      <c r="B65" s="10">
        <v>62</v>
      </c>
      <c r="C65" s="3"/>
      <c r="F65" s="11">
        <f t="shared" si="4"/>
        <v>24511.749240053447</v>
      </c>
      <c r="G65" s="11">
        <f t="shared" si="1"/>
        <v>3286.1950173026344</v>
      </c>
      <c r="H65" s="11">
        <f t="shared" si="8"/>
        <v>328.61950173026378</v>
      </c>
      <c r="I65" s="11"/>
      <c r="J65" s="11"/>
      <c r="K65" s="11"/>
    </row>
    <row r="66" spans="1:11">
      <c r="A66" s="2">
        <v>43944</v>
      </c>
      <c r="B66" s="10">
        <v>63</v>
      </c>
      <c r="C66" s="3"/>
      <c r="F66" s="11">
        <f t="shared" si="4"/>
        <v>24819.691343892671</v>
      </c>
      <c r="G66" s="11">
        <f t="shared" si="1"/>
        <v>3079.4210383922473</v>
      </c>
      <c r="H66" s="11">
        <f t="shared" si="8"/>
        <v>307.94210383922592</v>
      </c>
      <c r="I66" s="11"/>
      <c r="J66" s="11"/>
      <c r="K66" s="11"/>
    </row>
    <row r="67" spans="1:11">
      <c r="A67" s="2">
        <v>43945</v>
      </c>
      <c r="B67" s="10">
        <v>64</v>
      </c>
      <c r="C67" s="3"/>
      <c r="F67" s="11">
        <f t="shared" si="4"/>
        <v>25107.748563355024</v>
      </c>
      <c r="G67" s="11">
        <f t="shared" si="1"/>
        <v>2880.572194623528</v>
      </c>
      <c r="H67" s="11">
        <f t="shared" si="8"/>
        <v>288.05721946235224</v>
      </c>
      <c r="I67" s="11"/>
      <c r="J67" s="11"/>
      <c r="K67" s="11"/>
    </row>
    <row r="68" spans="1:11">
      <c r="A68" s="2">
        <v>43946</v>
      </c>
      <c r="B68" s="10">
        <v>65</v>
      </c>
      <c r="C68" s="3"/>
      <c r="F68" s="11">
        <f t="shared" si="4"/>
        <v>25376.744774462401</v>
      </c>
      <c r="G68" s="11">
        <f t="shared" si="1"/>
        <v>2689.9621110737644</v>
      </c>
      <c r="H68" s="11">
        <f t="shared" si="8"/>
        <v>268.99621110737598</v>
      </c>
      <c r="I68" s="11"/>
      <c r="J68" s="11"/>
      <c r="K68" s="11"/>
    </row>
    <row r="69" spans="1:11">
      <c r="A69" s="2">
        <v>43947</v>
      </c>
      <c r="B69" s="10">
        <v>66</v>
      </c>
      <c r="C69" s="3"/>
      <c r="F69" s="11">
        <f t="shared" si="4"/>
        <v>25627.525373353492</v>
      </c>
      <c r="G69" s="11">
        <f t="shared" si="1"/>
        <v>2507.8059889109136</v>
      </c>
      <c r="H69" s="11">
        <f t="shared" si="8"/>
        <v>250.78059889109178</v>
      </c>
      <c r="I69" s="11"/>
      <c r="J69" s="11"/>
      <c r="K69" s="11"/>
    </row>
    <row r="70" spans="1:11">
      <c r="A70" s="2">
        <v>43948</v>
      </c>
      <c r="B70" s="10">
        <v>67</v>
      </c>
      <c r="C70" s="3"/>
      <c r="F70" s="11">
        <f t="shared" si="4"/>
        <v>25860.948415769155</v>
      </c>
      <c r="G70" s="11">
        <f t="shared" si="1"/>
        <v>2334.2304241566308</v>
      </c>
      <c r="H70" s="11">
        <f t="shared" si="8"/>
        <v>233.42304241566163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4"/>
        <v>26077.876717036204</v>
      </c>
      <c r="G71" s="11">
        <f t="shared" si="1"/>
        <v>2169.2830126704939</v>
      </c>
      <c r="H71" s="11">
        <f t="shared" si="8"/>
        <v>216.92830126704976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26279.170880003727</v>
      </c>
      <c r="H72" s="11">
        <f t="shared" si="8"/>
        <v>201.29416296752348</v>
      </c>
    </row>
    <row r="73" spans="1:11">
      <c r="A73" s="2">
        <v>43951</v>
      </c>
      <c r="B73" s="10">
        <v>70</v>
      </c>
      <c r="F73" s="11">
        <f t="shared" ref="F73:F96" si="33">F72+H73</f>
        <v>26465.683209586787</v>
      </c>
      <c r="H73" s="11">
        <f t="shared" ref="H73:H96" si="34">$M$10*B73^$M$8*EXP(-B73/$M$9)</f>
        <v>186.51232958306105</v>
      </c>
    </row>
    <row r="74" spans="1:11">
      <c r="A74" s="2">
        <v>43952</v>
      </c>
      <c r="B74" s="10">
        <v>71</v>
      </c>
      <c r="F74" s="11">
        <f t="shared" si="33"/>
        <v>26638.252465898895</v>
      </c>
      <c r="H74" s="11">
        <f t="shared" si="34"/>
        <v>172.56925631210987</v>
      </c>
    </row>
    <row r="75" spans="1:11">
      <c r="A75" s="2">
        <v>43953</v>
      </c>
      <c r="B75" s="10">
        <v>72</v>
      </c>
      <c r="F75" s="11">
        <f t="shared" si="33"/>
        <v>26797.699403163195</v>
      </c>
      <c r="H75" s="11">
        <f t="shared" si="34"/>
        <v>159.44693726430074</v>
      </c>
    </row>
    <row r="76" spans="1:11">
      <c r="A76" s="2">
        <v>43954</v>
      </c>
      <c r="B76" s="10">
        <v>73</v>
      </c>
      <c r="F76" s="11">
        <f t="shared" si="33"/>
        <v>26944.823038445229</v>
      </c>
      <c r="H76" s="11">
        <f t="shared" si="34"/>
        <v>147.1236352820336</v>
      </c>
    </row>
    <row r="77" spans="1:11">
      <c r="A77" s="2">
        <v>43955</v>
      </c>
      <c r="B77" s="10">
        <v>74</v>
      </c>
      <c r="F77" s="11">
        <f t="shared" si="33"/>
        <v>27080.397592519486</v>
      </c>
      <c r="H77" s="11">
        <f t="shared" si="34"/>
        <v>135.5745540742567</v>
      </c>
    </row>
    <row r="78" spans="1:11">
      <c r="A78" s="2">
        <v>43956</v>
      </c>
      <c r="B78" s="10">
        <v>75</v>
      </c>
      <c r="F78" s="11">
        <f t="shared" si="33"/>
        <v>27205.170044653005</v>
      </c>
      <c r="H78" s="11">
        <f t="shared" si="34"/>
        <v>124.77245213351699</v>
      </c>
    </row>
    <row r="79" spans="1:11">
      <c r="A79" s="2">
        <v>43957</v>
      </c>
      <c r="B79" s="10">
        <v>76</v>
      </c>
      <c r="F79" s="11">
        <f t="shared" si="33"/>
        <v>27319.8582435629</v>
      </c>
      <c r="H79" s="11">
        <f t="shared" si="34"/>
        <v>114.68819890989499</v>
      </c>
    </row>
    <row r="80" spans="1:11">
      <c r="A80" s="2">
        <v>43958</v>
      </c>
      <c r="B80" s="10">
        <v>77</v>
      </c>
      <c r="F80" s="11">
        <f t="shared" si="33"/>
        <v>27425.149518098471</v>
      </c>
      <c r="H80" s="11">
        <f t="shared" si="34"/>
        <v>105.2912745355702</v>
      </c>
    </row>
    <row r="81" spans="1:8">
      <c r="A81" s="2">
        <v>43959</v>
      </c>
      <c r="B81" s="10">
        <v>78</v>
      </c>
      <c r="F81" s="11">
        <f t="shared" si="33"/>
        <v>27521.69973314751</v>
      </c>
      <c r="H81" s="11">
        <f t="shared" si="34"/>
        <v>96.550215049037803</v>
      </c>
    </row>
    <row r="82" spans="1:8">
      <c r="A82" s="2">
        <v>43960</v>
      </c>
      <c r="B82" s="10">
        <v>79</v>
      </c>
      <c r="F82" s="11">
        <f t="shared" si="33"/>
        <v>27610.132738723583</v>
      </c>
      <c r="H82" s="11">
        <f t="shared" si="34"/>
        <v>88.433005576074436</v>
      </c>
    </row>
    <row r="83" spans="1:8">
      <c r="A83" s="2">
        <v>43961</v>
      </c>
      <c r="B83" s="10">
        <v>80</v>
      </c>
      <c r="F83" s="11">
        <f t="shared" si="33"/>
        <v>27691.040163026348</v>
      </c>
      <c r="H83" s="11">
        <f t="shared" si="34"/>
        <v>80.907424302763715</v>
      </c>
    </row>
    <row r="84" spans="1:8">
      <c r="A84" s="2">
        <v>43962</v>
      </c>
      <c r="B84" s="10">
        <v>81</v>
      </c>
      <c r="F84" s="11">
        <f t="shared" si="33"/>
        <v>27764.981503367319</v>
      </c>
      <c r="H84" s="11">
        <f t="shared" si="34"/>
        <v>73.941340340971337</v>
      </c>
    </row>
    <row r="85" spans="1:8">
      <c r="A85" s="2">
        <v>43963</v>
      </c>
      <c r="B85" s="10">
        <v>82</v>
      </c>
      <c r="F85" s="11">
        <f t="shared" si="33"/>
        <v>27832.484472121727</v>
      </c>
      <c r="H85" s="11">
        <f t="shared" si="34"/>
        <v>67.502968754410034</v>
      </c>
    </row>
    <row r="86" spans="1:8">
      <c r="A86" s="2">
        <v>43964</v>
      </c>
      <c r="B86" s="10">
        <v>83</v>
      </c>
      <c r="F86" s="11">
        <f t="shared" si="33"/>
        <v>27894.045558220314</v>
      </c>
      <c r="H86" s="11">
        <f t="shared" si="34"/>
        <v>61.561086098588092</v>
      </c>
    </row>
    <row r="87" spans="1:8">
      <c r="A87" s="2">
        <v>43965</v>
      </c>
      <c r="B87" s="10">
        <v>84</v>
      </c>
      <c r="F87" s="11">
        <f t="shared" si="33"/>
        <v>27950.130768064384</v>
      </c>
      <c r="H87" s="11">
        <f t="shared" si="34"/>
        <v>56.085209844070192</v>
      </c>
    </row>
    <row r="88" spans="1:8">
      <c r="A88" s="2">
        <v>43966</v>
      </c>
      <c r="B88" s="10">
        <v>85</v>
      </c>
      <c r="F88" s="11">
        <f t="shared" si="33"/>
        <v>28001.176513076301</v>
      </c>
      <c r="H88" s="11">
        <f t="shared" si="34"/>
        <v>51.045745011916594</v>
      </c>
    </row>
    <row r="89" spans="1:8">
      <c r="A89" s="2">
        <v>43967</v>
      </c>
      <c r="B89" s="10">
        <v>86</v>
      </c>
      <c r="F89" s="11">
        <f t="shared" si="33"/>
        <v>28047.590614340272</v>
      </c>
      <c r="H89" s="11">
        <f t="shared" si="34"/>
        <v>46.414101263968412</v>
      </c>
    </row>
    <row r="90" spans="1:8">
      <c r="A90" s="2">
        <v>43968</v>
      </c>
      <c r="B90" s="10">
        <v>87</v>
      </c>
      <c r="F90" s="11">
        <f t="shared" si="33"/>
        <v>28089.753397908928</v>
      </c>
      <c r="H90" s="11">
        <f t="shared" si="34"/>
        <v>42.162783568654483</v>
      </c>
    </row>
    <row r="91" spans="1:8">
      <c r="A91" s="2">
        <v>43969</v>
      </c>
      <c r="B91" s="10">
        <v>88</v>
      </c>
      <c r="F91" s="11">
        <f t="shared" si="33"/>
        <v>28128.018857322772</v>
      </c>
      <c r="H91" s="11">
        <f t="shared" si="34"/>
        <v>38.265459413842549</v>
      </c>
    </row>
    <row r="92" spans="1:8">
      <c r="A92" s="2">
        <v>43970</v>
      </c>
      <c r="B92" s="10">
        <v>89</v>
      </c>
      <c r="F92" s="11">
        <f t="shared" si="33"/>
        <v>28162.715862692206</v>
      </c>
      <c r="H92" s="11">
        <f t="shared" si="34"/>
        <v>34.697005369433285</v>
      </c>
    </row>
    <row r="93" spans="1:8">
      <c r="A93" s="2">
        <v>43971</v>
      </c>
      <c r="B93" s="10">
        <v>90</v>
      </c>
      <c r="F93" s="11">
        <f t="shared" si="33"/>
        <v>28194.149398312551</v>
      </c>
      <c r="H93" s="11">
        <f t="shared" si="34"/>
        <v>31.433535620343594</v>
      </c>
    </row>
    <row r="94" spans="1:8">
      <c r="A94" s="2">
        <v>43972</v>
      </c>
      <c r="B94" s="10">
        <v>91</v>
      </c>
      <c r="F94" s="11">
        <f t="shared" si="33"/>
        <v>28222.601813213245</v>
      </c>
      <c r="H94" s="11">
        <f t="shared" si="34"/>
        <v>28.452414900694556</v>
      </c>
    </row>
    <row r="95" spans="1:8">
      <c r="A95" s="2">
        <v>43973</v>
      </c>
      <c r="B95" s="10">
        <v>92</v>
      </c>
      <c r="F95" s="11">
        <f t="shared" si="33"/>
        <v>28248.334071280206</v>
      </c>
      <c r="H95" s="11">
        <f t="shared" si="34"/>
        <v>25.732258066958956</v>
      </c>
    </row>
    <row r="96" spans="1:8">
      <c r="A96" s="2">
        <v>43974</v>
      </c>
      <c r="B96" s="10">
        <v>93</v>
      </c>
      <c r="F96" s="11">
        <f t="shared" si="33"/>
        <v>28271.586989635496</v>
      </c>
      <c r="H96" s="11">
        <f t="shared" si="34"/>
        <v>23.25291835528914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58"/>
  <sheetViews>
    <sheetView workbookViewId="0">
      <selection activeCell="E58" sqref="E58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  <row r="55" spans="2:3">
      <c r="B55" s="3">
        <f>Dati!L55</f>
        <v>168941</v>
      </c>
      <c r="C55">
        <f t="shared" ref="C55" si="1">B55-B54</f>
        <v>3786</v>
      </c>
    </row>
    <row r="56" spans="2:3">
      <c r="B56" s="3">
        <f>Dati!L56</f>
        <v>172434</v>
      </c>
      <c r="C56">
        <f t="shared" ref="C56" si="2">B56-B55</f>
        <v>3493</v>
      </c>
    </row>
    <row r="57" spans="2:3">
      <c r="B57" s="3">
        <f>Dati!L57</f>
        <v>175925</v>
      </c>
      <c r="C57">
        <f t="shared" ref="C57" si="3">B57-B56</f>
        <v>3491</v>
      </c>
    </row>
    <row r="58" spans="2:3">
      <c r="B58" s="3">
        <f>Dati!L58</f>
        <v>178972</v>
      </c>
      <c r="C58">
        <f t="shared" ref="C58" si="4">B58-B57</f>
        <v>3047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F94"/>
  <sheetViews>
    <sheetView tabSelected="1" topLeftCell="M37" workbookViewId="0">
      <selection activeCell="AC62" sqref="AC62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2"/>
    <col min="22" max="22" width="9.3984375" bestFit="1" customWidth="1"/>
    <col min="23" max="25" width="9.3984375" customWidth="1"/>
    <col min="26" max="26" width="10" bestFit="1" customWidth="1"/>
    <col min="27" max="28" width="9.3984375" customWidth="1"/>
  </cols>
  <sheetData>
    <row r="1" spans="1:32">
      <c r="A1" s="1" t="s">
        <v>0</v>
      </c>
      <c r="B1" s="1" t="s">
        <v>45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51</v>
      </c>
      <c r="H1" s="1" t="s">
        <v>52</v>
      </c>
      <c r="I1" s="1" t="s">
        <v>49</v>
      </c>
      <c r="J1" s="1" t="s">
        <v>46</v>
      </c>
      <c r="V1" t="s">
        <v>57</v>
      </c>
      <c r="W1" t="s">
        <v>58</v>
      </c>
      <c r="X1" s="29" t="s">
        <v>60</v>
      </c>
      <c r="Y1" s="29" t="s">
        <v>62</v>
      </c>
      <c r="Z1" s="29" t="s">
        <v>61</v>
      </c>
      <c r="AB1" t="s">
        <v>59</v>
      </c>
      <c r="AC1" t="s">
        <v>55</v>
      </c>
    </row>
    <row r="3" spans="1:32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9">
        <f>C3/(E3+F3)</f>
        <v>28.625</v>
      </c>
      <c r="H3" s="23">
        <f>$M$3*EXP($M$4*B3)</f>
        <v>9.7443252798954809</v>
      </c>
      <c r="I3" s="23">
        <f>G3-H3</f>
        <v>18.880674720104519</v>
      </c>
      <c r="J3" s="23"/>
      <c r="L3" t="s">
        <v>47</v>
      </c>
      <c r="M3" s="27">
        <v>10</v>
      </c>
    </row>
    <row r="4" spans="1:32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9">
        <f>C4/(E4+F4)</f>
        <v>29.272727272727273</v>
      </c>
      <c r="H4" s="23">
        <f>$M$3*EXP($M$4*B4)</f>
        <v>9.495187516041014</v>
      </c>
      <c r="I4" s="23">
        <f t="shared" ref="I4:I56" si="0">G4-H4</f>
        <v>19.777539756686259</v>
      </c>
      <c r="J4" s="23">
        <f>(C4-C3)/(E4-E3+F4-F3)</f>
        <v>31</v>
      </c>
      <c r="L4" s="20" t="s">
        <v>48</v>
      </c>
      <c r="M4" s="27">
        <v>-2.5899999999999999E-2</v>
      </c>
      <c r="V4" s="28">
        <f t="shared" ref="V4:V57" si="1">(E4+F4-E3-F3)/(D4)</f>
        <v>9.6463022508038593E-3</v>
      </c>
      <c r="W4" s="11">
        <f>$AF$5*(D4)-(F4-F3+E4-E3)</f>
        <v>12.55</v>
      </c>
      <c r="X4" s="11">
        <f>X3+W4</f>
        <v>12.55</v>
      </c>
      <c r="Y4" s="11">
        <f t="shared" ref="Y4:Y57" si="2">X4-E4+F4</f>
        <v>3.5500000000000007</v>
      </c>
      <c r="Z4">
        <f>F4-F3+Z3</f>
        <v>0</v>
      </c>
      <c r="AC4">
        <f>'Nuovi positivi'!C4*$AF$5</f>
        <v>4.6500000000000004</v>
      </c>
      <c r="AE4" t="s">
        <v>56</v>
      </c>
      <c r="AF4" s="27">
        <v>20</v>
      </c>
    </row>
    <row r="5" spans="1:32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9">
        <f>C5/(E5+F5)</f>
        <v>26.666666666666668</v>
      </c>
      <c r="H5" s="23">
        <f>$M$3*EXP($M$4*B5)</f>
        <v>9.2524195749906433</v>
      </c>
      <c r="I5" s="23">
        <f t="shared" si="0"/>
        <v>17.414247091676025</v>
      </c>
      <c r="J5" s="23">
        <f>(C5-C4)/(E5-E4+F5-F4)</f>
        <v>19.5</v>
      </c>
      <c r="V5" s="28">
        <f t="shared" si="1"/>
        <v>1.038961038961039E-2</v>
      </c>
      <c r="W5" s="11">
        <f>$AF$5*(D5)-(F5-F4+E5-E4)</f>
        <v>15.25</v>
      </c>
      <c r="X5" s="11">
        <f t="shared" ref="X5:X58" si="3">X4+W5</f>
        <v>27.8</v>
      </c>
      <c r="Y5" s="11">
        <f t="shared" si="2"/>
        <v>18.8</v>
      </c>
      <c r="Z5">
        <f>F5-F4+Z4</f>
        <v>2</v>
      </c>
      <c r="AA5" s="5"/>
      <c r="AB5" s="5">
        <f>(E5-E4+F5-F4+W5)/D5</f>
        <v>0.05</v>
      </c>
      <c r="AC5">
        <f>'Nuovi positivi'!C5*$AF$5</f>
        <v>3.9000000000000004</v>
      </c>
      <c r="AE5" t="s">
        <v>57</v>
      </c>
      <c r="AF5">
        <f>1/AF4</f>
        <v>0.05</v>
      </c>
    </row>
    <row r="6" spans="1:32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9">
        <f>C6/(E6+F6)</f>
        <v>10.483870967741936</v>
      </c>
      <c r="H6" s="23">
        <f>$M$3*EXP($M$4*B6)</f>
        <v>9.0158585964781111</v>
      </c>
      <c r="I6" s="23">
        <f t="shared" si="0"/>
        <v>1.4680123712638249</v>
      </c>
      <c r="J6" s="23">
        <f>(C6-C5)/(E6-E5+F6-F5)</f>
        <v>5.3191489361702127</v>
      </c>
      <c r="V6" s="28">
        <f t="shared" si="1"/>
        <v>7.9931972789115652E-2</v>
      </c>
      <c r="W6" s="11">
        <f>$AF$5*(D6)-(F6-F5+E6-E5)</f>
        <v>-17.599999999999998</v>
      </c>
      <c r="X6" s="11">
        <f t="shared" si="3"/>
        <v>10.200000000000003</v>
      </c>
      <c r="Y6" s="11">
        <f t="shared" si="2"/>
        <v>38.200000000000003</v>
      </c>
      <c r="Z6">
        <f>F6-F5+Z5</f>
        <v>44</v>
      </c>
      <c r="AA6" s="5"/>
      <c r="AB6" s="5">
        <f>(E6-E5+F6-F5+W6)/D6</f>
        <v>0.05</v>
      </c>
      <c r="AC6">
        <f>'Nuovi positivi'!C6*$AF$5</f>
        <v>12.5</v>
      </c>
    </row>
    <row r="7" spans="1:32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9">
        <f>C7/(E7+F7)</f>
        <v>13.253731343283581</v>
      </c>
      <c r="H7" s="23">
        <f>$M$3*EXP($M$4*B7)</f>
        <v>8.7853458841624636</v>
      </c>
      <c r="I7" s="23">
        <f t="shared" si="0"/>
        <v>4.4683854591211176</v>
      </c>
      <c r="J7" s="23">
        <f>(C7-C6)/(E7-E6+F7-F6)</f>
        <v>47.6</v>
      </c>
      <c r="L7" s="12" t="s">
        <v>31</v>
      </c>
      <c r="M7" s="21">
        <f>AVERAGE(I22:I57)</f>
        <v>3.695484754746365E-2</v>
      </c>
      <c r="V7" s="28">
        <f t="shared" si="1"/>
        <v>6.0901339829476245E-3</v>
      </c>
      <c r="W7" s="11">
        <f>$AF$5*(D7)-(F7-F6+E7-E6)</f>
        <v>36.050000000000004</v>
      </c>
      <c r="X7" s="11">
        <f t="shared" si="3"/>
        <v>46.250000000000007</v>
      </c>
      <c r="Y7" s="11">
        <f t="shared" si="2"/>
        <v>71.25</v>
      </c>
      <c r="Z7">
        <f>F7-F6+Z6</f>
        <v>45</v>
      </c>
      <c r="AA7" s="5"/>
      <c r="AB7" s="5">
        <f>(E7-E6+F7-F6+W7)/D7</f>
        <v>0.05</v>
      </c>
      <c r="AC7">
        <f>'Nuovi positivi'!C7*$AF$5</f>
        <v>11.9</v>
      </c>
    </row>
    <row r="8" spans="1:32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9">
        <f>C8/(E8+F8)</f>
        <v>14.278481012658228</v>
      </c>
      <c r="H8" s="23">
        <f>$M$3*EXP($M$4*B8)</f>
        <v>8.5607267991670017</v>
      </c>
      <c r="I8" s="23">
        <f t="shared" si="0"/>
        <v>5.7177542134912258</v>
      </c>
      <c r="J8" s="23">
        <f>(C8-C7)/(E8-E7+F8-F7)</f>
        <v>20</v>
      </c>
      <c r="L8" s="12" t="s">
        <v>32</v>
      </c>
      <c r="M8" s="21">
        <f>STDEVP(I22:I57)</f>
        <v>0.10735906035382746</v>
      </c>
      <c r="V8" s="28">
        <f t="shared" si="1"/>
        <v>1.1439466158245948E-2</v>
      </c>
      <c r="W8" s="11">
        <f>$AF$5*(D8)-(F8-F7+E8-E7)</f>
        <v>40.450000000000003</v>
      </c>
      <c r="X8" s="11">
        <f t="shared" si="3"/>
        <v>86.700000000000017</v>
      </c>
      <c r="Y8" s="11">
        <f t="shared" si="2"/>
        <v>107.70000000000002</v>
      </c>
      <c r="Z8">
        <f>F8-F7+Z7</f>
        <v>49</v>
      </c>
      <c r="AA8" s="5"/>
      <c r="AB8" s="5">
        <f>(E8-E7+F8-F7+W8)/D8</f>
        <v>0.05</v>
      </c>
      <c r="AC8">
        <f>'Nuovi positivi'!C8*$AF$5</f>
        <v>12</v>
      </c>
      <c r="AE8">
        <f>SUM(AC4:AC94)</f>
        <v>8937.1499999999978</v>
      </c>
    </row>
    <row r="9" spans="1:32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9">
        <f>C9/(E9+F9)</f>
        <v>14.478632478632479</v>
      </c>
      <c r="H9" s="23">
        <f>$M$3*EXP($M$4*B9)</f>
        <v>8.3418506563401724</v>
      </c>
      <c r="I9" s="23">
        <f t="shared" si="0"/>
        <v>6.1367818222923063</v>
      </c>
      <c r="J9" s="23">
        <f>(C9-C8)/(E9-E8+F9-F8)</f>
        <v>14.894736842105264</v>
      </c>
      <c r="V9" s="28">
        <f t="shared" si="1"/>
        <v>2.4096385542168676E-2</v>
      </c>
      <c r="W9" s="11">
        <f>$AF$5*(D9)-(F9-F8+E9-E8)</f>
        <v>40.850000000000009</v>
      </c>
      <c r="X9" s="11">
        <f t="shared" si="3"/>
        <v>127.55000000000003</v>
      </c>
      <c r="Y9" s="11">
        <f t="shared" si="2"/>
        <v>176.55</v>
      </c>
      <c r="Z9">
        <f>F9-F8+Z8</f>
        <v>82</v>
      </c>
      <c r="AA9" s="5"/>
      <c r="AB9" s="5">
        <f>(E9-E8+F9-F8+W9)/D9</f>
        <v>0.05</v>
      </c>
      <c r="AC9">
        <f>'Nuovi positivi'!C9*$AF$5</f>
        <v>28.3</v>
      </c>
      <c r="AE9" s="5">
        <f>SUM(W5:W58)</f>
        <v>69319.85000000002</v>
      </c>
    </row>
    <row r="10" spans="1:32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9">
        <f>C10/(E10+F10)</f>
        <v>10.129353233830846</v>
      </c>
      <c r="H10" s="23">
        <f>$M$3*EXP($M$4*B10)</f>
        <v>8.1285706231688248</v>
      </c>
      <c r="I10" s="23">
        <f t="shared" si="0"/>
        <v>2.0007826106620215</v>
      </c>
      <c r="J10" s="23">
        <f>(C10-C9)/(E10-E9+F10-F9)</f>
        <v>4.0714285714285712</v>
      </c>
      <c r="V10" s="28">
        <f t="shared" si="1"/>
        <v>4.5776566757493191E-2</v>
      </c>
      <c r="W10" s="11">
        <f>$AF$5*(D10)-(F10-F9+E10-E9)</f>
        <v>7.75</v>
      </c>
      <c r="X10" s="11">
        <f t="shared" si="3"/>
        <v>135.30000000000001</v>
      </c>
      <c r="Y10" s="11">
        <f t="shared" si="2"/>
        <v>232.3</v>
      </c>
      <c r="Z10">
        <f>F10-F9+Z9</f>
        <v>148</v>
      </c>
      <c r="AA10" s="5"/>
      <c r="AB10" s="5">
        <f>(E10-E9+F10-F9+W10)/D10</f>
        <v>0.05</v>
      </c>
      <c r="AC10">
        <f>'Nuovi positivi'!C10*$AF$5</f>
        <v>17.100000000000001</v>
      </c>
      <c r="AE10" s="5">
        <f>SUM(W39:W58)</f>
        <v>51959.700000000004</v>
      </c>
    </row>
    <row r="11" spans="1:32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9">
        <f>C11/(E11+F11)</f>
        <v>10.468619246861925</v>
      </c>
      <c r="H11" s="23">
        <f>$M$3*EXP($M$4*B11)</f>
        <v>7.9207436212759745</v>
      </c>
      <c r="I11" s="23">
        <f t="shared" si="0"/>
        <v>2.5478756255859505</v>
      </c>
      <c r="J11" s="23">
        <f>(C11-C10)/(E11-E10+F11-F10)</f>
        <v>12.263157894736842</v>
      </c>
      <c r="V11" s="28">
        <f t="shared" si="1"/>
        <v>1.6791869200176758E-2</v>
      </c>
      <c r="W11" s="11">
        <f>$AF$5*(D11)-(F11-F10+E11-E10)</f>
        <v>75.150000000000006</v>
      </c>
      <c r="X11" s="11">
        <f t="shared" si="3"/>
        <v>210.45000000000002</v>
      </c>
      <c r="Y11" s="11">
        <f t="shared" si="2"/>
        <v>291.45000000000005</v>
      </c>
      <c r="Z11">
        <f>F11-F10+Z10</f>
        <v>159</v>
      </c>
      <c r="AA11" s="5"/>
      <c r="AB11" s="5">
        <f>(E11-E10+F11-F10+W11)/D11</f>
        <v>0.05</v>
      </c>
      <c r="AC11">
        <f>'Nuovi positivi'!C11*$AF$5</f>
        <v>23.3</v>
      </c>
    </row>
    <row r="12" spans="1:32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9">
        <f>C12/(E12+F12)</f>
        <v>8.0652741514360322</v>
      </c>
      <c r="H12" s="23">
        <f>$M$3*EXP($M$4*B12)</f>
        <v>7.718230230437034</v>
      </c>
      <c r="I12" s="23">
        <f t="shared" si="0"/>
        <v>0.34704392099899817</v>
      </c>
      <c r="J12" s="23">
        <f>(C12-C11)/(E12-E11+F12-F11)</f>
        <v>4.0763888888888893</v>
      </c>
      <c r="L12" t="s">
        <v>53</v>
      </c>
      <c r="V12" s="28">
        <f t="shared" si="1"/>
        <v>5.3215077605321508E-2</v>
      </c>
      <c r="W12" s="11">
        <f>$AF$5*(D12)-(F12-F11+E12-E11)</f>
        <v>-8.6999999999999886</v>
      </c>
      <c r="X12" s="11">
        <f t="shared" si="3"/>
        <v>201.75000000000003</v>
      </c>
      <c r="Y12" s="11">
        <f t="shared" si="2"/>
        <v>370.75</v>
      </c>
      <c r="Z12">
        <f>F12-F11+Z11</f>
        <v>275</v>
      </c>
      <c r="AA12" s="5"/>
      <c r="AB12" s="5">
        <f>(E12-E11+F12-F11+W12)/D12</f>
        <v>0.05</v>
      </c>
      <c r="AC12">
        <f>'Nuovi positivi'!C12*$AF$5</f>
        <v>29.35</v>
      </c>
    </row>
    <row r="13" spans="1:32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9">
        <f>C13/(E13+F13)</f>
        <v>6.8647686832740211</v>
      </c>
      <c r="H13" s="23">
        <f>$M$3*EXP($M$4*B13)</f>
        <v>7.5208945950501116</v>
      </c>
      <c r="I13" s="23">
        <f t="shared" si="0"/>
        <v>-0.65612591177609048</v>
      </c>
      <c r="J13" s="23">
        <f>(C13-C12)/(E13-E12+F13-F12)</f>
        <v>4.2960893854748603</v>
      </c>
      <c r="V13" s="28">
        <f t="shared" si="1"/>
        <v>5.4308252427184463E-2</v>
      </c>
      <c r="W13" s="11">
        <f>$AF$5*(D13)-(F13-F12+E13-E12)</f>
        <v>-14.199999999999989</v>
      </c>
      <c r="X13" s="11">
        <f t="shared" si="3"/>
        <v>187.55000000000004</v>
      </c>
      <c r="Y13" s="11">
        <f t="shared" si="2"/>
        <v>453.55000000000007</v>
      </c>
      <c r="Z13">
        <f>F13-F12+Z12</f>
        <v>413</v>
      </c>
      <c r="AA13" s="5"/>
      <c r="AB13" s="5">
        <f>(E13-E12+F13-F12+W13)/D13</f>
        <v>0.05</v>
      </c>
      <c r="AC13">
        <f>'Nuovi positivi'!C13*$AF$5</f>
        <v>38.450000000000003</v>
      </c>
    </row>
    <row r="14" spans="1:32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9">
        <f>C14/(E14+F14)</f>
        <v>6.4388888888888891</v>
      </c>
      <c r="H14" s="23">
        <f>$M$3*EXP($M$4*B14)</f>
        <v>7.3286043329976094</v>
      </c>
      <c r="I14" s="23">
        <f t="shared" si="0"/>
        <v>-0.88971544410872028</v>
      </c>
      <c r="J14" s="23">
        <f>(C14-C13)/(E14-E13+F14-F13)</f>
        <v>4.924050632911392</v>
      </c>
      <c r="V14" s="28">
        <f t="shared" si="1"/>
        <v>4.0347293156281917E-2</v>
      </c>
      <c r="W14" s="11">
        <f>$AF$5*(D14)-(F14-F13+E14-E13)</f>
        <v>37.800000000000011</v>
      </c>
      <c r="X14" s="11">
        <f t="shared" si="3"/>
        <v>225.35000000000005</v>
      </c>
      <c r="Y14" s="11">
        <f t="shared" si="2"/>
        <v>551.35</v>
      </c>
      <c r="Z14">
        <f>F14-F13+Z13</f>
        <v>522</v>
      </c>
      <c r="AA14" s="5"/>
      <c r="AB14" s="5">
        <f>(E14-E13+F14-F13+W14)/D14</f>
        <v>0.05</v>
      </c>
      <c r="AC14">
        <f>'Nuovi positivi'!C14*$AF$5</f>
        <v>38.900000000000006</v>
      </c>
    </row>
    <row r="15" spans="1:32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9">
        <f>C15/(E15+F15)</f>
        <v>7.1569343065693429</v>
      </c>
      <c r="H15" s="23">
        <f>$M$3*EXP($M$4*B15)</f>
        <v>7.1412304468380148</v>
      </c>
      <c r="I15" s="23">
        <f t="shared" si="0"/>
        <v>1.5703859731328151E-2</v>
      </c>
      <c r="J15" s="23">
        <f>(C15-C14)/(E15-E14+F15-F14)</f>
        <v>12.225490196078431</v>
      </c>
      <c r="V15" s="28">
        <f t="shared" si="1"/>
        <v>2.0154119739181981E-2</v>
      </c>
      <c r="W15" s="11">
        <f>$AF$5*(D15)-(F15-F14+E15-E14)</f>
        <v>151.05000000000001</v>
      </c>
      <c r="X15" s="11">
        <f t="shared" si="3"/>
        <v>376.40000000000009</v>
      </c>
      <c r="Y15" s="11">
        <f t="shared" si="2"/>
        <v>732.40000000000009</v>
      </c>
      <c r="Z15">
        <f>F15-F14+Z14</f>
        <v>588</v>
      </c>
      <c r="AA15" s="5"/>
      <c r="AB15" s="5">
        <f>(E15-E14+F15-F14+W15)/D15</f>
        <v>0.05</v>
      </c>
      <c r="AC15">
        <f>'Nuovi positivi'!C15*$AF$5</f>
        <v>62.35</v>
      </c>
    </row>
    <row r="16" spans="1:32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9">
        <f>C16/(E16+F16)</f>
        <v>7.4645748987854255</v>
      </c>
      <c r="H16" s="23">
        <f>$M$3*EXP($M$4*B16)</f>
        <v>6.9586472372682975</v>
      </c>
      <c r="I16" s="23">
        <f t="shared" si="0"/>
        <v>0.50592766151712798</v>
      </c>
      <c r="J16" s="23">
        <f>(C16-C15)/(E16-E15+F16-F15)</f>
        <v>8.9879518072289155</v>
      </c>
      <c r="V16" s="28">
        <f t="shared" si="1"/>
        <v>2.5990292782213872E-2</v>
      </c>
      <c r="W16" s="11">
        <f>$AF$5*(D16)-(F16-F15+E16-E15)</f>
        <v>153.35000000000002</v>
      </c>
      <c r="X16" s="11">
        <f t="shared" si="3"/>
        <v>529.75000000000011</v>
      </c>
      <c r="Y16" s="11">
        <f t="shared" si="2"/>
        <v>785.75000000000011</v>
      </c>
      <c r="Z16">
        <f>F16-F15+Z15</f>
        <v>621</v>
      </c>
      <c r="AA16" s="5"/>
      <c r="AB16" s="5">
        <f>(E16-E15+F16-F15+W16)/D16</f>
        <v>0.05</v>
      </c>
      <c r="AC16">
        <f>'Nuovi positivi'!C16*$AF$5</f>
        <v>74.600000000000009</v>
      </c>
    </row>
    <row r="17" spans="1:29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9">
        <f>C17/(E17+F17)</f>
        <v>7.727042965459141</v>
      </c>
      <c r="H17" s="23">
        <f>$M$3*EXP($M$4*B17)</f>
        <v>6.7807322187988301</v>
      </c>
      <c r="I17" s="23">
        <f t="shared" si="0"/>
        <v>0.9463107466603109</v>
      </c>
      <c r="J17" s="23">
        <f>(C17-C16)/(E17-E16+F17-F16)</f>
        <v>9.0301507537688437</v>
      </c>
      <c r="V17" s="28">
        <f t="shared" si="1"/>
        <v>2.4921728240450844E-2</v>
      </c>
      <c r="W17" s="11">
        <f>$AF$5*(D17)-(F17-F16+E17-E16)</f>
        <v>200.25</v>
      </c>
      <c r="X17" s="11">
        <f t="shared" si="3"/>
        <v>730.00000000000011</v>
      </c>
      <c r="Y17" s="11">
        <f t="shared" si="2"/>
        <v>991.00000000000011</v>
      </c>
      <c r="Z17">
        <f>F17-F16+Z16</f>
        <v>723</v>
      </c>
      <c r="AA17" s="5"/>
      <c r="AB17" s="5">
        <f>(E17-E16+F17-F16+W17)/D17</f>
        <v>0.05</v>
      </c>
      <c r="AC17">
        <f>'Nuovi positivi'!C17*$AF$5</f>
        <v>89.850000000000009</v>
      </c>
    </row>
    <row r="18" spans="1:29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9">
        <f>C18/(E18+F18)</f>
        <v>6.2073394495412844</v>
      </c>
      <c r="H18" s="23">
        <f>$M$3*EXP($M$4*B18)</f>
        <v>6.6073660375843222</v>
      </c>
      <c r="I18" s="23">
        <f t="shared" si="0"/>
        <v>-0.40002658804303781</v>
      </c>
      <c r="J18" s="23">
        <f>(C18-C17)/(E18-E17+F18-F17)</f>
        <v>2.1808035714285716</v>
      </c>
      <c r="V18" s="28">
        <f t="shared" si="1"/>
        <v>5.2619215409913087E-2</v>
      </c>
      <c r="W18" s="11">
        <f>$AF$5*(D18)-(F18-F17+E18-E17)</f>
        <v>-22.299999999999955</v>
      </c>
      <c r="X18" s="11">
        <f t="shared" si="3"/>
        <v>707.70000000000016</v>
      </c>
      <c r="Y18" s="11">
        <f t="shared" si="2"/>
        <v>1080.7000000000003</v>
      </c>
      <c r="Z18">
        <f>F18-F17+Z17</f>
        <v>1003</v>
      </c>
      <c r="AA18" s="5"/>
      <c r="AB18" s="5">
        <f>(E18-E17+F18-F17+W18)/D18</f>
        <v>0.05</v>
      </c>
      <c r="AC18">
        <f>'Nuovi positivi'!C18*$AF$5</f>
        <v>48.85</v>
      </c>
    </row>
    <row r="19" spans="1:29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9">
        <f>C19/(E19+F19)</f>
        <v>6.6570512820512819</v>
      </c>
      <c r="H19" s="23">
        <f>$M$3*EXP($M$4*B19)</f>
        <v>6.4384323913555743</v>
      </c>
      <c r="I19" s="23">
        <f t="shared" si="0"/>
        <v>0.21861889069570761</v>
      </c>
      <c r="J19" s="23">
        <f>(C19-C18)/(E19-E18+F19-F18)</f>
        <v>9.7594936708860764</v>
      </c>
      <c r="V19" s="28">
        <f t="shared" si="1"/>
        <v>2.2379603399433429E-2</v>
      </c>
      <c r="W19" s="11">
        <f>$AF$5*(D19)-(F19-F18+E19-E18)</f>
        <v>292.5</v>
      </c>
      <c r="X19" s="11">
        <f t="shared" si="3"/>
        <v>1000.2000000000002</v>
      </c>
      <c r="Y19" s="11">
        <f t="shared" si="2"/>
        <v>1218.2000000000003</v>
      </c>
      <c r="Z19">
        <f>F19-F18+Z18</f>
        <v>1044</v>
      </c>
      <c r="AA19" s="5"/>
      <c r="AB19" s="5">
        <f>(E19-E18+F19-F18+W19)/D19</f>
        <v>0.05</v>
      </c>
      <c r="AC19">
        <f>'Nuovi positivi'!C19*$AF$5</f>
        <v>115.65</v>
      </c>
    </row>
    <row r="20" spans="1:29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9">
        <f>C20/(E20+F20)</f>
        <v>6.6459982409850484</v>
      </c>
      <c r="H20" s="23">
        <f>$M$3*EXP($M$4*B20)</f>
        <v>6.2738179513984038</v>
      </c>
      <c r="I20" s="23">
        <f t="shared" si="0"/>
        <v>0.37218028958664462</v>
      </c>
      <c r="J20" s="23">
        <f>(C20-C19)/(E20-E19+F20-F19)</f>
        <v>6.5945273631840795</v>
      </c>
      <c r="V20" s="28">
        <f t="shared" si="1"/>
        <v>3.1310849754653793E-2</v>
      </c>
      <c r="W20" s="11">
        <f>$AF$5*(D20)-(F20-F19+E20-E19)</f>
        <v>239.95000000000005</v>
      </c>
      <c r="X20" s="11">
        <f t="shared" si="3"/>
        <v>1240.1500000000001</v>
      </c>
      <c r="Y20" s="11">
        <f t="shared" si="2"/>
        <v>1482.15</v>
      </c>
      <c r="Z20">
        <f>F20-F19+Z19</f>
        <v>1257</v>
      </c>
      <c r="AA20" s="5"/>
      <c r="AB20" s="5">
        <f>(E20-E19+F20-F19+W20)/D20</f>
        <v>0.05</v>
      </c>
      <c r="AC20">
        <f>'Nuovi positivi'!C20*$AF$5</f>
        <v>132.55000000000001</v>
      </c>
    </row>
    <row r="21" spans="1:29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9">
        <f>C21/(E21+F21)</f>
        <v>6.5286506469500925</v>
      </c>
      <c r="H21" s="23">
        <f>$M$3*EXP($M$4*B21)</f>
        <v>6.1134122865273532</v>
      </c>
      <c r="I21" s="23">
        <f t="shared" si="0"/>
        <v>0.41523836042273921</v>
      </c>
      <c r="J21" s="23">
        <f>(C21-C20)/(E21-E20+F21-F20)</f>
        <v>5.9095127610208813</v>
      </c>
      <c r="V21" s="28">
        <f t="shared" si="1"/>
        <v>2.8819792711467736E-2</v>
      </c>
      <c r="W21" s="11">
        <f>$AF$5*(D21)-(F21-F20+E21-E20)</f>
        <v>316.75</v>
      </c>
      <c r="X21" s="11">
        <f t="shared" si="3"/>
        <v>1556.9</v>
      </c>
      <c r="Y21" s="11">
        <f t="shared" si="2"/>
        <v>1729.9</v>
      </c>
      <c r="Z21">
        <f>F21-F20+Z20</f>
        <v>1438</v>
      </c>
      <c r="AA21" s="5"/>
      <c r="AB21" s="5">
        <f>(E21-E20+F21-F20+W21)/D21</f>
        <v>0.05</v>
      </c>
      <c r="AC21">
        <f>'Nuovi positivi'!C21*$AF$5</f>
        <v>127.35000000000001</v>
      </c>
    </row>
    <row r="22" spans="1:29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9">
        <f>C22/(E22+F22)</f>
        <v>6.2098620487232168</v>
      </c>
      <c r="H22" s="23">
        <f>$M$3*EXP($M$4*B22)</f>
        <v>5.9571077890032118</v>
      </c>
      <c r="I22" s="23">
        <f t="shared" si="0"/>
        <v>0.25275425972000498</v>
      </c>
      <c r="J22" s="23">
        <f>(C22-C21)/(E22-E21+F22-F21)</f>
        <v>4.9814814814814818</v>
      </c>
      <c r="V22" s="28">
        <f t="shared" si="1"/>
        <v>3.9549295774647886E-2</v>
      </c>
      <c r="W22" s="11">
        <f>$AF$5*(D22)-(F22-F21+E22-E21)</f>
        <v>185.5</v>
      </c>
      <c r="X22" s="11">
        <f t="shared" si="3"/>
        <v>1742.4</v>
      </c>
      <c r="Y22" s="11">
        <f t="shared" si="2"/>
        <v>2267.4</v>
      </c>
      <c r="Z22">
        <f>F22-F21+Z21</f>
        <v>1965</v>
      </c>
      <c r="AA22" s="5"/>
      <c r="AB22" s="5">
        <f>(E22-E21+F22-F21+W22)/D22</f>
        <v>0.05</v>
      </c>
      <c r="AC22">
        <f>'Nuovi positivi'!C22*$AF$5</f>
        <v>174.85000000000002</v>
      </c>
    </row>
    <row r="23" spans="1:29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9">
        <f>C23/(E23+F23)</f>
        <v>5.9717664092664089</v>
      </c>
      <c r="H23" s="23">
        <f>$M$3*EXP($M$4*B23)</f>
        <v>5.8047996023446284</v>
      </c>
      <c r="I23" s="23">
        <f t="shared" si="0"/>
        <v>0.16696680692178045</v>
      </c>
      <c r="J23" s="23">
        <f>(C23-C22)/(E23-E22+F23-F22)</f>
        <v>4.8710990502035276</v>
      </c>
      <c r="V23" s="28">
        <f t="shared" si="1"/>
        <v>3.5771489588894818E-2</v>
      </c>
      <c r="W23" s="11">
        <f>$AF$5*(D23)-(F23-F22+E23-E22)</f>
        <v>293.15000000000009</v>
      </c>
      <c r="X23" s="11">
        <f t="shared" si="3"/>
        <v>2035.5500000000002</v>
      </c>
      <c r="Y23" s="11">
        <f t="shared" si="2"/>
        <v>2561.5500000000002</v>
      </c>
      <c r="Z23">
        <f>F23-F22+Z22</f>
        <v>2334</v>
      </c>
      <c r="AA23" s="5"/>
      <c r="AB23" s="5">
        <f>(E23-E22+F23-F22+W23)/D23</f>
        <v>0.05</v>
      </c>
      <c r="AC23">
        <f>'Nuovi positivi'!C23*$AF$5</f>
        <v>179.5</v>
      </c>
    </row>
    <row r="24" spans="1:29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9">
        <f>C24/(E24+F24)</f>
        <v>5.7020582840839618</v>
      </c>
      <c r="H24" s="23">
        <f>$M$3*EXP($M$4*B24)</f>
        <v>5.6563855509853989</v>
      </c>
      <c r="I24" s="23">
        <f t="shared" si="0"/>
        <v>4.5672733098562901E-2</v>
      </c>
      <c r="J24" s="23">
        <f>(C24-C23)/(E24-E23+F24-F23)</f>
        <v>4.2372214941022284</v>
      </c>
      <c r="V24" s="28">
        <f t="shared" si="1"/>
        <v>3.3068955055692802E-2</v>
      </c>
      <c r="W24" s="11">
        <f>$AF$5*(D24)-(F24-F23+E24-E23)</f>
        <v>390.65000000000009</v>
      </c>
      <c r="X24" s="11">
        <f t="shared" si="3"/>
        <v>2426.2000000000003</v>
      </c>
      <c r="Y24" s="11">
        <f t="shared" si="2"/>
        <v>3017.2000000000003</v>
      </c>
      <c r="Z24">
        <f>F24-F23+Z23</f>
        <v>2748</v>
      </c>
      <c r="AA24" s="5"/>
      <c r="AB24" s="5">
        <f>(E24-E23+F24-F23+W24)/D24</f>
        <v>0.05</v>
      </c>
      <c r="AC24">
        <f>'Nuovi positivi'!C24*$AF$5</f>
        <v>161.65</v>
      </c>
    </row>
    <row r="25" spans="1:29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9">
        <f>C25/(E25+F25)</f>
        <v>5.7872887582659809</v>
      </c>
      <c r="H25" s="23">
        <f>$M$3*EXP($M$4*B25)</f>
        <v>5.5117660717302543</v>
      </c>
      <c r="I25" s="23">
        <f t="shared" si="0"/>
        <v>0.27552268653572654</v>
      </c>
      <c r="J25" s="23">
        <f>(C25-C24)/(E25-E24+F25-F24)</f>
        <v>6.5661080074487899</v>
      </c>
      <c r="V25" s="28">
        <f t="shared" si="1"/>
        <v>2.0604711840994553E-2</v>
      </c>
      <c r="W25" s="11">
        <f>$AF$5*(D25)-(F25-F24+E25-E24)</f>
        <v>766.10000000000014</v>
      </c>
      <c r="X25" s="11">
        <f t="shared" si="3"/>
        <v>3192.3</v>
      </c>
      <c r="Y25" s="11">
        <f t="shared" si="2"/>
        <v>3630.3</v>
      </c>
      <c r="Z25">
        <f>F25-F24+Z24</f>
        <v>2940</v>
      </c>
      <c r="AA25" s="5"/>
      <c r="AB25" s="5">
        <f>(E25-E24+F25-F24+W25)/D25</f>
        <v>0.05</v>
      </c>
      <c r="AC25">
        <f>'Nuovi positivi'!C25*$AF$5</f>
        <v>176.3</v>
      </c>
    </row>
    <row r="26" spans="1:29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9">
        <f>C26/(E26+F26)</f>
        <v>5.0996715693274313</v>
      </c>
      <c r="H26" s="23">
        <f>$M$3*EXP($M$4*B26)</f>
        <v>5.3708441469631332</v>
      </c>
      <c r="I26" s="23">
        <f t="shared" si="0"/>
        <v>-0.27117257763570191</v>
      </c>
      <c r="J26" s="23">
        <f>(C26-C25)/(E26-E25+F26-F25)</f>
        <v>2.698524695317511</v>
      </c>
      <c r="V26" s="28">
        <f t="shared" si="1"/>
        <v>5.430163706025775E-2</v>
      </c>
      <c r="W26" s="11">
        <f>$AF$5*(D26)-(F26-F25+E26-E25)</f>
        <v>-123.5</v>
      </c>
      <c r="X26" s="11">
        <f t="shared" si="3"/>
        <v>3068.8</v>
      </c>
      <c r="Y26" s="11">
        <f t="shared" si="2"/>
        <v>4115.8</v>
      </c>
      <c r="Z26">
        <f>F26-F25+Z25</f>
        <v>4024</v>
      </c>
      <c r="AA26" s="5"/>
      <c r="AB26" s="5">
        <f>(E26-E25+F26-F25+W26)/D26</f>
        <v>0.05</v>
      </c>
      <c r="AC26">
        <f>'Nuovi positivi'!C26*$AF$5</f>
        <v>210.35000000000002</v>
      </c>
    </row>
    <row r="27" spans="1:29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9">
        <f>C27/(E27+F27)</f>
        <v>5.2307202039515612</v>
      </c>
      <c r="H27" s="23">
        <f>$M$3*EXP($M$4*B27)</f>
        <v>5.2335252395631526</v>
      </c>
      <c r="I27" s="23">
        <f t="shared" si="0"/>
        <v>-2.8050356115913999E-3</v>
      </c>
      <c r="J27" s="23">
        <f>(C27-C26)/(E27-E26+F27-F26)</f>
        <v>6.3206650831353919</v>
      </c>
      <c r="V27" s="28">
        <f t="shared" si="1"/>
        <v>2.5369087074420007E-2</v>
      </c>
      <c r="W27" s="11">
        <f>$AF$5*(D27)-(F27-F26+E27-E26)</f>
        <v>817.5</v>
      </c>
      <c r="X27" s="11">
        <f t="shared" si="3"/>
        <v>3886.3</v>
      </c>
      <c r="Y27" s="11">
        <f t="shared" si="2"/>
        <v>4921.3</v>
      </c>
      <c r="Z27">
        <f>F27-F26+Z26</f>
        <v>4439</v>
      </c>
      <c r="AA27" s="5"/>
      <c r="AB27" s="5">
        <f>(E27-E26+F27-F26+W27)/D27</f>
        <v>0.05</v>
      </c>
      <c r="AC27">
        <f>'Nuovi positivi'!C27*$AF$5</f>
        <v>266.10000000000002</v>
      </c>
    </row>
    <row r="28" spans="1:29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9">
        <f>C28/(E28+F28)</f>
        <v>5.1327366008077719</v>
      </c>
      <c r="H28" s="23">
        <f>$M$3*EXP($M$4*B28)</f>
        <v>5.0997172294846287</v>
      </c>
      <c r="I28" s="23">
        <f t="shared" si="0"/>
        <v>3.3019371323143254E-2</v>
      </c>
      <c r="J28" s="23">
        <f>(C28-C27)/(E28-E27+F28-F27)</f>
        <v>4.5486322188449844</v>
      </c>
      <c r="V28" s="28">
        <f t="shared" si="1"/>
        <v>3.4759640781827784E-2</v>
      </c>
      <c r="W28" s="11">
        <f>$AF$5*(D28)-(F28-F27+E28-E27)</f>
        <v>577</v>
      </c>
      <c r="X28" s="11">
        <f t="shared" si="3"/>
        <v>4463.3</v>
      </c>
      <c r="Y28" s="11">
        <f t="shared" si="2"/>
        <v>5560.3</v>
      </c>
      <c r="Z28">
        <f>F28-F27+Z27</f>
        <v>5128</v>
      </c>
      <c r="AA28" s="5"/>
      <c r="AB28" s="5">
        <f>(E28-E27+F28-F27+W28)/D28</f>
        <v>0.05</v>
      </c>
      <c r="AC28">
        <f>'Nuovi positivi'!C28*$AF$5</f>
        <v>299.3</v>
      </c>
    </row>
    <row r="29" spans="1:29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9">
        <f>C29/(E29+F29)</f>
        <v>4.9167660824080022</v>
      </c>
      <c r="H29" s="23">
        <f>$M$3*EXP($M$4*B29)</f>
        <v>4.9693303519585603</v>
      </c>
      <c r="I29" s="23">
        <f t="shared" si="0"/>
        <v>-5.2564269550558151E-2</v>
      </c>
      <c r="J29" s="23">
        <f>(C29-C28)/(E29-E28+F29-F28)</f>
        <v>3.7770737327188941</v>
      </c>
      <c r="V29" s="28">
        <f t="shared" si="1"/>
        <v>4.0673836133174011E-2</v>
      </c>
      <c r="W29" s="11">
        <f>$AF$5*(D29)-(F29-F28+E29-E28)</f>
        <v>398.05000000000018</v>
      </c>
      <c r="X29" s="11">
        <f t="shared" si="3"/>
        <v>4861.3500000000004</v>
      </c>
      <c r="Y29" s="11">
        <f t="shared" si="2"/>
        <v>6108.35</v>
      </c>
      <c r="Z29">
        <f>F29-F28+Z28</f>
        <v>6071</v>
      </c>
      <c r="AA29" s="5"/>
      <c r="AB29" s="5">
        <f>(E29-E28+F29-F28+W29)/D29</f>
        <v>0.05</v>
      </c>
      <c r="AC29">
        <f>'Nuovi positivi'!C29*$AF$5</f>
        <v>327.85</v>
      </c>
    </row>
    <row r="30" spans="1:29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9">
        <f>C30/(E30+F30)</f>
        <v>4.7310400000000001</v>
      </c>
      <c r="H30" s="23">
        <f>$M$3*EXP($M$4*B30)</f>
        <v>4.8422771372741709</v>
      </c>
      <c r="I30" s="23">
        <f t="shared" si="0"/>
        <v>-0.11123713727417073</v>
      </c>
      <c r="J30" s="23">
        <f>(C30-C29)/(E30-E29+F30-F29)</f>
        <v>3.4684965689332503</v>
      </c>
      <c r="V30" s="28">
        <f t="shared" si="1"/>
        <v>3.4371113684120248E-2</v>
      </c>
      <c r="W30" s="11">
        <f>$AF$5*(D30)-(F30-F29+E30-E29)</f>
        <v>728.90000000000009</v>
      </c>
      <c r="X30" s="11">
        <f t="shared" si="3"/>
        <v>5590.25</v>
      </c>
      <c r="Y30" s="11">
        <f t="shared" si="2"/>
        <v>7138.25</v>
      </c>
      <c r="Z30">
        <f>F30-F29+Z29</f>
        <v>7023</v>
      </c>
      <c r="AA30" s="5"/>
      <c r="AB30" s="5">
        <f>(E30-E29+F30-F29+W30)/D30</f>
        <v>0.05</v>
      </c>
      <c r="AC30">
        <f>'Nuovi positivi'!C30*$AF$5</f>
        <v>278</v>
      </c>
    </row>
    <row r="31" spans="1:29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9">
        <f>C31/(E31+F31)</f>
        <v>4.7321785476349101</v>
      </c>
      <c r="H31" s="23">
        <f>$M$3*EXP($M$4*B31)</f>
        <v>4.7184723521000613</v>
      </c>
      <c r="I31" s="23">
        <f t="shared" si="0"/>
        <v>1.3706195534848753E-2</v>
      </c>
      <c r="J31" s="23">
        <f>(C31-C30)/(E31-E30+F31-F30)</f>
        <v>4.7462834489593657</v>
      </c>
      <c r="V31" s="28">
        <f t="shared" si="1"/>
        <v>2.0012693879170138E-2</v>
      </c>
      <c r="W31" s="11">
        <f>$AF$5*(D31)-(F31-F30+E31-E30)</f>
        <v>1511.9</v>
      </c>
      <c r="X31" s="11">
        <f t="shared" si="3"/>
        <v>7102.15</v>
      </c>
      <c r="Y31" s="11">
        <f t="shared" si="2"/>
        <v>8457.15</v>
      </c>
      <c r="Z31">
        <f>F31-F30+Z30</f>
        <v>7431</v>
      </c>
      <c r="AA31" s="5"/>
      <c r="AB31" s="5">
        <f>(E31-E30+F31-F30+W31)/D31</f>
        <v>0.05</v>
      </c>
      <c r="AC31">
        <f>'Nuovi positivi'!C31*$AF$5</f>
        <v>239.45000000000002</v>
      </c>
    </row>
    <row r="32" spans="1:29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9">
        <f>C32/(E32+F32)</f>
        <v>4.567278489370131</v>
      </c>
      <c r="H32" s="23">
        <f>$M$3*EXP($M$4*B32)</f>
        <v>4.5978329423056516</v>
      </c>
      <c r="I32" s="23">
        <f t="shared" si="0"/>
        <v>-3.0554452935520615E-2</v>
      </c>
      <c r="J32" s="23">
        <f>(C32-C31)/(E32-E31+F32-F31)</f>
        <v>3.2064752596212585</v>
      </c>
      <c r="V32" s="28">
        <f t="shared" si="1"/>
        <v>3.0297982602258005E-2</v>
      </c>
      <c r="W32" s="11">
        <f>$AF$5*(D32)-(F32-F31+E32-E31)</f>
        <v>1064.5</v>
      </c>
      <c r="X32" s="11">
        <f t="shared" si="3"/>
        <v>8166.65</v>
      </c>
      <c r="Y32" s="11">
        <f t="shared" si="2"/>
        <v>9672.65</v>
      </c>
      <c r="Z32">
        <f>F32-F31+Z31</f>
        <v>8325</v>
      </c>
      <c r="AA32" s="5"/>
      <c r="AB32" s="5">
        <f>(E32-E31+F32-F31+W32)/D32</f>
        <v>0.05</v>
      </c>
      <c r="AC32">
        <f>'Nuovi positivi'!C32*$AF$5</f>
        <v>262.45</v>
      </c>
    </row>
    <row r="33" spans="1:29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9">
        <f>C33/(E33+F33)</f>
        <v>4.4106729914023122</v>
      </c>
      <c r="H33" s="23">
        <f>$M$3*EXP($M$4*B33)</f>
        <v>4.4802779772445183</v>
      </c>
      <c r="I33" s="23">
        <f t="shared" si="0"/>
        <v>-6.9604985842206091E-2</v>
      </c>
      <c r="J33" s="23">
        <f>(C33-C32)/(E33-E32+F33-F32)</f>
        <v>3.0308318789994182</v>
      </c>
      <c r="V33" s="28">
        <f t="shared" si="1"/>
        <v>2.988473774795292E-2</v>
      </c>
      <c r="W33" s="11">
        <f>$AF$5*(D33)-(F33-F32+E33-E32)</f>
        <v>1157.0500000000002</v>
      </c>
      <c r="X33" s="11">
        <f t="shared" si="3"/>
        <v>9323.7000000000007</v>
      </c>
      <c r="Y33" s="11">
        <f t="shared" si="2"/>
        <v>11182.7</v>
      </c>
      <c r="Z33">
        <f>F33-F32+Z32</f>
        <v>9361</v>
      </c>
      <c r="AA33" s="5"/>
      <c r="AB33" s="5">
        <f>(E33-E32+F33-F32+W33)/D33</f>
        <v>0.05</v>
      </c>
      <c r="AC33">
        <f>'Nuovi positivi'!C33*$AF$5</f>
        <v>260.5</v>
      </c>
    </row>
    <row r="34" spans="1:29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9">
        <f>C34/(E34+F34)</f>
        <v>4.3473496707330241</v>
      </c>
      <c r="H34" s="23">
        <f>$M$3*EXP($M$4*B34)</f>
        <v>4.3657285954622749</v>
      </c>
      <c r="I34" s="23">
        <f t="shared" si="0"/>
        <v>-1.8378924729250734E-2</v>
      </c>
      <c r="J34" s="23">
        <f>(C34-C33)/(E34-E33+F34-F33)</f>
        <v>3.7043949428055387</v>
      </c>
      <c r="V34" s="28">
        <f t="shared" si="1"/>
        <v>2.6784706432522214E-2</v>
      </c>
      <c r="W34" s="11">
        <f>$AF$5*(D34)-(F34-F33+E34-E33)</f>
        <v>1439.65</v>
      </c>
      <c r="X34" s="11">
        <f t="shared" si="3"/>
        <v>10763.35</v>
      </c>
      <c r="Y34" s="11">
        <f t="shared" si="2"/>
        <v>12959.35</v>
      </c>
      <c r="Z34">
        <f>F34-F33+Z33</f>
        <v>10360</v>
      </c>
      <c r="AA34" s="5"/>
      <c r="AB34" s="5">
        <f>(E34-E33+F34-F33+W34)/D34</f>
        <v>0.05</v>
      </c>
      <c r="AC34">
        <f>'Nuovi positivi'!C34*$AF$5</f>
        <v>307.65000000000003</v>
      </c>
    </row>
    <row r="35" spans="1:29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9">
        <f>C35/(E35+F35)</f>
        <v>4.3068113921529578</v>
      </c>
      <c r="H35" s="23">
        <f>$M$3*EXP($M$4*B35)</f>
        <v>4.2541079517925633</v>
      </c>
      <c r="I35" s="23">
        <f t="shared" si="0"/>
        <v>5.2703440360394538E-2</v>
      </c>
      <c r="J35" s="23">
        <f>(C35-C34)/(E35-E34+F35-F34)</f>
        <v>3.8247753530166881</v>
      </c>
      <c r="V35" s="28">
        <f t="shared" si="1"/>
        <v>2.3458909266118589E-2</v>
      </c>
      <c r="W35" s="11">
        <f>$AF$5*(D35)-(F35-F34+E35-E34)</f>
        <v>1762.7000000000003</v>
      </c>
      <c r="X35" s="11">
        <f t="shared" si="3"/>
        <v>12526.050000000001</v>
      </c>
      <c r="Y35" s="11">
        <f t="shared" si="2"/>
        <v>14342.050000000001</v>
      </c>
      <c r="Z35">
        <f>F35-F34+Z34</f>
        <v>10949</v>
      </c>
      <c r="AA35" s="5"/>
      <c r="AB35" s="5">
        <f>(E35-E34+F35-F34+W35)/D35</f>
        <v>0.05</v>
      </c>
      <c r="AC35">
        <f>'Nuovi positivi'!C35*$AF$5</f>
        <v>297.95</v>
      </c>
    </row>
    <row r="36" spans="1:29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9">
        <f>C36/(E36+F36)</f>
        <v>4.1269246217699829</v>
      </c>
      <c r="H36" s="23">
        <f>$M$3*EXP($M$4*B36)</f>
        <v>4.1453411658056663</v>
      </c>
      <c r="I36" s="23">
        <f t="shared" si="0"/>
        <v>-1.841654403568338E-2</v>
      </c>
      <c r="J36" s="23">
        <f>(C36-C35)/(E36-E35+F36-F35)</f>
        <v>2.5716745587602237</v>
      </c>
      <c r="V36" s="28">
        <f t="shared" si="1"/>
        <v>3.3154927567258977E-2</v>
      </c>
      <c r="W36" s="11">
        <f>$AF$5*(D36)-(F36-F35+E36-E35)</f>
        <v>1180.25</v>
      </c>
      <c r="X36" s="11">
        <f t="shared" si="3"/>
        <v>13706.300000000001</v>
      </c>
      <c r="Y36" s="11">
        <f t="shared" si="2"/>
        <v>16067.300000000001</v>
      </c>
      <c r="Z36">
        <f>F36-F35+Z35</f>
        <v>12383</v>
      </c>
      <c r="AA36" s="5"/>
      <c r="AB36" s="5">
        <f>(E36-E35+F36-F35+W36)/D36</f>
        <v>0.05</v>
      </c>
      <c r="AC36">
        <f>'Nuovi positivi'!C36*$AF$5</f>
        <v>298.7</v>
      </c>
    </row>
    <row r="37" spans="1:29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9">
        <f>C37/(E37+F37)</f>
        <v>4.103028266621866</v>
      </c>
      <c r="H37" s="23">
        <f>$M$3*EXP($M$4*B37)</f>
        <v>4.0393552715751548</v>
      </c>
      <c r="I37" s="23">
        <f t="shared" si="0"/>
        <v>6.36729950467112E-2</v>
      </c>
      <c r="J37" s="23">
        <f>(C37-C36)/(E37-E36+F37-F36)</f>
        <v>3.7211126961483596</v>
      </c>
      <c r="V37" s="28">
        <f t="shared" si="1"/>
        <v>1.897671900378993E-2</v>
      </c>
      <c r="W37" s="11">
        <f>$AF$5*(D37)-(F37-F36+E37-E36)</f>
        <v>2292</v>
      </c>
      <c r="X37" s="11">
        <f t="shared" si="3"/>
        <v>15998.300000000001</v>
      </c>
      <c r="Y37" s="11">
        <f t="shared" si="2"/>
        <v>18249.300000000003</v>
      </c>
      <c r="Z37">
        <f>F37-F36+Z36</f>
        <v>13029</v>
      </c>
      <c r="AA37" s="5"/>
      <c r="AB37" s="5">
        <f>(E37-E36+F37-F36+W37)/D37</f>
        <v>0.05</v>
      </c>
      <c r="AC37">
        <f>'Nuovi positivi'!C37*$AF$5</f>
        <v>260.85000000000002</v>
      </c>
    </row>
    <row r="38" spans="1:29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9">
        <f>C38/(E38+F38)</f>
        <v>3.8815382854526725</v>
      </c>
      <c r="H38" s="23">
        <f>$M$3*EXP($M$4*B38)</f>
        <v>3.9360791687288859</v>
      </c>
      <c r="I38" s="23">
        <f t="shared" si="0"/>
        <v>-5.4540883276213314E-2</v>
      </c>
      <c r="J38" s="23">
        <f>(C38-C37)/(E38-E37+F38-F37)</f>
        <v>1.6860949208992506</v>
      </c>
      <c r="V38" s="28">
        <f t="shared" si="1"/>
        <v>3.1802775129753207E-2</v>
      </c>
      <c r="W38" s="11">
        <f>$AF$5*(D38)-(F38-F37+E38-E37)</f>
        <v>1374.4</v>
      </c>
      <c r="X38" s="11">
        <f t="shared" si="3"/>
        <v>17372.7</v>
      </c>
      <c r="Y38" s="11">
        <f t="shared" si="2"/>
        <v>20401.7</v>
      </c>
      <c r="Z38">
        <f>F38-F37+Z37</f>
        <v>14619</v>
      </c>
      <c r="AA38" s="5"/>
      <c r="AB38" s="5">
        <f>(E38-E37+F38-F37+W38)/D38</f>
        <v>0.05</v>
      </c>
      <c r="AC38">
        <f>'Nuovi positivi'!C38*$AF$5</f>
        <v>202.5</v>
      </c>
    </row>
    <row r="39" spans="1:29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9">
        <f>C39/(E39+F39)</f>
        <v>3.7572184536704905</v>
      </c>
      <c r="H39" s="23">
        <f>$M$3*EXP($M$4*B39)</f>
        <v>3.835443574751487</v>
      </c>
      <c r="I39" s="23">
        <f t="shared" si="0"/>
        <v>-7.8225121080996551E-2</v>
      </c>
      <c r="J39" s="23">
        <f>(C39-C38)/(E39-E38+F39-F38)</f>
        <v>2.0827338129496402</v>
      </c>
      <c r="V39" s="28">
        <f t="shared" si="1"/>
        <v>2.5066014040059252E-2</v>
      </c>
      <c r="W39" s="11">
        <f>$AF$5*(D39)-(F39-F38+E39-E38)</f>
        <v>1935.75</v>
      </c>
      <c r="X39" s="11">
        <f t="shared" si="3"/>
        <v>19308.45</v>
      </c>
      <c r="Y39" s="11">
        <f t="shared" si="2"/>
        <v>22609.45</v>
      </c>
      <c r="Z39">
        <f>F39-F38+Z38</f>
        <v>15728</v>
      </c>
      <c r="AA39" s="5"/>
      <c r="AB39" s="5">
        <f>(E39-E38+F39-F38+W39)/D39</f>
        <v>0.05</v>
      </c>
      <c r="AC39">
        <f>'Nuovi positivi'!C39*$AF$5</f>
        <v>202.65</v>
      </c>
    </row>
    <row r="40" spans="1:29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9">
        <f>C40/(E40+F40)</f>
        <v>3.6855542963802415</v>
      </c>
      <c r="H40" s="23">
        <f>$M$3*EXP($M$4*B40)</f>
        <v>3.7373809785063603</v>
      </c>
      <c r="I40" s="23">
        <f t="shared" si="0"/>
        <v>-5.182668212611885E-2</v>
      </c>
      <c r="J40" s="23">
        <f>(C40-C39)/(E40-E39+F40-F39)</f>
        <v>2.5918699186991869</v>
      </c>
      <c r="V40" s="28">
        <f t="shared" si="1"/>
        <v>2.2898773767561931E-2</v>
      </c>
      <c r="W40" s="11">
        <f>$AF$5*(D40)-(F40-F39+E40-E39)</f>
        <v>2183.6000000000004</v>
      </c>
      <c r="X40" s="11">
        <f t="shared" si="3"/>
        <v>21492.050000000003</v>
      </c>
      <c r="Y40" s="11">
        <f t="shared" si="2"/>
        <v>25184.050000000003</v>
      </c>
      <c r="Z40">
        <f>F40-F39+Z39</f>
        <v>16846</v>
      </c>
      <c r="AA40" s="5"/>
      <c r="AB40" s="5">
        <f>(E40-E39+F40-F39+W40)/D40</f>
        <v>0.05</v>
      </c>
      <c r="AC40">
        <f>'Nuovi positivi'!C40*$AF$5</f>
        <v>239.10000000000002</v>
      </c>
    </row>
    <row r="41" spans="1:29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9">
        <f>C41/(E41+F41)</f>
        <v>3.5797222998788558</v>
      </c>
      <c r="H41" s="23">
        <f>$M$3*EXP($M$4*B41)</f>
        <v>3.6418255949460039</v>
      </c>
      <c r="I41" s="23">
        <f t="shared" si="0"/>
        <v>-6.2103295067148068E-2</v>
      </c>
      <c r="J41" s="23">
        <f>(C41-C40)/(E41-E40+F41-F40)</f>
        <v>2.1305340027384756</v>
      </c>
      <c r="V41" s="28">
        <f t="shared" si="1"/>
        <v>2.6382015436669917E-2</v>
      </c>
      <c r="W41" s="11">
        <f>$AF$5*(D41)-(F41-F40+E41-E40)</f>
        <v>1961.4499999999998</v>
      </c>
      <c r="X41" s="11">
        <f t="shared" si="3"/>
        <v>23453.500000000004</v>
      </c>
      <c r="Y41" s="11">
        <f t="shared" si="2"/>
        <v>27816.500000000004</v>
      </c>
      <c r="Z41">
        <f>F41-F40+Z40</f>
        <v>18277</v>
      </c>
      <c r="AA41" s="5"/>
      <c r="AB41" s="5">
        <f>(E41-E40+F41-F40+W41)/D41</f>
        <v>4.9999999999999996E-2</v>
      </c>
      <c r="AC41">
        <f>'Nuovi positivi'!C41*$AF$5</f>
        <v>233.4</v>
      </c>
    </row>
    <row r="42" spans="1:29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9">
        <f>C42/(E42+F42)</f>
        <v>3.4793983565144169</v>
      </c>
      <c r="H42" s="23">
        <f>$M$3*EXP($M$4*B42)</f>
        <v>3.5487133209802741</v>
      </c>
      <c r="I42" s="23">
        <f t="shared" si="0"/>
        <v>-6.9314964465857276E-2</v>
      </c>
      <c r="J42" s="23">
        <f>(C42-C41)/(E42-E41+F42-F41)</f>
        <v>2.0414069456812109</v>
      </c>
      <c r="V42" s="28">
        <f t="shared" si="1"/>
        <v>2.6303461844755703E-2</v>
      </c>
      <c r="W42" s="11">
        <f>$AF$5*(D42)-(F42-F41+E42-E41)</f>
        <v>2023.4000000000005</v>
      </c>
      <c r="X42" s="11">
        <f t="shared" si="3"/>
        <v>25476.900000000005</v>
      </c>
      <c r="Y42" s="11">
        <f t="shared" si="2"/>
        <v>30553.900000000005</v>
      </c>
      <c r="Z42">
        <f>F42-F41+Z41</f>
        <v>19757</v>
      </c>
      <c r="AA42" s="5"/>
      <c r="AB42" s="5">
        <f>(E42-E41+F42-F41+W42)/D42</f>
        <v>5.000000000000001E-2</v>
      </c>
      <c r="AC42">
        <f>'Nuovi positivi'!C42*$AF$5</f>
        <v>229.25</v>
      </c>
    </row>
    <row r="43" spans="1:29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9">
        <f>C43/(E43+F43)</f>
        <v>3.4279113262555696</v>
      </c>
      <c r="H43" s="23">
        <f>$M$3*EXP($M$4*B43)</f>
        <v>3.4579816924729929</v>
      </c>
      <c r="I43" s="23">
        <f t="shared" si="0"/>
        <v>-3.0070366217423317E-2</v>
      </c>
      <c r="J43" s="23">
        <f>(C43-C42)/(E43-E42+F43-F42)</f>
        <v>2.5039082855653985</v>
      </c>
      <c r="V43" s="28">
        <f t="shared" si="1"/>
        <v>2.1739130434782608E-2</v>
      </c>
      <c r="W43" s="11">
        <f>$AF$5*(D43)-(F43-F42+E43-E42)</f>
        <v>2494.6999999999998</v>
      </c>
      <c r="X43" s="11">
        <f t="shared" si="3"/>
        <v>27971.600000000006</v>
      </c>
      <c r="Y43" s="11">
        <f t="shared" si="2"/>
        <v>33605.600000000006</v>
      </c>
      <c r="Z43">
        <f>F43-F42+Z42</f>
        <v>20995</v>
      </c>
      <c r="AA43" s="5"/>
      <c r="AB43" s="5">
        <f>(E43-E42+F43-F42+W43)/D43</f>
        <v>4.9999999999999996E-2</v>
      </c>
      <c r="AC43">
        <f>'Nuovi positivi'!C43*$AF$5</f>
        <v>240.25</v>
      </c>
    </row>
    <row r="44" spans="1:29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9">
        <f>C44/(E44+F44)</f>
        <v>3.4201899103495834</v>
      </c>
      <c r="H44" s="23">
        <f>$M$3*EXP($M$4*B44)</f>
        <v>3.3695698423380351</v>
      </c>
      <c r="I44" s="23">
        <f t="shared" si="0"/>
        <v>5.062006801154828E-2</v>
      </c>
      <c r="J44" s="23">
        <f>(C44-C43)/(E44-E43+F44-F43)</f>
        <v>3.2113095238095237</v>
      </c>
      <c r="V44" s="28">
        <f t="shared" si="1"/>
        <v>1.4729412796177366E-2</v>
      </c>
      <c r="W44" s="11">
        <f>$AF$5*(D44)-(F44-F43+E44-E43)</f>
        <v>3218.3</v>
      </c>
      <c r="X44" s="11">
        <f t="shared" si="3"/>
        <v>31189.900000000005</v>
      </c>
      <c r="Y44" s="11">
        <f t="shared" si="2"/>
        <v>37117.900000000009</v>
      </c>
      <c r="Z44">
        <f>F44-F43+Z43</f>
        <v>21814</v>
      </c>
      <c r="AA44" s="5"/>
      <c r="AB44" s="5">
        <f>(E44-E43+F44-F43+W44)/D44</f>
        <v>0.05</v>
      </c>
      <c r="AC44">
        <f>'Nuovi positivi'!C44*$AF$5</f>
        <v>215.8</v>
      </c>
    </row>
    <row r="45" spans="1:29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9">
        <f>C45/(E45+F45)</f>
        <v>3.3675558943089432</v>
      </c>
      <c r="H45" s="23">
        <f>$M$3*EXP($M$4*B45)</f>
        <v>3.2834184597067937</v>
      </c>
      <c r="I45" s="23">
        <f t="shared" si="0"/>
        <v>8.4137434602149508E-2</v>
      </c>
      <c r="J45" s="23">
        <f>(C45-C44)/(E45-E44+F45-F44)</f>
        <v>2.1706875753920385</v>
      </c>
      <c r="V45" s="28">
        <f t="shared" si="1"/>
        <v>1.7792181312844067E-2</v>
      </c>
      <c r="W45" s="11">
        <f>$AF$5*(D45)-(F45-F44+E45-E44)</f>
        <v>3001.3500000000004</v>
      </c>
      <c r="X45" s="11">
        <f t="shared" si="3"/>
        <v>34191.250000000007</v>
      </c>
      <c r="Y45" s="11">
        <f t="shared" si="2"/>
        <v>40505.250000000007</v>
      </c>
      <c r="Z45">
        <f>F45-F44+Z44</f>
        <v>22836</v>
      </c>
      <c r="AA45" s="5"/>
      <c r="AB45" s="5">
        <f>(E45-E44+F45-F44+W45)/D45</f>
        <v>0.05</v>
      </c>
      <c r="AC45">
        <f>'Nuovi positivi'!C45*$AF$5</f>
        <v>179.95000000000002</v>
      </c>
    </row>
    <row r="46" spans="1:29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9">
        <f>C46/(E46+F46)</f>
        <v>3.265637419012982</v>
      </c>
      <c r="H46" s="23">
        <f>$M$3*EXP($M$4*B46)</f>
        <v>3.199469750139639</v>
      </c>
      <c r="I46" s="23">
        <f t="shared" si="0"/>
        <v>6.6167668873343022E-2</v>
      </c>
      <c r="J46" s="23">
        <f>(C46-C45)/(E46-E45+F46-F45)</f>
        <v>1.4075961093098657</v>
      </c>
      <c r="V46" s="28">
        <f t="shared" si="1"/>
        <v>2.2951725897498592E-2</v>
      </c>
      <c r="W46" s="11">
        <f>$AF$5*(D46)-(F46-F45+E46-E45)</f>
        <v>2544.3500000000004</v>
      </c>
      <c r="X46" s="11">
        <f t="shared" si="3"/>
        <v>36735.600000000006</v>
      </c>
      <c r="Y46" s="11">
        <f t="shared" si="2"/>
        <v>44000.600000000006</v>
      </c>
      <c r="Z46">
        <f>F46-F45+Z45</f>
        <v>24391</v>
      </c>
      <c r="AA46" s="5"/>
      <c r="AB46" s="5">
        <f>(E46-E45+F46-F45+W46)/D46</f>
        <v>0.05</v>
      </c>
      <c r="AC46">
        <f>'Nuovi positivi'!C46*$AF$5</f>
        <v>151.95000000000002</v>
      </c>
    </row>
    <row r="47" spans="1:29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9">
        <f>C47/(E47+F47)</f>
        <v>3.1572010869565217</v>
      </c>
      <c r="H47" s="23">
        <f>$M$3*EXP($M$4*B47)</f>
        <v>3.1176673968546558</v>
      </c>
      <c r="I47" s="23">
        <f t="shared" si="0"/>
        <v>3.9533690101865915E-2</v>
      </c>
      <c r="J47" s="23">
        <f>(C47-C46)/(E47-E46+F47-F46)</f>
        <v>1.4524801211662248</v>
      </c>
      <c r="V47" s="28">
        <f t="shared" si="1"/>
        <v>2.7723541391110832E-2</v>
      </c>
      <c r="W47" s="11">
        <f>$AF$5*(D47)-(F47-F46+E47-E46)</f>
        <v>2122.1000000000004</v>
      </c>
      <c r="X47" s="11">
        <f t="shared" si="3"/>
        <v>38857.700000000004</v>
      </c>
      <c r="Y47" s="30">
        <f t="shared" si="2"/>
        <v>47679.700000000004</v>
      </c>
      <c r="Z47">
        <f>F47-F46+Z46</f>
        <v>26490</v>
      </c>
      <c r="AA47" s="5"/>
      <c r="AB47" s="5">
        <f>(E47-E46+F47-F46+W47)/D47</f>
        <v>0.05</v>
      </c>
      <c r="AC47">
        <f>'Nuovi positivi'!C47*$AF$5</f>
        <v>191.8</v>
      </c>
    </row>
    <row r="48" spans="1:29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9">
        <f>C48/(E48+F48)</f>
        <v>3.0722796209544589</v>
      </c>
      <c r="H48" s="23">
        <f>$M$3*EXP($M$4*B48)</f>
        <v>3.0379565229476762</v>
      </c>
      <c r="I48" s="23">
        <f t="shared" si="0"/>
        <v>3.4323098006782793E-2</v>
      </c>
      <c r="J48" s="23">
        <f>(C48-C47)/(E48-E47+F48-F47)</f>
        <v>1.6237929702587872</v>
      </c>
      <c r="V48" s="28">
        <f t="shared" si="1"/>
        <v>2.6724609556447867E-2</v>
      </c>
      <c r="W48" s="11">
        <f>$AF$5*(D48)-(F48-F47+E48-E47)</f>
        <v>2254.8500000000004</v>
      </c>
      <c r="X48" s="11">
        <f t="shared" si="3"/>
        <v>41112.550000000003</v>
      </c>
      <c r="Y48" s="11">
        <f t="shared" si="2"/>
        <v>51303.55</v>
      </c>
      <c r="Z48">
        <f>F48-F47+Z47</f>
        <v>28469</v>
      </c>
      <c r="AA48" s="5"/>
      <c r="AB48" s="5">
        <f>(E48-E47+F48-F47+W48)/D48</f>
        <v>0.05</v>
      </c>
      <c r="AC48">
        <f>'Nuovi positivi'!C48*$AF$5</f>
        <v>210.20000000000002</v>
      </c>
    </row>
    <row r="49" spans="1:29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9">
        <f>C49/(E49+F49)</f>
        <v>2.9932054194385853</v>
      </c>
      <c r="H49" s="23">
        <f>$M$3*EXP($M$4*B49)</f>
        <v>2.9602836545782414</v>
      </c>
      <c r="I49" s="23">
        <f t="shared" si="0"/>
        <v>3.2921764860343927E-2</v>
      </c>
      <c r="J49" s="23">
        <f>(C49-C48)/(E49-E48+F49-F48)</f>
        <v>1.5463796477495109</v>
      </c>
      <c r="V49" s="28">
        <f t="shared" si="1"/>
        <v>2.5999002777975639E-2</v>
      </c>
      <c r="W49" s="11">
        <f>$AF$5*(D49)-(F49-F48+E49-E48)</f>
        <v>2358.6500000000005</v>
      </c>
      <c r="X49" s="11">
        <f t="shared" si="3"/>
        <v>43471.200000000004</v>
      </c>
      <c r="Y49" s="11">
        <f t="shared" si="2"/>
        <v>55077.200000000004</v>
      </c>
      <c r="Z49">
        <f>F49-F48+Z48</f>
        <v>30454</v>
      </c>
      <c r="AA49" s="5"/>
      <c r="AB49" s="5">
        <f>(E49-E48+F49-F48+W49)/D49</f>
        <v>0.05</v>
      </c>
      <c r="AC49">
        <f>'Nuovi positivi'!C49*$AF$5</f>
        <v>197.55</v>
      </c>
    </row>
    <row r="50" spans="1:29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9">
        <f>C50/(E50+F50)</f>
        <v>2.9281758393907928</v>
      </c>
      <c r="H50" s="23">
        <f>$M$3*EXP($M$4*B50)</f>
        <v>2.8845966850968141</v>
      </c>
      <c r="I50" s="23">
        <f t="shared" si="0"/>
        <v>4.3579154293978739E-2</v>
      </c>
      <c r="J50" s="23">
        <f>(C50-C49)/(E50-E49+F50-F49)</f>
        <v>1.7398072646404745</v>
      </c>
      <c r="V50" s="28">
        <f t="shared" si="1"/>
        <v>2.6907618506218273E-2</v>
      </c>
      <c r="W50" s="11">
        <f>$AF$5*(D50)-(F50-F49+E50-E49)</f>
        <v>2315.4500000000007</v>
      </c>
      <c r="X50" s="11">
        <f t="shared" si="3"/>
        <v>45786.650000000009</v>
      </c>
      <c r="Y50" s="11">
        <f t="shared" si="2"/>
        <v>58852.650000000009</v>
      </c>
      <c r="Z50">
        <f>F50-F49+Z49</f>
        <v>32533</v>
      </c>
      <c r="AA50" s="5"/>
      <c r="AB50" s="5">
        <f>(E50-E49+F50-F49+W50)/D50</f>
        <v>5.000000000000001E-2</v>
      </c>
      <c r="AC50">
        <f>'Nuovi positivi'!C50*$AF$5</f>
        <v>234.70000000000002</v>
      </c>
    </row>
    <row r="51" spans="1:29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9">
        <f>C51/(E51+F51)</f>
        <v>2.8897246350027723</v>
      </c>
      <c r="H51" s="23">
        <f>$M$3*EXP($M$4*B51)</f>
        <v>2.810844840089159</v>
      </c>
      <c r="I51" s="23">
        <f t="shared" si="0"/>
        <v>7.8879794913613299E-2</v>
      </c>
      <c r="J51" s="23">
        <f>(C51-C50)/(E51-E50+F51-F50)</f>
        <v>1.9411764705882353</v>
      </c>
      <c r="V51" s="28">
        <f t="shared" si="1"/>
        <v>2.061553206262897E-2</v>
      </c>
      <c r="W51" s="11">
        <f>$AF$5*(D51)-(F51-F50+E51-E50)</f>
        <v>3004.6500000000005</v>
      </c>
      <c r="X51" s="11">
        <f t="shared" si="3"/>
        <v>48791.30000000001</v>
      </c>
      <c r="Y51" s="11">
        <f t="shared" si="2"/>
        <v>63103.30000000001</v>
      </c>
      <c r="Z51">
        <f>F51-F50+Z50</f>
        <v>34210</v>
      </c>
      <c r="AA51" s="5"/>
      <c r="AB51" s="5">
        <f>(E51-E50+F51-F50+W51)/D51</f>
        <v>0.05</v>
      </c>
      <c r="AC51">
        <f>'Nuovi positivi'!C51*$AF$5</f>
        <v>204.60000000000002</v>
      </c>
    </row>
    <row r="52" spans="1:29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9">
        <f>C52/(E52+F52)</f>
        <v>2.8535957066189623</v>
      </c>
      <c r="H52" s="23">
        <f>$M$3*EXP($M$4*B52)</f>
        <v>2.7389786433144558</v>
      </c>
      <c r="I52" s="23">
        <f t="shared" si="0"/>
        <v>0.11461706330450649</v>
      </c>
      <c r="J52" s="23">
        <f>(C52-C51)/(E52-E51+F52-F51)</f>
        <v>1.7614525139664805</v>
      </c>
      <c r="V52" s="28">
        <f t="shared" si="1"/>
        <v>1.7275324274243359E-2</v>
      </c>
      <c r="W52" s="11">
        <f>$AF$5*(D52)-(F52-F51+E52-E51)</f>
        <v>3390.8</v>
      </c>
      <c r="X52" s="11">
        <f t="shared" si="3"/>
        <v>52182.100000000013</v>
      </c>
      <c r="Y52" s="11">
        <f t="shared" si="2"/>
        <v>67152.100000000006</v>
      </c>
      <c r="Z52">
        <f>F52-F51+Z51</f>
        <v>35434</v>
      </c>
      <c r="AA52" s="5"/>
      <c r="AB52" s="5">
        <f>(E52-E51+F52-F51+W52)/D52</f>
        <v>0.05</v>
      </c>
      <c r="AC52">
        <f>'Nuovi positivi'!C52*$AF$5</f>
        <v>157.65</v>
      </c>
    </row>
    <row r="53" spans="1:29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9">
        <f>C53/(E53+F53)</f>
        <v>2.7920339536402219</v>
      </c>
      <c r="H53" s="23">
        <f>$M$3*EXP($M$4*B53)</f>
        <v>2.668949883514288</v>
      </c>
      <c r="I53" s="23">
        <f t="shared" si="0"/>
        <v>0.12308407012593392</v>
      </c>
      <c r="J53" s="23">
        <f>(C53-C52)/(E53-E52+F53-F52)</f>
        <v>1.2938615585546365</v>
      </c>
      <c r="V53" s="28">
        <f t="shared" si="1"/>
        <v>2.2024911066151443E-2</v>
      </c>
      <c r="W53" s="11">
        <f>$AF$5*(D53)-(F53-F52+E53-E52)</f>
        <v>2917.55</v>
      </c>
      <c r="X53" s="11">
        <f t="shared" si="3"/>
        <v>55099.650000000016</v>
      </c>
      <c r="Y53" s="11">
        <f t="shared" si="2"/>
        <v>71162.650000000023</v>
      </c>
      <c r="Z53">
        <f>F53-F52+Z52</f>
        <v>37129</v>
      </c>
      <c r="AA53" s="5"/>
      <c r="AB53" s="5">
        <f>(E53-E52+F53-F52+W53)/D53</f>
        <v>0.05</v>
      </c>
      <c r="AC53">
        <f>'Nuovi positivi'!C53*$AF$5</f>
        <v>148.6</v>
      </c>
    </row>
    <row r="54" spans="1:29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9">
        <f>C54/(E54+F54)</f>
        <v>2.7647019435190918</v>
      </c>
      <c r="H54" s="23">
        <f>$M$3*EXP($M$4*B54)</f>
        <v>2.6007115820702369</v>
      </c>
      <c r="I54" s="23">
        <f t="shared" si="0"/>
        <v>0.16399036144885493</v>
      </c>
      <c r="J54" s="23">
        <f>(C54-C53)/(E54-E53+F54-F53)</f>
        <v>1.7318181818181819</v>
      </c>
      <c r="V54" s="28">
        <f t="shared" si="1"/>
        <v>1.4608510880494792E-2</v>
      </c>
      <c r="W54" s="11">
        <f>$AF$5*(D54)-(F54-F53+E54-E53)</f>
        <v>3730.9000000000005</v>
      </c>
      <c r="X54" s="11">
        <f t="shared" si="3"/>
        <v>58830.550000000017</v>
      </c>
      <c r="Y54" s="11">
        <f t="shared" si="2"/>
        <v>75277.550000000017</v>
      </c>
      <c r="Z54">
        <f>F54-F53+Z53</f>
        <v>38091</v>
      </c>
      <c r="AA54" s="5"/>
      <c r="AB54" s="5">
        <f>(E54-E53+F54-F53+W54)/D54</f>
        <v>0.05</v>
      </c>
      <c r="AC54">
        <f>'Nuovi positivi'!C54*$AF$5</f>
        <v>133.35</v>
      </c>
    </row>
    <row r="55" spans="1:29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9">
        <f>C55/(E55+F55)</f>
        <v>2.7102544357814353</v>
      </c>
      <c r="H55" s="23">
        <f>$M$3*EXP($M$4*B55)</f>
        <v>2.5342179614883982</v>
      </c>
      <c r="I55" s="23">
        <f t="shared" si="0"/>
        <v>0.17603647429303715</v>
      </c>
      <c r="J55" s="23">
        <f>(C55-C54)/(E55-E54+F55-F54)</f>
        <v>1.4578359645745091</v>
      </c>
      <c r="V55" s="28">
        <f t="shared" si="1"/>
        <v>2.4360501655613608E-2</v>
      </c>
      <c r="W55" s="11">
        <f>$AF$5*(D55)-(F55-F54+E55-E54)</f>
        <v>2733.3500000000004</v>
      </c>
      <c r="X55" s="11">
        <f t="shared" si="3"/>
        <v>61563.900000000016</v>
      </c>
      <c r="Y55" s="11">
        <f t="shared" si="2"/>
        <v>79557.900000000023</v>
      </c>
      <c r="Z55">
        <f>F55-F54+Z54</f>
        <v>40163</v>
      </c>
      <c r="AA55" s="5"/>
      <c r="AB55" s="5">
        <f>(E55-E54+F55-F54+W55)/D55</f>
        <v>0.05</v>
      </c>
      <c r="AC55">
        <f>'Nuovi positivi'!C55*$AF$5</f>
        <v>189.3</v>
      </c>
    </row>
    <row r="56" spans="1:29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9">
        <f>C56/(E56+F56)</f>
        <v>2.6337060117302054</v>
      </c>
      <c r="H56" s="23">
        <f>$M$3*EXP($M$4*B56)</f>
        <v>2.4694244146896587</v>
      </c>
      <c r="I56" s="23">
        <f t="shared" si="0"/>
        <v>0.16428159704054668</v>
      </c>
      <c r="J56" s="23">
        <f>(C56-C55)/(E56-E55+F56-F55)</f>
        <v>1.1131293817718293</v>
      </c>
      <c r="V56" s="28">
        <f t="shared" si="1"/>
        <v>2.9337521736691536E-2</v>
      </c>
      <c r="W56" s="11">
        <f>$AF$5*(D56)-(F56-F55+E56-E55)</f>
        <v>2210.1000000000004</v>
      </c>
      <c r="X56" s="11">
        <f t="shared" si="3"/>
        <v>63774.000000000015</v>
      </c>
      <c r="Y56" s="11">
        <f t="shared" si="2"/>
        <v>83756.000000000015</v>
      </c>
      <c r="Z56">
        <f>F56-F55+Z55</f>
        <v>42726</v>
      </c>
      <c r="AA56" s="5"/>
      <c r="AB56" s="5">
        <f>(E56-E55+F56-F55+W56)/D56</f>
        <v>0.05</v>
      </c>
      <c r="AC56">
        <f>'Nuovi positivi'!C56*$AF$5</f>
        <v>174.65</v>
      </c>
    </row>
    <row r="57" spans="1:29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9">
        <f>C57/(E57+F57)</f>
        <v>2.5812864982246091</v>
      </c>
      <c r="H57" s="23">
        <f>$M$3*EXP($M$4*B57)</f>
        <v>2.4062874750851546</v>
      </c>
      <c r="I57" s="23">
        <f t="shared" ref="I57" si="4">G57-H57</f>
        <v>0.17499902313945448</v>
      </c>
      <c r="J57" s="23">
        <f>(C57-C56)/(E57-E56+F57-F56)</f>
        <v>1.3016405667412378</v>
      </c>
      <c r="V57" s="28">
        <f t="shared" si="1"/>
        <v>2.4886101084707388E-2</v>
      </c>
      <c r="W57" s="11">
        <f>$AF$5*(D57)-(F57-F56+E57-E56)</f>
        <v>2706.55</v>
      </c>
      <c r="X57" s="11">
        <f t="shared" si="3"/>
        <v>66480.550000000017</v>
      </c>
      <c r="Y57" s="11">
        <f t="shared" si="2"/>
        <v>88180.550000000017</v>
      </c>
      <c r="Z57">
        <f>F57-F56+Z56</f>
        <v>44926</v>
      </c>
      <c r="AA57" s="5"/>
      <c r="AB57" s="5">
        <f>(E57-E56+F57-F56+W57)/D57</f>
        <v>0.05</v>
      </c>
      <c r="AC57">
        <f>'Nuovi positivi'!C57*$AF$5</f>
        <v>174.55</v>
      </c>
    </row>
    <row r="58" spans="1:29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19">
        <f>C58/(E58+F58)</f>
        <v>2.5308916071554832</v>
      </c>
      <c r="H58" s="23">
        <f>$M$3*EXP($M$4*B58)</f>
        <v>2.3447647874168136</v>
      </c>
      <c r="I58" s="23">
        <f t="shared" ref="I58" si="5">G58-H58</f>
        <v>0.18612681973866962</v>
      </c>
      <c r="J58" s="23">
        <f>(C58-C57)/(E58-E57+F58-F57)</f>
        <v>1.1897696212417024</v>
      </c>
      <c r="V58" s="28">
        <f>(E58+F58-E57-F57)/(D58)</f>
        <v>2.365666885282245E-2</v>
      </c>
      <c r="W58" s="11">
        <f>$AF$5*(D58)-(F58-F57+E58-E57)</f>
        <v>2851.8500000000004</v>
      </c>
      <c r="X58" s="11">
        <f t="shared" si="3"/>
        <v>69332.400000000023</v>
      </c>
      <c r="Y58" s="11">
        <f>X58-E58+F58</f>
        <v>92727.400000000023</v>
      </c>
      <c r="Z58" s="27">
        <f>F58-F57+Z57</f>
        <v>47054</v>
      </c>
      <c r="AA58" s="31">
        <f>B58-B47+1</f>
        <v>12</v>
      </c>
      <c r="AB58" s="5">
        <f>(E58-E57+F58-F57+W58)/D58</f>
        <v>0.05</v>
      </c>
      <c r="AC58">
        <f>'Nuovi positivi'!C58*$AF$5</f>
        <v>152.35</v>
      </c>
    </row>
    <row r="59" spans="1:29">
      <c r="A59" s="2">
        <v>43941</v>
      </c>
      <c r="B59" s="3">
        <v>57</v>
      </c>
      <c r="C59" s="3"/>
      <c r="D59" s="3"/>
      <c r="E59" s="3"/>
      <c r="H59" s="23">
        <f>$M$3*EXP($M$4*B59)</f>
        <v>2.2848150793434412</v>
      </c>
      <c r="I59" s="23"/>
      <c r="J59" s="23"/>
    </row>
    <row r="60" spans="1:29">
      <c r="A60" s="2">
        <v>43942</v>
      </c>
      <c r="B60" s="3">
        <v>58</v>
      </c>
      <c r="C60" s="3"/>
      <c r="D60" s="3"/>
      <c r="E60" s="3"/>
      <c r="H60" s="23">
        <f>$M$3*EXP($M$4*B60)</f>
        <v>2.2263981337532686</v>
      </c>
      <c r="I60" s="23"/>
      <c r="J60" s="23"/>
    </row>
    <row r="61" spans="1:29">
      <c r="A61" s="2">
        <v>43943</v>
      </c>
      <c r="B61" s="3">
        <v>59</v>
      </c>
      <c r="C61" s="3"/>
      <c r="D61" s="3"/>
      <c r="E61" s="3"/>
      <c r="H61" s="23">
        <f>$M$3*EXP($M$4*B61)</f>
        <v>2.1694747617844095</v>
      </c>
      <c r="I61" s="23"/>
      <c r="J61" s="23"/>
    </row>
    <row r="62" spans="1:29">
      <c r="A62" s="2">
        <v>43944</v>
      </c>
      <c r="B62" s="3">
        <v>60</v>
      </c>
      <c r="H62" s="23">
        <f>$M$3*EXP($M$4*B62)</f>
        <v>2.1140067765351049</v>
      </c>
      <c r="J62" s="23"/>
    </row>
    <row r="63" spans="1:29">
      <c r="A63" s="2">
        <v>43945</v>
      </c>
      <c r="B63" s="3">
        <v>61</v>
      </c>
      <c r="H63" s="23">
        <f>$M$3*EXP($M$4*B63)</f>
        <v>2.059956967446138</v>
      </c>
      <c r="J63" s="23"/>
    </row>
    <row r="64" spans="1:29">
      <c r="A64" s="2">
        <v>43946</v>
      </c>
      <c r="B64" s="3">
        <v>62</v>
      </c>
      <c r="H64" s="23">
        <f>$M$3*EXP($M$4*B64)</f>
        <v>2.0072890753382233</v>
      </c>
      <c r="J64" s="23"/>
    </row>
    <row r="65" spans="1:10">
      <c r="A65" s="2">
        <v>43947</v>
      </c>
      <c r="B65" s="3">
        <v>63</v>
      </c>
      <c r="H65" s="23">
        <f>$M$3*EXP($M$4*B65)</f>
        <v>1.9559677680876273</v>
      </c>
      <c r="J65" s="23"/>
    </row>
    <row r="66" spans="1:10">
      <c r="A66" s="2">
        <v>43948</v>
      </c>
      <c r="B66" s="3">
        <v>64</v>
      </c>
      <c r="H66" s="23">
        <f>$M$3*EXP($M$4*B66)</f>
        <v>1.9059586169237006</v>
      </c>
      <c r="J66" s="23"/>
    </row>
    <row r="67" spans="1:10">
      <c r="A67" s="2">
        <v>43949</v>
      </c>
      <c r="B67" s="3">
        <v>65</v>
      </c>
      <c r="H67" s="23">
        <f>$M$3*EXP($M$4*B67)</f>
        <v>1.8572280733324242</v>
      </c>
      <c r="J67" s="23"/>
    </row>
    <row r="68" spans="1:10">
      <c r="A68" s="2">
        <v>43950</v>
      </c>
      <c r="B68" s="3">
        <v>66</v>
      </c>
      <c r="H68" s="23">
        <f t="shared" ref="H68:H76" si="6">$M$3*EXP($M$4*B68)</f>
        <v>1.8097434465504716</v>
      </c>
      <c r="J68" s="23"/>
    </row>
    <row r="69" spans="1:10">
      <c r="A69" s="2">
        <v>43951</v>
      </c>
      <c r="B69" s="3">
        <v>67</v>
      </c>
      <c r="H69" s="23">
        <f t="shared" si="6"/>
        <v>1.7634728816346936</v>
      </c>
      <c r="J69" s="23"/>
    </row>
    <row r="70" spans="1:10">
      <c r="A70" s="2">
        <v>43952</v>
      </c>
      <c r="B70" s="3">
        <v>68</v>
      </c>
      <c r="H70" s="23">
        <f t="shared" si="6"/>
        <v>1.7183853380923078</v>
      </c>
      <c r="J70" s="23"/>
    </row>
    <row r="71" spans="1:10">
      <c r="A71" s="2">
        <v>43953</v>
      </c>
      <c r="B71" s="3">
        <v>69</v>
      </c>
      <c r="H71" s="23">
        <f t="shared" si="6"/>
        <v>1.6744505690574616</v>
      </c>
      <c r="J71" s="23"/>
    </row>
    <row r="72" spans="1:10">
      <c r="A72" s="2">
        <v>43954</v>
      </c>
      <c r="B72" s="3">
        <v>70</v>
      </c>
      <c r="H72" s="23">
        <f t="shared" si="6"/>
        <v>1.6316391010001996</v>
      </c>
      <c r="J72" s="23"/>
    </row>
    <row r="73" spans="1:10">
      <c r="A73" s="2">
        <v>43955</v>
      </c>
      <c r="B73" s="3">
        <v>71</v>
      </c>
      <c r="H73" s="23">
        <f t="shared" si="6"/>
        <v>1.589922213954218</v>
      </c>
      <c r="J73" s="23"/>
    </row>
    <row r="74" spans="1:10">
      <c r="A74" s="2">
        <v>43956</v>
      </c>
      <c r="B74" s="3">
        <v>72</v>
      </c>
      <c r="H74" s="23">
        <f t="shared" si="6"/>
        <v>1.5492719222501479</v>
      </c>
      <c r="J74" s="23"/>
    </row>
    <row r="75" spans="1:10">
      <c r="A75" s="2">
        <v>43957</v>
      </c>
      <c r="B75" s="3">
        <v>73</v>
      </c>
      <c r="H75" s="23">
        <f t="shared" si="6"/>
        <v>1.5096609557414378</v>
      </c>
      <c r="J75" s="23"/>
    </row>
    <row r="76" spans="1:10">
      <c r="A76" s="2">
        <v>43958</v>
      </c>
      <c r="B76" s="3">
        <v>74</v>
      </c>
      <c r="H76" s="23">
        <f t="shared" si="6"/>
        <v>1.4710627415102469</v>
      </c>
      <c r="J76" s="23"/>
    </row>
    <row r="77" spans="1:10">
      <c r="A77" s="2">
        <v>43959</v>
      </c>
      <c r="B77" s="3">
        <v>75</v>
      </c>
      <c r="H77" s="23">
        <f t="shared" ref="H77:H94" si="7">$M$3*EXP($M$4*B77)</f>
        <v>1.4334513860410647</v>
      </c>
      <c r="J77" s="23"/>
    </row>
    <row r="78" spans="1:10">
      <c r="A78" s="2">
        <v>43960</v>
      </c>
      <c r="B78" s="3">
        <v>76</v>
      </c>
      <c r="H78" s="23">
        <f t="shared" si="7"/>
        <v>1.3968016578501163</v>
      </c>
      <c r="J78" s="23"/>
    </row>
    <row r="79" spans="1:10">
      <c r="A79" s="2">
        <v>43961</v>
      </c>
      <c r="B79" s="3">
        <v>77</v>
      </c>
      <c r="H79" s="23">
        <f t="shared" si="7"/>
        <v>1.3610889705588805</v>
      </c>
      <c r="J79" s="23"/>
    </row>
    <row r="80" spans="1:10">
      <c r="A80" s="2">
        <v>43962</v>
      </c>
      <c r="B80" s="3">
        <v>78</v>
      </c>
      <c r="H80" s="23">
        <f t="shared" si="7"/>
        <v>1.3262893664003814</v>
      </c>
      <c r="J80" s="23"/>
    </row>
    <row r="81" spans="1:10">
      <c r="A81" s="2">
        <v>43963</v>
      </c>
      <c r="B81" s="3">
        <v>79</v>
      </c>
      <c r="H81" s="23">
        <f t="shared" si="7"/>
        <v>1.2923795001471794</v>
      </c>
      <c r="J81" s="23"/>
    </row>
    <row r="82" spans="1:10">
      <c r="A82" s="2">
        <v>43964</v>
      </c>
      <c r="B82" s="3">
        <v>80</v>
      </c>
      <c r="H82" s="23">
        <f t="shared" si="7"/>
        <v>1.2593366234502845</v>
      </c>
      <c r="J82" s="23"/>
    </row>
    <row r="83" spans="1:10">
      <c r="A83" s="2">
        <v>43965</v>
      </c>
      <c r="B83" s="3">
        <v>81</v>
      </c>
      <c r="H83" s="23">
        <f t="shared" si="7"/>
        <v>1.2271385695784822</v>
      </c>
      <c r="J83" s="23"/>
    </row>
    <row r="84" spans="1:10">
      <c r="A84" s="2">
        <v>43966</v>
      </c>
      <c r="B84" s="3">
        <v>82</v>
      </c>
      <c r="H84" s="23">
        <f t="shared" si="7"/>
        <v>1.1957637385478384</v>
      </c>
      <c r="J84" s="23"/>
    </row>
    <row r="85" spans="1:10">
      <c r="A85" s="2">
        <v>43967</v>
      </c>
      <c r="B85" s="3">
        <v>83</v>
      </c>
      <c r="H85" s="23">
        <f t="shared" si="7"/>
        <v>1.1651910826314031</v>
      </c>
      <c r="J85" s="23"/>
    </row>
    <row r="86" spans="1:10">
      <c r="A86" s="2">
        <v>43968</v>
      </c>
      <c r="B86" s="3">
        <v>84</v>
      </c>
      <c r="H86" s="23">
        <f t="shared" si="7"/>
        <v>1.135400092239397</v>
      </c>
      <c r="J86" s="23"/>
    </row>
    <row r="87" spans="1:10">
      <c r="A87" s="2">
        <v>43969</v>
      </c>
      <c r="B87" s="3">
        <v>85</v>
      </c>
      <c r="H87" s="23">
        <f t="shared" si="7"/>
        <v>1.1063707821604016</v>
      </c>
      <c r="J87" s="23"/>
    </row>
    <row r="88" spans="1:10">
      <c r="A88" s="2">
        <v>43970</v>
      </c>
      <c r="B88" s="3">
        <v>86</v>
      </c>
      <c r="H88" s="23">
        <f t="shared" si="7"/>
        <v>1.0780836781543337</v>
      </c>
      <c r="J88" s="23"/>
    </row>
    <row r="89" spans="1:10">
      <c r="A89" s="2">
        <v>43971</v>
      </c>
      <c r="B89" s="3">
        <v>87</v>
      </c>
      <c r="H89" s="23">
        <f t="shared" si="7"/>
        <v>1.0505198038881975</v>
      </c>
      <c r="J89" s="23"/>
    </row>
    <row r="90" spans="1:10">
      <c r="A90" s="2">
        <v>43972</v>
      </c>
      <c r="B90" s="3">
        <v>88</v>
      </c>
      <c r="H90" s="23">
        <f t="shared" si="7"/>
        <v>1.0236606682058604</v>
      </c>
      <c r="J90" s="23"/>
    </row>
    <row r="91" spans="1:10">
      <c r="A91" s="2">
        <v>43973</v>
      </c>
      <c r="B91" s="3">
        <v>89</v>
      </c>
      <c r="H91" s="23">
        <f t="shared" si="7"/>
        <v>0.99748825272330655</v>
      </c>
      <c r="J91" s="23"/>
    </row>
    <row r="92" spans="1:10">
      <c r="A92" s="2">
        <v>43974</v>
      </c>
      <c r="B92" s="3">
        <v>90</v>
      </c>
      <c r="H92" s="23">
        <f t="shared" si="7"/>
        <v>0.97198499974104879</v>
      </c>
      <c r="J92" s="23"/>
    </row>
    <row r="93" spans="1:10">
      <c r="A93" s="2">
        <v>43975</v>
      </c>
      <c r="B93" s="3">
        <v>91</v>
      </c>
      <c r="H93" s="23">
        <f t="shared" si="7"/>
        <v>0.94713380046559037</v>
      </c>
      <c r="J93" s="23"/>
    </row>
    <row r="94" spans="1:10">
      <c r="A94" s="2">
        <v>43976</v>
      </c>
      <c r="B94" s="3">
        <v>92</v>
      </c>
      <c r="H94" s="23">
        <f t="shared" si="7"/>
        <v>0.92291798353203336</v>
      </c>
      <c r="J94" s="2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G19" workbookViewId="0">
      <selection activeCell="D22" sqref="D2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7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36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C53" s="3">
        <f>Dati!G53</f>
        <v>104291</v>
      </c>
      <c r="D53">
        <f t="shared" ref="D53" si="23">C53-C52</f>
        <v>675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  <c r="H53" s="11">
        <f t="shared" si="2"/>
        <v>1378.1721105148899</v>
      </c>
    </row>
    <row r="54" spans="1:8">
      <c r="A54" s="2">
        <v>43936</v>
      </c>
      <c r="B54" s="10">
        <v>52</v>
      </c>
      <c r="C54" s="3">
        <f>Dati!G54</f>
        <v>105418</v>
      </c>
      <c r="D54">
        <f t="shared" ref="D54" si="24">C54-C53</f>
        <v>1127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  <c r="H54" s="11">
        <f t="shared" si="2"/>
        <v>1804.3981070641894</v>
      </c>
    </row>
    <row r="55" spans="1:8">
      <c r="A55" s="2">
        <v>43937</v>
      </c>
      <c r="B55" s="10">
        <v>53</v>
      </c>
      <c r="C55" s="3">
        <f>Dati!G55</f>
        <v>106607</v>
      </c>
      <c r="D55">
        <f t="shared" ref="D55" si="25">C55-C54</f>
        <v>1189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  <c r="H55" s="11">
        <f t="shared" si="2"/>
        <v>2385.6135347486124</v>
      </c>
    </row>
    <row r="56" spans="1:8">
      <c r="A56" s="2">
        <v>43938</v>
      </c>
      <c r="B56" s="10">
        <v>54</v>
      </c>
      <c r="C56" s="3">
        <f>Dati!G56</f>
        <v>106962</v>
      </c>
      <c r="D56">
        <f t="shared" ref="D56" si="26">C56-C55</f>
        <v>355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  <c r="H56" s="11">
        <f t="shared" si="2"/>
        <v>2214.400824715296</v>
      </c>
    </row>
    <row r="57" spans="1:8">
      <c r="A57" s="2">
        <v>43939</v>
      </c>
      <c r="B57" s="10">
        <v>55</v>
      </c>
      <c r="C57" s="3">
        <f>Dati!G57</f>
        <v>107771</v>
      </c>
      <c r="D57">
        <f t="shared" ref="D57" si="27">C57-C56</f>
        <v>809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  <c r="H57" s="11">
        <f t="shared" si="2"/>
        <v>2568.5019157745701</v>
      </c>
    </row>
    <row r="58" spans="1:8">
      <c r="A58" s="2">
        <v>43940</v>
      </c>
      <c r="B58" s="10">
        <v>56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E67" s="11">
        <f t="shared" ref="E67:E98" si="28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E68" s="11">
        <f t="shared" si="28"/>
        <v>107480.48050654428</v>
      </c>
      <c r="F68" s="11">
        <f t="shared" ref="F68:F99" si="29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E69" s="11">
        <f t="shared" si="28"/>
        <v>107554.76810113584</v>
      </c>
      <c r="F69" s="11">
        <f t="shared" si="29"/>
        <v>742.87594591558445</v>
      </c>
      <c r="G69" s="11">
        <f t="shared" ref="G69:G132" si="30">E69-E68</f>
        <v>74.287594591558445</v>
      </c>
    </row>
    <row r="70" spans="1:7">
      <c r="A70" s="2">
        <v>43952</v>
      </c>
      <c r="B70" s="10">
        <v>68</v>
      </c>
      <c r="E70" s="11">
        <f t="shared" si="28"/>
        <v>107618.47080537223</v>
      </c>
      <c r="F70" s="11">
        <f t="shared" si="29"/>
        <v>637.02704236391583</v>
      </c>
      <c r="G70" s="11">
        <f t="shared" si="30"/>
        <v>63.702704236391583</v>
      </c>
    </row>
    <row r="71" spans="1:7">
      <c r="A71" s="2">
        <v>43953</v>
      </c>
      <c r="B71" s="10">
        <v>69</v>
      </c>
      <c r="E71" s="11">
        <f t="shared" si="28"/>
        <v>107673.08678396608</v>
      </c>
      <c r="F71" s="11">
        <f t="shared" si="29"/>
        <v>546.15978593850741</v>
      </c>
      <c r="G71" s="11">
        <f t="shared" si="30"/>
        <v>54.615978593850741</v>
      </c>
    </row>
    <row r="72" spans="1:7">
      <c r="A72" s="2">
        <v>43954</v>
      </c>
      <c r="B72" s="10">
        <v>70</v>
      </c>
      <c r="E72" s="11">
        <f t="shared" si="28"/>
        <v>107719.90482298618</v>
      </c>
      <c r="F72" s="11">
        <f t="shared" si="29"/>
        <v>468.18039020101423</v>
      </c>
      <c r="G72" s="11">
        <f t="shared" si="30"/>
        <v>46.818039020101423</v>
      </c>
    </row>
    <row r="73" spans="1:7">
      <c r="A73" s="2">
        <v>43955</v>
      </c>
      <c r="B73" s="10">
        <v>71</v>
      </c>
      <c r="E73" s="11">
        <f t="shared" si="28"/>
        <v>107760.032879473</v>
      </c>
      <c r="F73" s="11">
        <f t="shared" si="29"/>
        <v>401.28056486821151</v>
      </c>
      <c r="G73" s="11">
        <f t="shared" si="30"/>
        <v>40.128056486821151</v>
      </c>
    </row>
    <row r="74" spans="1:7">
      <c r="A74" s="2">
        <v>43956</v>
      </c>
      <c r="B74" s="10">
        <v>72</v>
      </c>
      <c r="E74" s="11">
        <f t="shared" si="28"/>
        <v>107794.42292987641</v>
      </c>
      <c r="F74" s="11">
        <f t="shared" si="29"/>
        <v>343.90050403409987</v>
      </c>
      <c r="G74" s="11">
        <f t="shared" si="30"/>
        <v>34.390050403409987</v>
      </c>
    </row>
    <row r="75" spans="1:7">
      <c r="A75" s="2">
        <v>43957</v>
      </c>
      <c r="B75" s="10">
        <v>73</v>
      </c>
      <c r="E75" s="11">
        <f t="shared" si="28"/>
        <v>107823.89254463933</v>
      </c>
      <c r="F75" s="11">
        <f t="shared" si="29"/>
        <v>294.69614762914716</v>
      </c>
      <c r="G75" s="11">
        <f t="shared" si="30"/>
        <v>29.469614762914716</v>
      </c>
    </row>
    <row r="76" spans="1:7">
      <c r="A76" s="2">
        <v>43958</v>
      </c>
      <c r="B76" s="10">
        <v>74</v>
      </c>
      <c r="E76" s="11">
        <f t="shared" si="28"/>
        <v>107849.14358190415</v>
      </c>
      <c r="F76" s="11">
        <f t="shared" si="29"/>
        <v>252.51037264824845</v>
      </c>
      <c r="G76" s="11">
        <f t="shared" si="30"/>
        <v>25.251037264824845</v>
      </c>
    </row>
    <row r="77" spans="1:7">
      <c r="A77" s="2">
        <v>43959</v>
      </c>
      <c r="B77" s="10">
        <v>75</v>
      </c>
      <c r="E77" s="11">
        <f t="shared" si="28"/>
        <v>107870.7783569755</v>
      </c>
      <c r="F77" s="11">
        <f t="shared" si="29"/>
        <v>216.34775071346667</v>
      </c>
      <c r="G77" s="11">
        <f t="shared" si="30"/>
        <v>21.634775071346667</v>
      </c>
    </row>
    <row r="78" spans="1:7">
      <c r="A78" s="2">
        <v>43960</v>
      </c>
      <c r="B78" s="10">
        <v>76</v>
      </c>
      <c r="E78" s="11">
        <f t="shared" si="28"/>
        <v>107889.3136078689</v>
      </c>
      <c r="F78" s="11">
        <f t="shared" si="29"/>
        <v>185.35250893401098</v>
      </c>
      <c r="G78" s="11">
        <f t="shared" si="30"/>
        <v>18.535250893401098</v>
      </c>
    </row>
    <row r="79" spans="1:7">
      <c r="A79" s="2">
        <v>43961</v>
      </c>
      <c r="B79" s="10">
        <v>77</v>
      </c>
      <c r="E79" s="11">
        <f t="shared" si="28"/>
        <v>107905.19254231846</v>
      </c>
      <c r="F79" s="11">
        <f t="shared" si="29"/>
        <v>158.78934449559893</v>
      </c>
      <c r="G79" s="11">
        <f t="shared" si="30"/>
        <v>15.878934449559893</v>
      </c>
    </row>
    <row r="80" spans="1:7">
      <c r="A80" s="2">
        <v>43962</v>
      </c>
      <c r="B80" s="10">
        <v>78</v>
      </c>
      <c r="E80" s="11">
        <f t="shared" si="28"/>
        <v>107918.79521880715</v>
      </c>
      <c r="F80" s="11">
        <f t="shared" si="29"/>
        <v>136.02676488691941</v>
      </c>
      <c r="G80" s="11">
        <f t="shared" si="30"/>
        <v>13.602676488691941</v>
      </c>
    </row>
    <row r="81" spans="1:7">
      <c r="A81" s="2">
        <v>43963</v>
      </c>
      <c r="B81" s="10">
        <v>79</v>
      </c>
      <c r="E81" s="11">
        <f t="shared" si="28"/>
        <v>107930.447483952</v>
      </c>
      <c r="F81" s="11">
        <f t="shared" si="29"/>
        <v>116.52265144846751</v>
      </c>
      <c r="G81" s="11">
        <f t="shared" si="30"/>
        <v>11.652265144846751</v>
      </c>
    </row>
    <row r="82" spans="1:7">
      <c r="A82" s="2">
        <v>43964</v>
      </c>
      <c r="B82" s="10">
        <v>80</v>
      </c>
      <c r="E82" s="11">
        <f t="shared" si="28"/>
        <v>107940.42866110359</v>
      </c>
      <c r="F82" s="11">
        <f t="shared" si="29"/>
        <v>99.811771515960572</v>
      </c>
      <c r="G82" s="11">
        <f t="shared" si="30"/>
        <v>9.9811771515960572</v>
      </c>
    </row>
    <row r="83" spans="1:7">
      <c r="A83" s="2">
        <v>43965</v>
      </c>
      <c r="B83" s="10">
        <v>81</v>
      </c>
      <c r="E83" s="11">
        <f t="shared" si="28"/>
        <v>107948.9781603247</v>
      </c>
      <c r="F83" s="11">
        <f t="shared" si="29"/>
        <v>85.49499221102451</v>
      </c>
      <c r="G83" s="11">
        <f t="shared" si="30"/>
        <v>8.549499221102451</v>
      </c>
    </row>
    <row r="84" spans="1:7">
      <c r="A84" s="2">
        <v>43966</v>
      </c>
      <c r="B84" s="10">
        <v>82</v>
      </c>
      <c r="E84" s="11">
        <f t="shared" si="28"/>
        <v>107956.30115789625</v>
      </c>
      <c r="F84" s="11">
        <f t="shared" si="29"/>
        <v>73.22997571551241</v>
      </c>
      <c r="G84" s="11">
        <f t="shared" si="30"/>
        <v>7.322997571551241</v>
      </c>
    </row>
    <row r="85" spans="1:7">
      <c r="A85" s="2">
        <v>43967</v>
      </c>
      <c r="B85" s="10">
        <v>83</v>
      </c>
      <c r="E85" s="11">
        <f t="shared" si="28"/>
        <v>107962.57347401</v>
      </c>
      <c r="F85" s="11">
        <f t="shared" si="29"/>
        <v>62.723161137546413</v>
      </c>
      <c r="G85" s="11">
        <f t="shared" si="30"/>
        <v>6.2723161137546413</v>
      </c>
    </row>
    <row r="86" spans="1:7">
      <c r="A86" s="2">
        <v>43968</v>
      </c>
      <c r="B86" s="10">
        <v>84</v>
      </c>
      <c r="E86" s="11">
        <f t="shared" si="28"/>
        <v>107967.94576014175</v>
      </c>
      <c r="F86" s="11">
        <f t="shared" si="29"/>
        <v>53.722861317510251</v>
      </c>
      <c r="G86" s="11">
        <f t="shared" si="30"/>
        <v>5.3722861317510251</v>
      </c>
    </row>
    <row r="87" spans="1:7">
      <c r="A87" s="2">
        <v>43969</v>
      </c>
      <c r="B87" s="10">
        <v>85</v>
      </c>
      <c r="E87" s="11">
        <f t="shared" si="28"/>
        <v>107972.54709255611</v>
      </c>
      <c r="F87" s="11">
        <f t="shared" si="29"/>
        <v>46.013324143568752</v>
      </c>
      <c r="G87" s="11">
        <f t="shared" si="30"/>
        <v>4.6013324143568752</v>
      </c>
    </row>
    <row r="88" spans="1:7">
      <c r="A88" s="2">
        <v>43970</v>
      </c>
      <c r="B88" s="10">
        <v>86</v>
      </c>
      <c r="E88" s="11">
        <f t="shared" si="28"/>
        <v>107976.48805525202</v>
      </c>
      <c r="F88" s="11">
        <f t="shared" si="29"/>
        <v>39.409626959095476</v>
      </c>
      <c r="G88" s="11">
        <f t="shared" si="30"/>
        <v>3.9409626959095476</v>
      </c>
    </row>
    <row r="89" spans="1:7">
      <c r="A89" s="2">
        <v>43971</v>
      </c>
      <c r="B89" s="10">
        <v>87</v>
      </c>
      <c r="E89" s="11">
        <f t="shared" si="28"/>
        <v>107979.86338421772</v>
      </c>
      <c r="F89" s="11">
        <f t="shared" si="29"/>
        <v>33.753289657033747</v>
      </c>
      <c r="G89" s="11">
        <f t="shared" si="30"/>
        <v>3.3753289657033747</v>
      </c>
    </row>
    <row r="90" spans="1:7">
      <c r="A90" s="2">
        <v>43972</v>
      </c>
      <c r="B90" s="10">
        <v>88</v>
      </c>
      <c r="E90" s="11">
        <f t="shared" si="28"/>
        <v>107982.75423492743</v>
      </c>
      <c r="F90" s="11">
        <f t="shared" si="29"/>
        <v>28.908507097075926</v>
      </c>
      <c r="G90" s="11">
        <f t="shared" si="30"/>
        <v>2.8908507097075926</v>
      </c>
    </row>
    <row r="91" spans="1:7">
      <c r="A91" s="2">
        <v>43973</v>
      </c>
      <c r="B91" s="10">
        <v>89</v>
      </c>
      <c r="E91" s="11">
        <f t="shared" si="28"/>
        <v>107985.23012640004</v>
      </c>
      <c r="F91" s="11">
        <f t="shared" si="29"/>
        <v>24.758914726116927</v>
      </c>
      <c r="G91" s="11">
        <f t="shared" si="30"/>
        <v>2.4758914726116927</v>
      </c>
    </row>
    <row r="92" spans="1:7">
      <c r="A92" s="2">
        <v>43974</v>
      </c>
      <c r="B92" s="10">
        <v>90</v>
      </c>
      <c r="E92" s="11">
        <f t="shared" si="28"/>
        <v>107987.35060769113</v>
      </c>
      <c r="F92" s="11">
        <f t="shared" si="29"/>
        <v>21.204812910873443</v>
      </c>
      <c r="G92" s="11">
        <f t="shared" si="30"/>
        <v>2.1204812910873443</v>
      </c>
    </row>
    <row r="93" spans="1:7">
      <c r="A93" s="2">
        <v>43975</v>
      </c>
      <c r="B93" s="10">
        <v>91</v>
      </c>
      <c r="E93" s="11">
        <f t="shared" si="28"/>
        <v>107989.16668625442</v>
      </c>
      <c r="F93" s="11">
        <f t="shared" si="29"/>
        <v>18.160785632935585</v>
      </c>
      <c r="G93" s="11">
        <f t="shared" si="30"/>
        <v>1.8160785632935585</v>
      </c>
    </row>
    <row r="94" spans="1:7">
      <c r="A94" s="2">
        <v>43976</v>
      </c>
      <c r="B94" s="10">
        <v>92</v>
      </c>
      <c r="E94" s="11">
        <f t="shared" si="28"/>
        <v>107990.72205205767</v>
      </c>
      <c r="F94" s="11">
        <f t="shared" si="29"/>
        <v>15.55365803244058</v>
      </c>
      <c r="G94" s="11">
        <f t="shared" si="30"/>
        <v>1.555365803244058</v>
      </c>
    </row>
    <row r="95" spans="1:7">
      <c r="A95" s="2">
        <v>43977</v>
      </c>
      <c r="B95" s="10">
        <v>93</v>
      </c>
      <c r="E95" s="11">
        <f t="shared" si="28"/>
        <v>107992.0541265545</v>
      </c>
      <c r="F95" s="11">
        <f t="shared" si="29"/>
        <v>13.320744968368672</v>
      </c>
      <c r="G95" s="11">
        <f t="shared" si="30"/>
        <v>1.3320744968368672</v>
      </c>
    </row>
    <row r="96" spans="1:7">
      <c r="A96" s="2">
        <v>43978</v>
      </c>
      <c r="B96" s="10">
        <v>94</v>
      </c>
      <c r="E96" s="11">
        <f t="shared" si="28"/>
        <v>107993.19496149481</v>
      </c>
      <c r="F96" s="11">
        <f t="shared" si="29"/>
        <v>11.408349403063767</v>
      </c>
      <c r="G96" s="11">
        <f t="shared" si="30"/>
        <v>1.1408349403063767</v>
      </c>
    </row>
    <row r="97" spans="2:7">
      <c r="B97" s="10">
        <v>95</v>
      </c>
      <c r="E97" s="11">
        <f t="shared" si="28"/>
        <v>107994.17200901365</v>
      </c>
      <c r="F97" s="11">
        <f t="shared" si="29"/>
        <v>9.7704751884157304</v>
      </c>
      <c r="G97" s="11">
        <f t="shared" si="30"/>
        <v>0.97704751884157304</v>
      </c>
    </row>
    <row r="98" spans="2:7">
      <c r="B98" s="10">
        <v>96</v>
      </c>
      <c r="E98" s="11">
        <f t="shared" si="28"/>
        <v>107995.00878139184</v>
      </c>
      <c r="F98" s="11">
        <f t="shared" si="29"/>
        <v>8.3677237818483263</v>
      </c>
      <c r="G98" s="11">
        <f t="shared" si="30"/>
        <v>0.83677237818483263</v>
      </c>
    </row>
    <row r="99" spans="2:7">
      <c r="B99" s="10">
        <v>97</v>
      </c>
      <c r="E99" s="11">
        <f t="shared" ref="E99:E130" si="31">$K$2/(1+$K$5*EXP(-$K$4*B99))</f>
        <v>107995.72541626467</v>
      </c>
      <c r="F99" s="11">
        <f t="shared" si="29"/>
        <v>7.166348728351295</v>
      </c>
      <c r="G99" s="11">
        <f t="shared" si="30"/>
        <v>0.7166348728351295</v>
      </c>
    </row>
    <row r="100" spans="2:7">
      <c r="B100" s="10">
        <v>98</v>
      </c>
      <c r="E100" s="11">
        <f t="shared" si="31"/>
        <v>107996.33916080705</v>
      </c>
      <c r="F100" s="11">
        <f t="shared" ref="F100:F131" si="32">(E100-E99)*10</f>
        <v>6.1374454238102771</v>
      </c>
      <c r="G100" s="11">
        <f t="shared" si="30"/>
        <v>0.61374454238102771</v>
      </c>
    </row>
    <row r="101" spans="2:7">
      <c r="B101" s="10">
        <v>99</v>
      </c>
      <c r="E101" s="11">
        <f t="shared" si="31"/>
        <v>107996.86478649361</v>
      </c>
      <c r="F101" s="11">
        <f t="shared" si="32"/>
        <v>5.2562568655412178</v>
      </c>
      <c r="G101" s="11">
        <f t="shared" si="30"/>
        <v>0.52562568655412178</v>
      </c>
    </row>
    <row r="102" spans="2:7">
      <c r="B102" s="10">
        <v>100</v>
      </c>
      <c r="E102" s="11">
        <f t="shared" si="31"/>
        <v>107997.31494437653</v>
      </c>
      <c r="F102" s="11">
        <f t="shared" si="32"/>
        <v>4.5015788292221259</v>
      </c>
      <c r="G102" s="11">
        <f t="shared" si="30"/>
        <v>0.45015788292221259</v>
      </c>
    </row>
    <row r="103" spans="2:7">
      <c r="B103" s="10">
        <v>101</v>
      </c>
      <c r="E103" s="11">
        <f t="shared" si="31"/>
        <v>107997.70046940292</v>
      </c>
      <c r="F103" s="11">
        <f t="shared" si="32"/>
        <v>3.8552502638776787</v>
      </c>
      <c r="G103" s="11">
        <f t="shared" si="30"/>
        <v>0.38552502638776787</v>
      </c>
    </row>
    <row r="104" spans="2:7">
      <c r="B104" s="10">
        <v>102</v>
      </c>
      <c r="E104" s="11">
        <f t="shared" si="31"/>
        <v>107998.03064107485</v>
      </c>
      <c r="F104" s="11">
        <f t="shared" si="32"/>
        <v>3.301716719288379</v>
      </c>
      <c r="G104" s="11">
        <f t="shared" si="30"/>
        <v>0.3301716719288379</v>
      </c>
    </row>
    <row r="105" spans="2:7">
      <c r="B105" s="10">
        <v>103</v>
      </c>
      <c r="E105" s="11">
        <f t="shared" si="31"/>
        <v>107998.31340671067</v>
      </c>
      <c r="F105" s="11">
        <f t="shared" si="32"/>
        <v>2.8276563582767267</v>
      </c>
      <c r="G105" s="11">
        <f t="shared" si="30"/>
        <v>0.28276563582767267</v>
      </c>
    </row>
    <row r="106" spans="2:7">
      <c r="B106" s="10">
        <v>104</v>
      </c>
      <c r="E106" s="11">
        <f t="shared" si="31"/>
        <v>107998.55557266992</v>
      </c>
      <c r="F106" s="11">
        <f t="shared" si="32"/>
        <v>2.4216595925099682</v>
      </c>
      <c r="G106" s="11">
        <f t="shared" si="30"/>
        <v>0.24216595925099682</v>
      </c>
    </row>
    <row r="107" spans="2:7">
      <c r="B107" s="10">
        <v>105</v>
      </c>
      <c r="E107" s="11">
        <f t="shared" si="31"/>
        <v>107998.76296813622</v>
      </c>
      <c r="F107" s="11">
        <f t="shared" si="32"/>
        <v>2.0739546629192773</v>
      </c>
      <c r="G107" s="11">
        <f t="shared" si="30"/>
        <v>0.20739546629192773</v>
      </c>
    </row>
    <row r="108" spans="2:7">
      <c r="B108" s="10">
        <v>106</v>
      </c>
      <c r="E108" s="11">
        <f t="shared" si="31"/>
        <v>107998.94058539449</v>
      </c>
      <c r="F108" s="11">
        <f t="shared" si="32"/>
        <v>1.7761725827585906</v>
      </c>
      <c r="G108" s="11">
        <f t="shared" si="30"/>
        <v>0.17761725827585906</v>
      </c>
    </row>
    <row r="109" spans="2:7">
      <c r="B109" s="10">
        <v>107</v>
      </c>
      <c r="E109" s="11">
        <f t="shared" si="31"/>
        <v>107999.09269997469</v>
      </c>
      <c r="F109" s="11">
        <f t="shared" si="32"/>
        <v>1.5211458019621205</v>
      </c>
      <c r="G109" s="11">
        <f t="shared" si="30"/>
        <v>0.15211458019621205</v>
      </c>
    </row>
    <row r="110" spans="2:7">
      <c r="B110" s="10">
        <v>108</v>
      </c>
      <c r="E110" s="11">
        <f t="shared" si="31"/>
        <v>107999.22297355051</v>
      </c>
      <c r="F110" s="11">
        <f t="shared" si="32"/>
        <v>1.3027357582177501</v>
      </c>
      <c r="G110" s="11">
        <f t="shared" si="30"/>
        <v>0.13027357582177501</v>
      </c>
    </row>
    <row r="111" spans="2:7">
      <c r="B111" s="10">
        <v>109</v>
      </c>
      <c r="E111" s="11">
        <f t="shared" si="31"/>
        <v>107999.3345420679</v>
      </c>
      <c r="F111" s="11">
        <f t="shared" si="32"/>
        <v>1.1156851738633122</v>
      </c>
      <c r="G111" s="11">
        <f t="shared" si="30"/>
        <v>0.11156851738633122</v>
      </c>
    </row>
    <row r="112" spans="2:7">
      <c r="B112" s="10">
        <v>110</v>
      </c>
      <c r="E112" s="11">
        <f t="shared" si="31"/>
        <v>107999.43009122275</v>
      </c>
      <c r="F112" s="11">
        <f t="shared" si="32"/>
        <v>0.95549154852051288</v>
      </c>
      <c r="G112" s="11">
        <f t="shared" si="30"/>
        <v>9.5549154852051288E-2</v>
      </c>
    </row>
    <row r="113" spans="2:7">
      <c r="B113" s="10">
        <v>111</v>
      </c>
      <c r="E113" s="11">
        <f t="shared" si="31"/>
        <v>107999.51192110358</v>
      </c>
      <c r="F113" s="11">
        <f t="shared" si="32"/>
        <v>0.81829880829900503</v>
      </c>
      <c r="G113" s="11">
        <f t="shared" si="30"/>
        <v>8.1829880829900503E-2</v>
      </c>
    </row>
    <row r="114" spans="2:7">
      <c r="B114" s="10">
        <v>112</v>
      </c>
      <c r="E114" s="11">
        <f t="shared" si="31"/>
        <v>107999.58200155407</v>
      </c>
      <c r="F114" s="11">
        <f t="shared" si="32"/>
        <v>0.70080450488603674</v>
      </c>
      <c r="G114" s="11">
        <f t="shared" si="30"/>
        <v>7.0080450488603674E-2</v>
      </c>
    </row>
    <row r="115" spans="2:7">
      <c r="B115" s="10">
        <v>113</v>
      </c>
      <c r="E115" s="11">
        <f t="shared" si="31"/>
        <v>107999.6420195878</v>
      </c>
      <c r="F115" s="11">
        <f t="shared" si="32"/>
        <v>0.60018033735104837</v>
      </c>
      <c r="G115" s="11">
        <f t="shared" si="30"/>
        <v>6.0018033735104837E-2</v>
      </c>
    </row>
    <row r="116" spans="2:7">
      <c r="B116" s="10">
        <v>114</v>
      </c>
      <c r="E116" s="11">
        <f t="shared" si="31"/>
        <v>107999.69341999583</v>
      </c>
      <c r="F116" s="11">
        <f t="shared" si="32"/>
        <v>0.51400408032350242</v>
      </c>
      <c r="G116" s="11">
        <f t="shared" si="30"/>
        <v>5.1400408032350242E-2</v>
      </c>
    </row>
    <row r="117" spans="2:7">
      <c r="B117" s="10">
        <v>115</v>
      </c>
      <c r="E117" s="11">
        <f t="shared" si="31"/>
        <v>107999.73744012431</v>
      </c>
      <c r="F117" s="11">
        <f t="shared" si="32"/>
        <v>0.44020128480042331</v>
      </c>
      <c r="G117" s="11">
        <f t="shared" si="30"/>
        <v>4.4020128480042331E-2</v>
      </c>
    </row>
    <row r="118" spans="2:7">
      <c r="B118" s="10">
        <v>116</v>
      </c>
      <c r="E118" s="11">
        <f t="shared" si="31"/>
        <v>107999.77513965896</v>
      </c>
      <c r="F118" s="11">
        <f t="shared" si="32"/>
        <v>0.37699534645071253</v>
      </c>
      <c r="G118" s="11">
        <f t="shared" si="30"/>
        <v>3.7699534645071253E-2</v>
      </c>
    </row>
    <row r="119" spans="2:7">
      <c r="B119" s="10">
        <v>117</v>
      </c>
      <c r="E119" s="11">
        <f t="shared" si="31"/>
        <v>107999.80742613356</v>
      </c>
      <c r="F119" s="11">
        <f t="shared" si="32"/>
        <v>0.32286474597640336</v>
      </c>
      <c r="G119" s="11">
        <f t="shared" si="30"/>
        <v>3.2286474597640336E-2</v>
      </c>
    </row>
    <row r="120" spans="2:7">
      <c r="B120" s="10">
        <v>118</v>
      </c>
      <c r="E120" s="11">
        <f t="shared" si="31"/>
        <v>107999.83507677575</v>
      </c>
      <c r="F120" s="11">
        <f t="shared" si="32"/>
        <v>0.27650642194203101</v>
      </c>
      <c r="G120" s="11">
        <f t="shared" si="30"/>
        <v>2.7650642194203101E-2</v>
      </c>
    </row>
    <row r="121" spans="2:7">
      <c r="B121" s="10">
        <v>119</v>
      </c>
      <c r="E121" s="11">
        <f t="shared" si="31"/>
        <v>107999.85875721667</v>
      </c>
      <c r="F121" s="11">
        <f t="shared" si="32"/>
        <v>0.23680440921452828</v>
      </c>
      <c r="G121" s="11">
        <f t="shared" si="30"/>
        <v>2.3680440921452828E-2</v>
      </c>
    </row>
    <row r="122" spans="2:7">
      <c r="B122" s="10">
        <v>120</v>
      </c>
      <c r="E122" s="11">
        <f t="shared" si="31"/>
        <v>107999.87903751394</v>
      </c>
      <c r="F122" s="11">
        <f t="shared" si="32"/>
        <v>0.20280297263525426</v>
      </c>
      <c r="G122" s="11">
        <f t="shared" si="30"/>
        <v>2.0280297263525426E-2</v>
      </c>
    </row>
    <row r="123" spans="2:7">
      <c r="B123" s="10">
        <v>121</v>
      </c>
      <c r="E123" s="11">
        <f t="shared" si="31"/>
        <v>107999.89640587437</v>
      </c>
      <c r="F123" s="11">
        <f t="shared" si="32"/>
        <v>0.17368360437103547</v>
      </c>
      <c r="G123" s="11">
        <f t="shared" si="30"/>
        <v>1.7368360437103547E-2</v>
      </c>
    </row>
    <row r="124" spans="2:7">
      <c r="B124" s="10">
        <v>122</v>
      </c>
      <c r="E124" s="11">
        <f t="shared" si="31"/>
        <v>107999.91128040629</v>
      </c>
      <c r="F124" s="11">
        <f t="shared" si="32"/>
        <v>0.14874531916575506</v>
      </c>
      <c r="G124" s="11">
        <f t="shared" si="30"/>
        <v>1.4874531916575506E-2</v>
      </c>
    </row>
    <row r="125" spans="2:7">
      <c r="B125" s="10">
        <v>123</v>
      </c>
      <c r="E125" s="11">
        <f t="shared" si="31"/>
        <v>107999.92401918443</v>
      </c>
      <c r="F125" s="11">
        <f t="shared" si="32"/>
        <v>0.12738778139464557</v>
      </c>
      <c r="G125" s="11">
        <f t="shared" si="30"/>
        <v>1.2738778139464557E-2</v>
      </c>
    </row>
    <row r="126" spans="2:7">
      <c r="B126" s="10">
        <v>124</v>
      </c>
      <c r="E126" s="11">
        <f t="shared" si="31"/>
        <v>107999.9349288698</v>
      </c>
      <c r="F126" s="11">
        <f t="shared" si="32"/>
        <v>0.10909685370279476</v>
      </c>
      <c r="G126" s="11">
        <f t="shared" si="30"/>
        <v>1.0909685370279476E-2</v>
      </c>
    </row>
    <row r="127" spans="2:7">
      <c r="B127" s="10">
        <v>125</v>
      </c>
      <c r="E127" s="11">
        <f t="shared" si="31"/>
        <v>107999.94427209166</v>
      </c>
      <c r="F127" s="11">
        <f t="shared" si="32"/>
        <v>9.3432218563975766E-2</v>
      </c>
      <c r="G127" s="11">
        <f t="shared" si="30"/>
        <v>9.3432218563975766E-3</v>
      </c>
    </row>
    <row r="128" spans="2:7">
      <c r="B128" s="10">
        <v>126</v>
      </c>
      <c r="E128" s="11">
        <f t="shared" si="31"/>
        <v>107999.95227376994</v>
      </c>
      <c r="F128" s="11">
        <f t="shared" si="32"/>
        <v>8.0016782885650173E-2</v>
      </c>
      <c r="G128" s="11">
        <f t="shared" si="30"/>
        <v>8.0016782885650173E-3</v>
      </c>
    </row>
    <row r="129" spans="2:7">
      <c r="B129" s="10">
        <v>127</v>
      </c>
      <c r="E129" s="11">
        <f t="shared" si="31"/>
        <v>107999.95912652962</v>
      </c>
      <c r="F129" s="11">
        <f t="shared" si="32"/>
        <v>6.8527596740750596E-2</v>
      </c>
      <c r="G129" s="11">
        <f t="shared" si="30"/>
        <v>6.8527596740750596E-3</v>
      </c>
    </row>
    <row r="130" spans="2:7">
      <c r="B130" s="10">
        <v>128</v>
      </c>
      <c r="E130" s="11">
        <f t="shared" si="31"/>
        <v>107999.96499533771</v>
      </c>
      <c r="F130" s="11">
        <f t="shared" si="32"/>
        <v>5.8688080898718908E-2</v>
      </c>
      <c r="G130" s="11">
        <f t="shared" si="30"/>
        <v>5.8688080898718908E-3</v>
      </c>
    </row>
    <row r="131" spans="2:7">
      <c r="B131" s="10">
        <v>129</v>
      </c>
      <c r="E131" s="11">
        <f t="shared" ref="E131:E149" si="33">$K$2/(1+$K$5*EXP(-$K$4*B131))</f>
        <v>107999.97002147454</v>
      </c>
      <c r="F131" s="11">
        <f t="shared" si="32"/>
        <v>5.0261368305655196E-2</v>
      </c>
      <c r="G131" s="11">
        <f t="shared" si="30"/>
        <v>5.0261368305655196E-3</v>
      </c>
    </row>
    <row r="132" spans="2:7">
      <c r="B132" s="10">
        <v>130</v>
      </c>
      <c r="E132" s="11">
        <f t="shared" si="33"/>
        <v>107999.97432593477</v>
      </c>
      <c r="F132" s="11">
        <f t="shared" ref="F132:F149" si="34">(E132-E131)*10</f>
        <v>4.304460235289298E-2</v>
      </c>
      <c r="G132" s="11">
        <f t="shared" si="30"/>
        <v>4.304460235289298E-3</v>
      </c>
    </row>
    <row r="133" spans="2:7">
      <c r="B133" s="10">
        <v>131</v>
      </c>
      <c r="E133" s="11">
        <f t="shared" si="33"/>
        <v>107999.97801234011</v>
      </c>
      <c r="F133" s="11">
        <f t="shared" si="34"/>
        <v>3.6864053399767727E-2</v>
      </c>
      <c r="G133" s="11">
        <f t="shared" ref="G133:G149" si="35">E133-E132</f>
        <v>3.6864053399767727E-3</v>
      </c>
    </row>
    <row r="134" spans="2:7">
      <c r="B134" s="10">
        <v>132</v>
      </c>
      <c r="E134" s="11">
        <f t="shared" si="33"/>
        <v>107999.98116943381</v>
      </c>
      <c r="F134" s="11">
        <f t="shared" si="34"/>
        <v>3.1570936989737675E-2</v>
      </c>
      <c r="G134" s="11">
        <f t="shared" si="35"/>
        <v>3.1570936989737675E-3</v>
      </c>
    </row>
    <row r="135" spans="2:7">
      <c r="B135" s="10">
        <v>133</v>
      </c>
      <c r="E135" s="11">
        <f t="shared" si="33"/>
        <v>107999.9838732169</v>
      </c>
      <c r="F135" s="11">
        <f t="shared" si="34"/>
        <v>2.7037830877816305E-2</v>
      </c>
      <c r="G135" s="11">
        <f t="shared" si="35"/>
        <v>2.7037830877816305E-3</v>
      </c>
    </row>
    <row r="136" spans="2:7">
      <c r="B136" s="10">
        <v>134</v>
      </c>
      <c r="E136" s="11">
        <f t="shared" si="33"/>
        <v>107999.98618877791</v>
      </c>
      <c r="F136" s="11">
        <f t="shared" si="34"/>
        <v>2.3155610106186941E-2</v>
      </c>
      <c r="G136" s="11">
        <f t="shared" si="35"/>
        <v>2.3155610106186941E-3</v>
      </c>
    </row>
    <row r="137" spans="2:7">
      <c r="B137" s="10">
        <v>135</v>
      </c>
      <c r="E137" s="11">
        <f t="shared" si="33"/>
        <v>107999.98817185954</v>
      </c>
      <c r="F137" s="11">
        <f t="shared" si="34"/>
        <v>1.9830816308967769E-2</v>
      </c>
      <c r="G137" s="11">
        <f t="shared" si="35"/>
        <v>1.9830816308967769E-3</v>
      </c>
    </row>
    <row r="138" spans="2:7">
      <c r="B138" s="10">
        <v>136</v>
      </c>
      <c r="E138" s="11">
        <f t="shared" si="33"/>
        <v>107999.98987020085</v>
      </c>
      <c r="F138" s="11">
        <f t="shared" si="34"/>
        <v>1.6983413079287857E-2</v>
      </c>
      <c r="G138" s="11">
        <f t="shared" si="35"/>
        <v>1.6983413079287857E-3</v>
      </c>
    </row>
    <row r="139" spans="2:7">
      <c r="B139" s="10">
        <v>137</v>
      </c>
      <c r="E139" s="11">
        <f t="shared" si="33"/>
        <v>107999.99132468614</v>
      </c>
      <c r="F139" s="11">
        <f t="shared" si="34"/>
        <v>1.4544852892868221E-2</v>
      </c>
      <c r="G139" s="11">
        <f t="shared" si="35"/>
        <v>1.4544852892868221E-3</v>
      </c>
    </row>
    <row r="140" spans="2:7">
      <c r="B140" s="10">
        <v>138</v>
      </c>
      <c r="E140" s="11">
        <f t="shared" si="33"/>
        <v>107999.99257032946</v>
      </c>
      <c r="F140" s="11">
        <f t="shared" si="34"/>
        <v>1.2456433178158477E-2</v>
      </c>
      <c r="G140" s="11">
        <f t="shared" si="35"/>
        <v>1.2456433178158477E-3</v>
      </c>
    </row>
    <row r="141" spans="2:7">
      <c r="B141" s="10">
        <v>139</v>
      </c>
      <c r="E141" s="11">
        <f t="shared" si="33"/>
        <v>107999.99363711732</v>
      </c>
      <c r="F141" s="11">
        <f t="shared" si="34"/>
        <v>1.0667878668755293E-2</v>
      </c>
      <c r="G141" s="11">
        <f t="shared" si="35"/>
        <v>1.0667878668755293E-3</v>
      </c>
    </row>
    <row r="142" spans="2:7">
      <c r="B142" s="10">
        <v>140</v>
      </c>
      <c r="E142" s="11">
        <f t="shared" si="33"/>
        <v>107999.99455073067</v>
      </c>
      <c r="F142" s="11">
        <f t="shared" si="34"/>
        <v>9.1361334489192814E-3</v>
      </c>
      <c r="G142" s="11">
        <f t="shared" si="35"/>
        <v>9.1361334489192814E-4</v>
      </c>
    </row>
    <row r="143" spans="2:7">
      <c r="B143" s="10">
        <v>141</v>
      </c>
      <c r="E143" s="11">
        <f t="shared" si="33"/>
        <v>107999.99533316298</v>
      </c>
      <c r="F143" s="11">
        <f t="shared" si="34"/>
        <v>7.824323110980913E-3</v>
      </c>
      <c r="G143" s="11">
        <f t="shared" si="35"/>
        <v>7.824323110980913E-4</v>
      </c>
    </row>
    <row r="144" spans="2:7">
      <c r="B144" s="10">
        <v>142</v>
      </c>
      <c r="E144" s="11">
        <f t="shared" si="33"/>
        <v>107999.99600324994</v>
      </c>
      <c r="F144" s="11">
        <f t="shared" si="34"/>
        <v>6.700869562337175E-3</v>
      </c>
      <c r="G144" s="11">
        <f t="shared" si="35"/>
        <v>6.700869562337175E-4</v>
      </c>
    </row>
    <row r="145" spans="2:7">
      <c r="B145" s="10">
        <v>143</v>
      </c>
      <c r="E145" s="11">
        <f t="shared" si="33"/>
        <v>107999.99657712255</v>
      </c>
      <c r="F145" s="11">
        <f t="shared" si="34"/>
        <v>5.7387261767871678E-3</v>
      </c>
      <c r="G145" s="11">
        <f t="shared" si="35"/>
        <v>5.7387261767871678E-4</v>
      </c>
    </row>
    <row r="146" spans="2:7">
      <c r="B146" s="10">
        <v>144</v>
      </c>
      <c r="E146" s="11">
        <f t="shared" si="33"/>
        <v>107999.99706859581</v>
      </c>
      <c r="F146" s="11">
        <f t="shared" si="34"/>
        <v>4.9147325626108795E-3</v>
      </c>
      <c r="G146" s="11">
        <f t="shared" si="35"/>
        <v>4.9147325626108795E-4</v>
      </c>
    </row>
    <row r="147" spans="2:7">
      <c r="B147" s="10">
        <v>145</v>
      </c>
      <c r="E147" s="11">
        <f t="shared" si="33"/>
        <v>107999.99748950094</v>
      </c>
      <c r="F147" s="11">
        <f t="shared" si="34"/>
        <v>4.209051257930696E-3</v>
      </c>
      <c r="G147" s="11">
        <f t="shared" si="35"/>
        <v>4.209051257930696E-4</v>
      </c>
    </row>
    <row r="148" spans="2:7">
      <c r="B148" s="10">
        <v>146</v>
      </c>
      <c r="E148" s="11">
        <f t="shared" si="33"/>
        <v>107999.99784997049</v>
      </c>
      <c r="F148" s="11">
        <f t="shared" si="34"/>
        <v>3.60469552106224E-3</v>
      </c>
      <c r="G148" s="11">
        <f t="shared" si="35"/>
        <v>3.60469552106224E-4</v>
      </c>
    </row>
    <row r="149" spans="2:7">
      <c r="B149" s="10">
        <v>147</v>
      </c>
      <c r="E149" s="11">
        <f t="shared" si="33"/>
        <v>107999.99815868208</v>
      </c>
      <c r="F149" s="11">
        <f t="shared" si="34"/>
        <v>3.0871159106027335E-3</v>
      </c>
      <c r="G149" s="11">
        <f t="shared" si="35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topLeftCell="A40" workbookViewId="0">
      <selection activeCell="H56" sqref="H56:I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9">C53-C52</f>
        <v>2972</v>
      </c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H53" s="11">
        <f t="shared" ref="H53" si="10">C53-E53</f>
        <v>5146.3639903618605</v>
      </c>
      <c r="I53" s="11">
        <f t="shared" ref="I53" si="11">H53-H52</f>
        <v>1098.5563822259428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2">C54-C53</f>
        <v>2667</v>
      </c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H54" s="11">
        <f t="shared" ref="H54" si="13">C54-E54</f>
        <v>6164.3417487952102</v>
      </c>
      <c r="I54" s="11">
        <f t="shared" ref="I54" si="14">H54-H53</f>
        <v>1017.9777584333497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5">C55-C54</f>
        <v>3786</v>
      </c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H55" s="11">
        <f t="shared" ref="H55" si="16">C55-E55</f>
        <v>8503.084645438008</v>
      </c>
      <c r="I55" s="11">
        <f t="shared" ref="I55" si="17">H55-H54</f>
        <v>2338.7428966427979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8">C56-C55</f>
        <v>3493</v>
      </c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H56" s="11">
        <f t="shared" ref="H56" si="19">C56-E56</f>
        <v>10729.153694363253</v>
      </c>
      <c r="I56" s="11">
        <f t="shared" ref="I56" si="20">H56-H55</f>
        <v>2226.0690489252447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21">C57-C56</f>
        <v>3491</v>
      </c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H57" s="11">
        <f t="shared" ref="H57" si="22">C57-E57</f>
        <v>13113.563874525804</v>
      </c>
      <c r="I57" s="11">
        <f t="shared" ref="I57" si="23">H57-H56</f>
        <v>2384.4101801625511</v>
      </c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24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24"/>
        <v>168570.60199530661</v>
      </c>
      <c r="F68" s="11">
        <f t="shared" ref="F68:F131" si="25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24"/>
        <v>168768.263127529</v>
      </c>
      <c r="F69" s="11">
        <f t="shared" si="25"/>
        <v>1976.6113222239073</v>
      </c>
      <c r="G69" s="11">
        <f t="shared" ref="G69:G132" si="26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24"/>
        <v>168938.76320437688</v>
      </c>
      <c r="F70" s="11">
        <f t="shared" si="25"/>
        <v>1705.0007684787852</v>
      </c>
      <c r="G70" s="11">
        <f t="shared" si="26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24"/>
        <v>169085.79008292852</v>
      </c>
      <c r="F71" s="11">
        <f t="shared" si="25"/>
        <v>1470.2687855163822</v>
      </c>
      <c r="G71" s="11">
        <f t="shared" si="26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24"/>
        <v>169212.54237020807</v>
      </c>
      <c r="F72" s="11">
        <f t="shared" si="25"/>
        <v>1267.5228727955255</v>
      </c>
      <c r="G72" s="11">
        <f t="shared" si="26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24"/>
        <v>169321.79134647819</v>
      </c>
      <c r="F73" s="11">
        <f t="shared" si="25"/>
        <v>1092.4897627011524</v>
      </c>
      <c r="G73" s="11">
        <f t="shared" si="26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24"/>
        <v>169415.93583758667</v>
      </c>
      <c r="F74" s="11">
        <f t="shared" si="25"/>
        <v>941.44491108483635</v>
      </c>
      <c r="G74" s="11">
        <f t="shared" si="26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24"/>
        <v>169497.05062438795</v>
      </c>
      <c r="F75" s="11">
        <f t="shared" si="25"/>
        <v>811.1478680127766</v>
      </c>
      <c r="G75" s="11">
        <f t="shared" si="26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24"/>
        <v>169566.9289925276</v>
      </c>
      <c r="F76" s="11">
        <f t="shared" si="25"/>
        <v>698.78368139645318</v>
      </c>
      <c r="G76" s="11">
        <f t="shared" si="26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24"/>
        <v>169627.12001559854</v>
      </c>
      <c r="F77" s="11">
        <f t="shared" si="25"/>
        <v>601.91023070947267</v>
      </c>
      <c r="G77" s="11">
        <f t="shared" si="26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24"/>
        <v>169678.96113785819</v>
      </c>
      <c r="F78" s="11">
        <f t="shared" si="25"/>
        <v>518.41122259647818</v>
      </c>
      <c r="G78" s="11">
        <f t="shared" si="26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24"/>
        <v>169723.60658588912</v>
      </c>
      <c r="F79" s="11">
        <f t="shared" si="25"/>
        <v>446.45448030933039</v>
      </c>
      <c r="G79" s="11">
        <f t="shared" si="26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24"/>
        <v>169762.0520964844</v>
      </c>
      <c r="F80" s="11">
        <f t="shared" si="25"/>
        <v>384.45510595280211</v>
      </c>
      <c r="G80" s="11">
        <f t="shared" si="26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24"/>
        <v>169795.15640390385</v>
      </c>
      <c r="F81" s="11">
        <f t="shared" si="25"/>
        <v>331.04307419445831</v>
      </c>
      <c r="G81" s="11">
        <f t="shared" si="26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24"/>
        <v>169823.65988570623</v>
      </c>
      <c r="F82" s="11">
        <f t="shared" si="25"/>
        <v>285.03481802385068</v>
      </c>
      <c r="G82" s="11">
        <f t="shared" si="26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24"/>
        <v>169848.20072405832</v>
      </c>
      <c r="F83" s="11">
        <f t="shared" si="25"/>
        <v>245.40838352084393</v>
      </c>
      <c r="G83" s="11">
        <f t="shared" si="26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24"/>
        <v>169869.32889964193</v>
      </c>
      <c r="F84" s="11">
        <f t="shared" si="25"/>
        <v>211.28175583609845</v>
      </c>
      <c r="G84" s="11">
        <f t="shared" si="26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24"/>
        <v>169887.51829852085</v>
      </c>
      <c r="F85" s="11">
        <f t="shared" si="25"/>
        <v>181.89398878923384</v>
      </c>
      <c r="G85" s="11">
        <f t="shared" si="26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24"/>
        <v>169903.17717879993</v>
      </c>
      <c r="F86" s="11">
        <f t="shared" si="25"/>
        <v>156.58880279079312</v>
      </c>
      <c r="G86" s="11">
        <f t="shared" si="26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24"/>
        <v>169916.65721364188</v>
      </c>
      <c r="F87" s="11">
        <f t="shared" si="25"/>
        <v>134.80034841952147</v>
      </c>
      <c r="G87" s="11">
        <f t="shared" si="26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24"/>
        <v>169928.261300101</v>
      </c>
      <c r="F88" s="11">
        <f t="shared" si="25"/>
        <v>116.04086459119571</v>
      </c>
      <c r="G88" s="11">
        <f t="shared" si="26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24"/>
        <v>169938.25029912076</v>
      </c>
      <c r="F89" s="11">
        <f t="shared" si="25"/>
        <v>99.889990197552834</v>
      </c>
      <c r="G89" s="11">
        <f t="shared" si="26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24"/>
        <v>169946.8488507006</v>
      </c>
      <c r="F90" s="11">
        <f t="shared" si="25"/>
        <v>85.985515798383858</v>
      </c>
      <c r="G90" s="11">
        <f t="shared" si="26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24"/>
        <v>169954.25038943792</v>
      </c>
      <c r="F91" s="11">
        <f t="shared" si="25"/>
        <v>74.01538737321971</v>
      </c>
      <c r="G91" s="11">
        <f t="shared" si="26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24"/>
        <v>169960.62146914212</v>
      </c>
      <c r="F92" s="11">
        <f t="shared" si="25"/>
        <v>63.710797042003833</v>
      </c>
      <c r="G92" s="11">
        <f t="shared" si="26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24"/>
        <v>169966.10549077136</v>
      </c>
      <c r="F93" s="11">
        <f t="shared" si="25"/>
        <v>54.840216292359401</v>
      </c>
      <c r="G93" s="11">
        <f t="shared" si="26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24"/>
        <v>169970.82591532811</v>
      </c>
      <c r="F94" s="11">
        <f t="shared" si="25"/>
        <v>47.204245567554608</v>
      </c>
      <c r="G94" s="11">
        <f t="shared" si="26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24"/>
        <v>169974.88903235993</v>
      </c>
      <c r="F95" s="11">
        <f t="shared" si="25"/>
        <v>40.631170318229124</v>
      </c>
      <c r="G95" s="11">
        <f t="shared" si="26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24"/>
        <v>169978.38634515452</v>
      </c>
      <c r="F96" s="11">
        <f t="shared" si="25"/>
        <v>34.973127945850138</v>
      </c>
      <c r="G96" s="11">
        <f t="shared" si="26"/>
        <v>3.4973127945850138</v>
      </c>
      <c r="I96" s="11"/>
    </row>
    <row r="97" spans="2:9">
      <c r="B97" s="10">
        <v>95</v>
      </c>
      <c r="C97" s="10"/>
      <c r="E97" s="11">
        <f t="shared" si="24"/>
        <v>169981.39662541894</v>
      </c>
      <c r="F97" s="11">
        <f t="shared" si="25"/>
        <v>30.102802644250914</v>
      </c>
      <c r="G97" s="11">
        <f t="shared" si="26"/>
        <v>3.0102802644250914</v>
      </c>
      <c r="I97" s="11"/>
    </row>
    <row r="98" spans="2:9">
      <c r="B98" s="10">
        <v>96</v>
      </c>
      <c r="C98" s="10"/>
      <c r="E98" s="11">
        <f t="shared" si="24"/>
        <v>169983.98768303468</v>
      </c>
      <c r="F98" s="11">
        <f t="shared" si="25"/>
        <v>25.91057615733007</v>
      </c>
      <c r="G98" s="11">
        <f t="shared" si="26"/>
        <v>2.591057615733007</v>
      </c>
      <c r="I98" s="11"/>
    </row>
    <row r="99" spans="2:9">
      <c r="B99" s="10">
        <v>97</v>
      </c>
      <c r="C99" s="10"/>
      <c r="E99" s="11">
        <f t="shared" si="24"/>
        <v>169986.2178902466</v>
      </c>
      <c r="F99" s="11">
        <f t="shared" si="25"/>
        <v>22.302072119200602</v>
      </c>
      <c r="G99" s="11">
        <f t="shared" si="26"/>
        <v>2.2302072119200602</v>
      </c>
      <c r="I99" s="11"/>
    </row>
    <row r="100" spans="2:9">
      <c r="B100" s="10">
        <v>98</v>
      </c>
      <c r="C100" s="10"/>
      <c r="E100" s="11">
        <f t="shared" si="24"/>
        <v>169988.13749424502</v>
      </c>
      <c r="F100" s="11">
        <f t="shared" si="25"/>
        <v>19.19603998423554</v>
      </c>
      <c r="G100" s="11">
        <f t="shared" si="26"/>
        <v>1.919603998423554</v>
      </c>
      <c r="I100" s="11"/>
    </row>
    <row r="101" spans="2:9">
      <c r="B101" s="10">
        <v>99</v>
      </c>
      <c r="C101" s="10"/>
      <c r="E101" s="11">
        <f t="shared" si="24"/>
        <v>169989.78974743551</v>
      </c>
      <c r="F101" s="11">
        <f t="shared" si="25"/>
        <v>16.52253190492047</v>
      </c>
      <c r="G101" s="11">
        <f t="shared" si="26"/>
        <v>1.652253190492047</v>
      </c>
      <c r="I101" s="11"/>
    </row>
    <row r="102" spans="2:9">
      <c r="B102" s="10">
        <v>100</v>
      </c>
      <c r="C102" s="10"/>
      <c r="E102" s="11">
        <f t="shared" si="24"/>
        <v>169991.21188065573</v>
      </c>
      <c r="F102" s="11">
        <f t="shared" si="25"/>
        <v>14.221332202141639</v>
      </c>
      <c r="G102" s="11">
        <f t="shared" si="26"/>
        <v>1.4221332202141639</v>
      </c>
      <c r="I102" s="11"/>
    </row>
    <row r="103" spans="2:9">
      <c r="B103" s="10">
        <v>101</v>
      </c>
      <c r="C103" s="10"/>
      <c r="E103" s="11">
        <f t="shared" si="24"/>
        <v>169992.43594111624</v>
      </c>
      <c r="F103" s="11">
        <f t="shared" si="25"/>
        <v>12.240604605176486</v>
      </c>
      <c r="G103" s="11">
        <f t="shared" si="26"/>
        <v>1.2240604605176486</v>
      </c>
      <c r="I103" s="11"/>
    </row>
    <row r="104" spans="2:9">
      <c r="B104" s="10">
        <v>102</v>
      </c>
      <c r="C104" s="10"/>
      <c r="E104" s="11">
        <f t="shared" si="24"/>
        <v>169993.48951383444</v>
      </c>
      <c r="F104" s="11">
        <f t="shared" si="25"/>
        <v>10.535727181995753</v>
      </c>
      <c r="G104" s="11">
        <f t="shared" si="26"/>
        <v>1.0535727181995753</v>
      </c>
      <c r="I104" s="11"/>
    </row>
    <row r="105" spans="2:9">
      <c r="B105" s="10">
        <v>103</v>
      </c>
      <c r="C105" s="10"/>
      <c r="E105" s="11">
        <f t="shared" si="24"/>
        <v>169994.39634273437</v>
      </c>
      <c r="F105" s="11">
        <f t="shared" si="25"/>
        <v>9.0682889992604032</v>
      </c>
      <c r="G105" s="11">
        <f t="shared" si="26"/>
        <v>0.90682889992604032</v>
      </c>
      <c r="I105" s="11"/>
    </row>
    <row r="106" spans="2:9">
      <c r="B106" s="10">
        <v>104</v>
      </c>
      <c r="C106" s="10"/>
      <c r="E106" s="11">
        <f t="shared" si="24"/>
        <v>169995.17686534917</v>
      </c>
      <c r="F106" s="11">
        <f t="shared" si="25"/>
        <v>7.8052261480479501</v>
      </c>
      <c r="G106" s="11">
        <f t="shared" si="26"/>
        <v>0.78052261480479501</v>
      </c>
      <c r="I106" s="11"/>
    </row>
    <row r="107" spans="2:9">
      <c r="B107" s="10">
        <v>105</v>
      </c>
      <c r="C107" s="10"/>
      <c r="E107" s="11">
        <f t="shared" si="24"/>
        <v>169995.84867312902</v>
      </c>
      <c r="F107" s="11">
        <f t="shared" si="25"/>
        <v>6.7180777984322049</v>
      </c>
      <c r="G107" s="11">
        <f t="shared" si="26"/>
        <v>0.67180777984322049</v>
      </c>
      <c r="I107" s="11"/>
    </row>
    <row r="108" spans="2:9">
      <c r="B108" s="10">
        <v>106</v>
      </c>
      <c r="C108" s="10"/>
      <c r="E108" s="11">
        <f t="shared" si="24"/>
        <v>169996.42690769571</v>
      </c>
      <c r="F108" s="11">
        <f t="shared" si="25"/>
        <v>5.7823456669575535</v>
      </c>
      <c r="G108" s="11">
        <f t="shared" si="26"/>
        <v>0.57823456669575535</v>
      </c>
      <c r="I108" s="11"/>
    </row>
    <row r="109" spans="2:9">
      <c r="B109" s="10">
        <v>107</v>
      </c>
      <c r="C109" s="10"/>
      <c r="E109" s="11">
        <f t="shared" si="24"/>
        <v>169996.92460194946</v>
      </c>
      <c r="F109" s="11">
        <f t="shared" si="25"/>
        <v>4.9769425374688581</v>
      </c>
      <c r="G109" s="11">
        <f t="shared" si="26"/>
        <v>0.49769425374688581</v>
      </c>
      <c r="I109" s="11"/>
    </row>
    <row r="110" spans="2:9">
      <c r="B110" s="10">
        <v>108</v>
      </c>
      <c r="C110" s="10"/>
      <c r="E110" s="11">
        <f t="shared" si="24"/>
        <v>169997.35297369704</v>
      </c>
      <c r="F110" s="11">
        <f t="shared" si="25"/>
        <v>4.283717475773301</v>
      </c>
      <c r="G110" s="11">
        <f t="shared" si="26"/>
        <v>0.4283717475773301</v>
      </c>
      <c r="I110" s="11"/>
    </row>
    <row r="111" spans="2:9">
      <c r="B111" s="10">
        <v>109</v>
      </c>
      <c r="C111" s="10"/>
      <c r="E111" s="11">
        <f t="shared" si="24"/>
        <v>169997.72167840583</v>
      </c>
      <c r="F111" s="11">
        <f t="shared" si="25"/>
        <v>3.6870470878784545</v>
      </c>
      <c r="G111" s="11">
        <f t="shared" si="26"/>
        <v>0.36870470878784545</v>
      </c>
      <c r="I111" s="11"/>
    </row>
    <row r="112" spans="2:9">
      <c r="B112" s="10">
        <v>110</v>
      </c>
      <c r="C112" s="10"/>
      <c r="E112" s="11">
        <f t="shared" si="24"/>
        <v>169998.0390267703</v>
      </c>
      <c r="F112" s="11">
        <f t="shared" si="25"/>
        <v>3.1734836447867565</v>
      </c>
      <c r="G112" s="11">
        <f t="shared" si="26"/>
        <v>0.31734836447867565</v>
      </c>
      <c r="I112" s="11"/>
    </row>
    <row r="113" spans="2:9">
      <c r="B113" s="10">
        <v>111</v>
      </c>
      <c r="C113" s="10"/>
      <c r="E113" s="11">
        <f t="shared" si="24"/>
        <v>169998.31217198775</v>
      </c>
      <c r="F113" s="11">
        <f t="shared" si="25"/>
        <v>2.7314521744847298</v>
      </c>
      <c r="G113" s="11">
        <f t="shared" si="26"/>
        <v>0.27314521744847298</v>
      </c>
      <c r="I113" s="11"/>
    </row>
    <row r="114" spans="2:9">
      <c r="B114" s="10">
        <v>112</v>
      </c>
      <c r="C114" s="10"/>
      <c r="E114" s="11">
        <f t="shared" si="24"/>
        <v>169998.54727095799</v>
      </c>
      <c r="F114" s="11">
        <f t="shared" si="25"/>
        <v>2.3509897023905069</v>
      </c>
      <c r="G114" s="11">
        <f t="shared" si="26"/>
        <v>0.23509897023905069</v>
      </c>
      <c r="I114" s="11"/>
    </row>
    <row r="115" spans="2:9">
      <c r="B115" s="10">
        <v>113</v>
      </c>
      <c r="C115" s="10"/>
      <c r="E115" s="11">
        <f t="shared" si="24"/>
        <v>169998.74962303758</v>
      </c>
      <c r="F115" s="11">
        <f t="shared" si="25"/>
        <v>2.0235207959194668</v>
      </c>
      <c r="G115" s="11">
        <f t="shared" si="26"/>
        <v>0.20235207959194668</v>
      </c>
      <c r="I115" s="11"/>
    </row>
    <row r="116" spans="2:9">
      <c r="B116" s="10">
        <v>114</v>
      </c>
      <c r="C116" s="10"/>
      <c r="E116" s="11">
        <f t="shared" si="24"/>
        <v>169998.92378947235</v>
      </c>
      <c r="F116" s="11">
        <f t="shared" si="25"/>
        <v>1.7416643476462923</v>
      </c>
      <c r="G116" s="11">
        <f t="shared" si="26"/>
        <v>0.17416643476462923</v>
      </c>
      <c r="I116" s="11"/>
    </row>
    <row r="117" spans="2:9">
      <c r="B117" s="10">
        <v>115</v>
      </c>
      <c r="C117" s="10"/>
      <c r="E117" s="11">
        <f t="shared" si="24"/>
        <v>169999.07369619768</v>
      </c>
      <c r="F117" s="11">
        <f t="shared" si="25"/>
        <v>1.4990672533167526</v>
      </c>
      <c r="G117" s="11">
        <f t="shared" si="26"/>
        <v>0.14990672533167526</v>
      </c>
      <c r="I117" s="11"/>
    </row>
    <row r="118" spans="2:9">
      <c r="B118" s="10">
        <v>116</v>
      </c>
      <c r="C118" s="10"/>
      <c r="E118" s="11">
        <f t="shared" si="24"/>
        <v>169999.20272232365</v>
      </c>
      <c r="F118" s="11">
        <f t="shared" si="25"/>
        <v>1.2902612597099505</v>
      </c>
      <c r="G118" s="11">
        <f t="shared" si="26"/>
        <v>0.12902612597099505</v>
      </c>
      <c r="I118" s="11"/>
    </row>
    <row r="119" spans="2:9">
      <c r="B119" s="10">
        <v>117</v>
      </c>
      <c r="C119" s="10"/>
      <c r="E119" s="11">
        <f t="shared" si="24"/>
        <v>169999.31377629624</v>
      </c>
      <c r="F119" s="11">
        <f t="shared" si="25"/>
        <v>1.1105397259234451</v>
      </c>
      <c r="G119" s="11">
        <f t="shared" si="26"/>
        <v>0.11105397259234451</v>
      </c>
      <c r="I119" s="11"/>
    </row>
    <row r="120" spans="2:9">
      <c r="B120" s="10">
        <v>118</v>
      </c>
      <c r="C120" s="10"/>
      <c r="E120" s="11">
        <f t="shared" si="24"/>
        <v>169999.40936145248</v>
      </c>
      <c r="F120" s="11">
        <f t="shared" si="25"/>
        <v>0.95585156232118607</v>
      </c>
      <c r="G120" s="11">
        <f t="shared" si="26"/>
        <v>9.5585156232118607E-2</v>
      </c>
      <c r="I120" s="11"/>
    </row>
    <row r="121" spans="2:9">
      <c r="B121" s="10">
        <v>119</v>
      </c>
      <c r="C121" s="10"/>
      <c r="E121" s="11">
        <f t="shared" si="24"/>
        <v>169999.49163244493</v>
      </c>
      <c r="F121" s="11">
        <f t="shared" si="25"/>
        <v>0.82270992454141378</v>
      </c>
      <c r="G121" s="11">
        <f t="shared" si="26"/>
        <v>8.2270992454141378E-2</v>
      </c>
      <c r="I121" s="11"/>
    </row>
    <row r="122" spans="2:9">
      <c r="B122" s="10">
        <v>120</v>
      </c>
      <c r="C122" s="10"/>
      <c r="E122" s="11">
        <f t="shared" si="24"/>
        <v>169999.56244380816</v>
      </c>
      <c r="F122" s="11">
        <f t="shared" si="25"/>
        <v>0.70811363228131086</v>
      </c>
      <c r="G122" s="11">
        <f t="shared" si="26"/>
        <v>7.0811363228131086E-2</v>
      </c>
      <c r="I122" s="11"/>
    </row>
    <row r="123" spans="2:9">
      <c r="B123" s="10">
        <v>121</v>
      </c>
      <c r="C123" s="10"/>
      <c r="E123" s="11">
        <f t="shared" si="24"/>
        <v>169999.62339176051</v>
      </c>
      <c r="F123" s="11">
        <f t="shared" si="25"/>
        <v>0.60947952355490997</v>
      </c>
      <c r="G123" s="11">
        <f t="shared" si="26"/>
        <v>6.0947952355490997E-2</v>
      </c>
      <c r="I123" s="11"/>
    </row>
    <row r="124" spans="2:9">
      <c r="B124" s="10">
        <v>122</v>
      </c>
      <c r="C124" s="10"/>
      <c r="E124" s="11">
        <f t="shared" si="24"/>
        <v>169999.67585018429</v>
      </c>
      <c r="F124" s="11">
        <f t="shared" si="25"/>
        <v>0.52458423771895468</v>
      </c>
      <c r="G124" s="11">
        <f t="shared" si="26"/>
        <v>5.2458423771895468E-2</v>
      </c>
      <c r="I124" s="11"/>
    </row>
    <row r="125" spans="2:9">
      <c r="B125" s="10">
        <v>123</v>
      </c>
      <c r="C125" s="10"/>
      <c r="E125" s="11">
        <f t="shared" si="24"/>
        <v>169999.72100159395</v>
      </c>
      <c r="F125" s="11">
        <f t="shared" si="25"/>
        <v>0.45151409663958475</v>
      </c>
      <c r="G125" s="11">
        <f t="shared" si="26"/>
        <v>4.5151409663958475E-2</v>
      </c>
      <c r="I125" s="11"/>
    </row>
    <row r="126" spans="2:9">
      <c r="B126" s="10">
        <v>124</v>
      </c>
      <c r="C126" s="10"/>
      <c r="E126" s="11">
        <f t="shared" si="24"/>
        <v>169999.75986379161</v>
      </c>
      <c r="F126" s="11">
        <f t="shared" si="25"/>
        <v>0.38862197659909725</v>
      </c>
      <c r="G126" s="11">
        <f t="shared" si="26"/>
        <v>3.8862197659909725E-2</v>
      </c>
      <c r="I126" s="11"/>
    </row>
    <row r="127" spans="2:9">
      <c r="B127" s="10">
        <v>125</v>
      </c>
      <c r="C127" s="10"/>
      <c r="E127" s="11">
        <f t="shared" si="24"/>
        <v>169999.79331280934</v>
      </c>
      <c r="F127" s="11">
        <f t="shared" si="25"/>
        <v>0.33449017733801156</v>
      </c>
      <c r="G127" s="11">
        <f t="shared" si="26"/>
        <v>3.3449017733801156E-2</v>
      </c>
      <c r="I127" s="11"/>
    </row>
    <row r="128" spans="2:9">
      <c r="B128" s="10">
        <v>126</v>
      </c>
      <c r="C128" s="10"/>
      <c r="E128" s="11">
        <f t="shared" si="24"/>
        <v>169999.82210265621</v>
      </c>
      <c r="F128" s="11">
        <f t="shared" si="25"/>
        <v>0.2878984686685726</v>
      </c>
      <c r="G128" s="11">
        <f t="shared" si="26"/>
        <v>2.878984686685726E-2</v>
      </c>
      <c r="I128" s="11"/>
    </row>
    <row r="129" spans="2:9">
      <c r="B129" s="10">
        <v>127</v>
      </c>
      <c r="C129" s="10"/>
      <c r="E129" s="11">
        <f t="shared" si="24"/>
        <v>169999.84688231495</v>
      </c>
      <c r="F129" s="11">
        <f t="shared" si="25"/>
        <v>0.24779658735496923</v>
      </c>
      <c r="G129" s="11">
        <f t="shared" si="26"/>
        <v>2.4779658735496923E-2</v>
      </c>
      <c r="I129" s="11"/>
    </row>
    <row r="130" spans="2:9">
      <c r="B130" s="10">
        <v>128</v>
      </c>
      <c r="C130" s="10"/>
      <c r="E130" s="11">
        <f t="shared" si="24"/>
        <v>169999.86821037059</v>
      </c>
      <c r="F130" s="11">
        <f t="shared" si="25"/>
        <v>0.21328055649064481</v>
      </c>
      <c r="G130" s="11">
        <f t="shared" si="26"/>
        <v>2.1328055649064481E-2</v>
      </c>
      <c r="I130" s="11"/>
    </row>
    <row r="131" spans="2:9">
      <c r="B131" s="10">
        <v>129</v>
      </c>
      <c r="C131" s="10"/>
      <c r="E131" s="11">
        <f t="shared" ref="E131:E149" si="27">$L$2/(1+$L$5*EXP(-$L$4*B131))</f>
        <v>169999.88656760252</v>
      </c>
      <c r="F131" s="11">
        <f t="shared" si="25"/>
        <v>0.1835723192198202</v>
      </c>
      <c r="G131" s="11">
        <f t="shared" si="26"/>
        <v>1.835723192198202E-2</v>
      </c>
      <c r="I131" s="11"/>
    </row>
    <row r="132" spans="2:9">
      <c r="B132" s="10">
        <v>130</v>
      </c>
      <c r="C132" s="10"/>
      <c r="E132" s="11">
        <f t="shared" si="27"/>
        <v>169999.9023678216</v>
      </c>
      <c r="F132" s="11">
        <f t="shared" ref="F132:F149" si="28">(E132-E131)*10</f>
        <v>0.15800219087395817</v>
      </c>
      <c r="G132" s="11">
        <f t="shared" si="26"/>
        <v>1.5800219087395817E-2</v>
      </c>
      <c r="I132" s="11"/>
    </row>
    <row r="133" spans="2:9">
      <c r="B133" s="10">
        <v>131</v>
      </c>
      <c r="C133" s="10"/>
      <c r="E133" s="11">
        <f t="shared" si="27"/>
        <v>169999.91596719858</v>
      </c>
      <c r="F133" s="11">
        <f t="shared" si="28"/>
        <v>0.1359937697998248</v>
      </c>
      <c r="G133" s="11">
        <f t="shared" ref="G133:G149" si="29">E133-E132</f>
        <v>1.359937697998248E-2</v>
      </c>
      <c r="I133" s="11"/>
    </row>
    <row r="134" spans="2:9">
      <c r="B134" s="10">
        <v>132</v>
      </c>
      <c r="C134" s="10"/>
      <c r="E134" s="11">
        <f t="shared" si="27"/>
        <v>169999.92767229254</v>
      </c>
      <c r="F134" s="11">
        <f t="shared" si="28"/>
        <v>0.11705093958880752</v>
      </c>
      <c r="G134" s="11">
        <f t="shared" si="29"/>
        <v>1.1705093958880752E-2</v>
      </c>
      <c r="I134" s="11"/>
    </row>
    <row r="135" spans="2:9">
      <c r="B135" s="10">
        <v>133</v>
      </c>
      <c r="C135" s="10"/>
      <c r="E135" s="11">
        <f t="shared" si="27"/>
        <v>169999.9377469616</v>
      </c>
      <c r="F135" s="11">
        <f t="shared" si="28"/>
        <v>0.10074669058667496</v>
      </c>
      <c r="G135" s="11">
        <f t="shared" si="29"/>
        <v>1.0074669058667496E-2</v>
      </c>
      <c r="I135" s="11"/>
    </row>
    <row r="136" spans="2:9">
      <c r="B136" s="10">
        <v>134</v>
      </c>
      <c r="C136" s="10"/>
      <c r="E136" s="11">
        <f t="shared" si="27"/>
        <v>169999.94641831057</v>
      </c>
      <c r="F136" s="11">
        <f t="shared" si="28"/>
        <v>8.6713489727117121E-2</v>
      </c>
      <c r="G136" s="11">
        <f t="shared" si="29"/>
        <v>8.6713489727117121E-3</v>
      </c>
      <c r="I136" s="11"/>
    </row>
    <row r="137" spans="2:9">
      <c r="B137" s="10">
        <v>135</v>
      </c>
      <c r="C137" s="10"/>
      <c r="E137" s="11">
        <f t="shared" si="27"/>
        <v>169999.95388181048</v>
      </c>
      <c r="F137" s="11">
        <f t="shared" si="28"/>
        <v>7.463499903678894E-2</v>
      </c>
      <c r="G137" s="11">
        <f t="shared" si="29"/>
        <v>7.463499903678894E-3</v>
      </c>
      <c r="I137" s="11"/>
    </row>
    <row r="138" spans="2:9">
      <c r="B138" s="10">
        <v>136</v>
      </c>
      <c r="E138" s="11">
        <f t="shared" si="27"/>
        <v>169999.96030570491</v>
      </c>
      <c r="F138" s="11">
        <f t="shared" si="28"/>
        <v>6.4238944323733449E-2</v>
      </c>
      <c r="G138" s="11">
        <f t="shared" si="29"/>
        <v>6.4238944323733449E-3</v>
      </c>
      <c r="I138" s="11"/>
    </row>
    <row r="139" spans="2:9">
      <c r="B139" s="10">
        <v>137</v>
      </c>
      <c r="E139" s="11">
        <f t="shared" si="27"/>
        <v>169999.96583480251</v>
      </c>
      <c r="F139" s="11">
        <f t="shared" si="28"/>
        <v>5.529097601538524E-2</v>
      </c>
      <c r="G139" s="11">
        <f t="shared" si="29"/>
        <v>5.529097601538524E-3</v>
      </c>
      <c r="I139" s="11"/>
    </row>
    <row r="140" spans="2:9">
      <c r="B140" s="10">
        <v>138</v>
      </c>
      <c r="E140" s="11">
        <f t="shared" si="27"/>
        <v>169999.97059374116</v>
      </c>
      <c r="F140" s="11">
        <f t="shared" si="28"/>
        <v>4.7589386522304267E-2</v>
      </c>
      <c r="G140" s="11">
        <f t="shared" si="29"/>
        <v>4.7589386522304267E-3</v>
      </c>
      <c r="I140" s="11"/>
    </row>
    <row r="141" spans="2:9">
      <c r="B141" s="10">
        <v>139</v>
      </c>
      <c r="E141" s="11">
        <f t="shared" si="27"/>
        <v>169999.97468979788</v>
      </c>
      <c r="F141" s="11">
        <f t="shared" si="28"/>
        <v>4.0960567130241543E-2</v>
      </c>
      <c r="G141" s="11">
        <f t="shared" si="29"/>
        <v>4.0960567130241543E-3</v>
      </c>
      <c r="I141" s="11"/>
    </row>
    <row r="142" spans="2:9">
      <c r="B142" s="10">
        <v>140</v>
      </c>
      <c r="E142" s="11">
        <f t="shared" si="27"/>
        <v>169999.97821530668</v>
      </c>
      <c r="F142" s="11">
        <f t="shared" si="28"/>
        <v>3.525508800521493E-2</v>
      </c>
      <c r="G142" s="11">
        <f t="shared" si="29"/>
        <v>3.525508800521493E-3</v>
      </c>
      <c r="I142" s="11"/>
    </row>
    <row r="143" spans="2:9">
      <c r="B143" s="10">
        <v>141</v>
      </c>
      <c r="E143" s="11">
        <f t="shared" si="27"/>
        <v>169999.98124974038</v>
      </c>
      <c r="F143" s="11">
        <f t="shared" si="28"/>
        <v>3.0344336992129683E-2</v>
      </c>
      <c r="G143" s="11">
        <f t="shared" si="29"/>
        <v>3.0344336992129683E-3</v>
      </c>
      <c r="I143" s="11"/>
    </row>
    <row r="144" spans="2:9">
      <c r="B144" s="10">
        <v>142</v>
      </c>
      <c r="E144" s="11">
        <f t="shared" si="27"/>
        <v>169999.98386150174</v>
      </c>
      <c r="F144" s="11">
        <f t="shared" si="28"/>
        <v>2.6117613597307354E-2</v>
      </c>
      <c r="G144" s="11">
        <f t="shared" si="29"/>
        <v>2.6117613597307354E-3</v>
      </c>
      <c r="I144" s="11"/>
    </row>
    <row r="145" spans="2:9">
      <c r="B145" s="10">
        <v>143</v>
      </c>
      <c r="E145" s="11">
        <f t="shared" si="27"/>
        <v>169999.98610946562</v>
      </c>
      <c r="F145" s="11">
        <f t="shared" si="28"/>
        <v>2.2479638864751905E-2</v>
      </c>
      <c r="G145" s="11">
        <f t="shared" si="29"/>
        <v>2.2479638864751905E-3</v>
      </c>
      <c r="I145" s="11"/>
    </row>
    <row r="146" spans="2:9">
      <c r="B146" s="10">
        <v>144</v>
      </c>
      <c r="E146" s="11">
        <f t="shared" si="27"/>
        <v>169999.98804430614</v>
      </c>
      <c r="F146" s="11">
        <f t="shared" si="28"/>
        <v>1.9348405185155571E-2</v>
      </c>
      <c r="G146" s="11">
        <f t="shared" si="29"/>
        <v>1.9348405185155571E-3</v>
      </c>
      <c r="I146" s="11"/>
    </row>
    <row r="147" spans="2:9">
      <c r="B147" s="10">
        <v>145</v>
      </c>
      <c r="E147" s="11">
        <f t="shared" si="27"/>
        <v>169999.98970963882</v>
      </c>
      <c r="F147" s="11">
        <f t="shared" si="28"/>
        <v>1.6653326747473329E-2</v>
      </c>
      <c r="G147" s="11">
        <f t="shared" si="29"/>
        <v>1.6653326747473329E-3</v>
      </c>
      <c r="I147" s="11"/>
    </row>
    <row r="148" spans="2:9">
      <c r="B148" s="10">
        <v>146</v>
      </c>
      <c r="E148" s="11">
        <f t="shared" si="27"/>
        <v>169999.99114300401</v>
      </c>
      <c r="F148" s="11">
        <f t="shared" si="28"/>
        <v>1.4333651924971491E-2</v>
      </c>
      <c r="G148" s="11">
        <f t="shared" si="29"/>
        <v>1.4333651924971491E-3</v>
      </c>
      <c r="I148" s="11"/>
    </row>
    <row r="149" spans="2:9">
      <c r="B149" s="10">
        <v>147</v>
      </c>
      <c r="E149" s="11">
        <f t="shared" si="27"/>
        <v>169999.99237671279</v>
      </c>
      <c r="F149" s="11">
        <f t="shared" si="28"/>
        <v>1.233708782820031E-2</v>
      </c>
      <c r="G149" s="11">
        <f t="shared" si="29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G37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61">C53-C52</f>
        <v>602</v>
      </c>
      <c r="E53">
        <f t="shared" ref="E53" si="62">10*(C53-C52)</f>
        <v>6020</v>
      </c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>
        <f t="shared" ref="I53" si="63">C53-F53</f>
        <v>597.20530655967377</v>
      </c>
      <c r="J53" s="11">
        <f t="shared" ref="J53" si="64">D53-H53</f>
        <v>349.73276645681472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65">C54-C53</f>
        <v>578</v>
      </c>
      <c r="E54">
        <f t="shared" ref="E54" si="66">10*(C54-C53)</f>
        <v>5780</v>
      </c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>
        <f t="shared" ref="I54" si="67">C54-F54</f>
        <v>956.32489689363138</v>
      </c>
      <c r="J54" s="11">
        <f t="shared" ref="J54" si="68">D54-H54</f>
        <v>359.1195903339576</v>
      </c>
      <c r="K54" s="11"/>
    </row>
    <row r="55" spans="1:11">
      <c r="A55" s="2">
        <v>43937</v>
      </c>
      <c r="B55" s="10">
        <v>53</v>
      </c>
      <c r="C55" s="3">
        <f>Dati!K55</f>
        <v>22170</v>
      </c>
      <c r="D55">
        <f t="shared" ref="D55" si="69">C55-C54</f>
        <v>525</v>
      </c>
      <c r="E55">
        <f t="shared" ref="E55" si="70">10*(C55-C54)</f>
        <v>5250</v>
      </c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>
        <f t="shared" ref="I55" si="71">C55-F55</f>
        <v>1292.0369585840963</v>
      </c>
      <c r="J55" s="11">
        <f t="shared" ref="J55" si="72">D55-H55</f>
        <v>335.71206169046491</v>
      </c>
      <c r="K55" s="11"/>
    </row>
    <row r="56" spans="1:11">
      <c r="A56" s="2">
        <v>43938</v>
      </c>
      <c r="B56" s="10">
        <v>54</v>
      </c>
      <c r="C56" s="3">
        <f>Dati!K56</f>
        <v>22745</v>
      </c>
      <c r="D56">
        <f t="shared" ref="D56" si="73">C56-C55</f>
        <v>575</v>
      </c>
      <c r="E56">
        <f t="shared" ref="E56" si="74">10*(C56-C55)</f>
        <v>5750</v>
      </c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>
        <f t="shared" ref="I56" si="75">C56-F56</f>
        <v>1703.8061812329652</v>
      </c>
      <c r="J56" s="11">
        <f t="shared" ref="J56" si="76">D56-H56</f>
        <v>411.76922264886889</v>
      </c>
      <c r="K56" s="11"/>
    </row>
    <row r="57" spans="1:11">
      <c r="A57" s="2">
        <v>43939</v>
      </c>
      <c r="B57" s="10">
        <v>55</v>
      </c>
      <c r="C57" s="3">
        <f>Dati!K57</f>
        <v>23227</v>
      </c>
      <c r="D57">
        <f t="shared" ref="D57" si="77">C57-C56</f>
        <v>482</v>
      </c>
      <c r="E57">
        <f t="shared" ref="E57" si="78">10*(C57-C56)</f>
        <v>4820</v>
      </c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>
        <f t="shared" ref="I57" si="79">C57-F57</f>
        <v>2045.3909293679462</v>
      </c>
      <c r="J57" s="11">
        <f t="shared" ref="J57" si="80">D57-H57</f>
        <v>341.58474813498106</v>
      </c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81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81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81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81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81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81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81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81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26" t="s">
        <v>36</v>
      </c>
      <c r="B1" s="26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26" t="s">
        <v>37</v>
      </c>
      <c r="B12" s="26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opLeftCell="A37" workbookViewId="0">
      <selection activeCell="A58" sqref="A58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topLeftCell="A43" workbookViewId="0">
      <selection activeCell="A57" sqref="A57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8"/>
  <sheetViews>
    <sheetView topLeftCell="A37" workbookViewId="0">
      <selection activeCell="A58" sqref="A5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  <row r="58" spans="1:5">
      <c r="A58" s="2">
        <v>43940</v>
      </c>
      <c r="B58" s="3">
        <f>Dati!J58</f>
        <v>47055</v>
      </c>
      <c r="C58">
        <f t="shared" ref="C58" si="66">B58-B57</f>
        <v>2128</v>
      </c>
      <c r="D58">
        <f t="shared" ref="D58" si="67">C58-C57</f>
        <v>-72</v>
      </c>
      <c r="E58">
        <f t="shared" ref="E58" si="68">D58-D57</f>
        <v>291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8"/>
  <sheetViews>
    <sheetView topLeftCell="A40" workbookViewId="0">
      <selection activeCell="A58" sqref="A5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  <row r="58" spans="1:5">
      <c r="A58" s="2">
        <v>43940</v>
      </c>
      <c r="B58" s="3">
        <f>Dati!K58</f>
        <v>23660</v>
      </c>
      <c r="C58">
        <f t="shared" ref="C58" si="66">B58-B57</f>
        <v>433</v>
      </c>
      <c r="D58">
        <f t="shared" ref="D58" si="67">C58-C57</f>
        <v>-49</v>
      </c>
      <c r="E58">
        <f t="shared" ref="E58" si="68">D58-D57</f>
        <v>44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8"/>
  <sheetViews>
    <sheetView topLeftCell="A37" workbookViewId="0">
      <selection activeCell="A58" sqref="A5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8"/>
  <sheetViews>
    <sheetView topLeftCell="A43" workbookViewId="0">
      <selection activeCell="A58" sqref="A5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8"/>
  <sheetViews>
    <sheetView topLeftCell="A34" workbookViewId="0">
      <selection activeCell="A45" sqref="A45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58"/>
  <sheetViews>
    <sheetView workbookViewId="0">
      <selection activeCell="A58" sqref="A58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  <row r="58" spans="1:4">
      <c r="A58" s="2">
        <v>43940</v>
      </c>
      <c r="B58">
        <f>Positivi!B58+Deceduti!B58+Guariti!B58</f>
        <v>178972</v>
      </c>
      <c r="C58">
        <f t="shared" ref="C58" si="13">B58-B57</f>
        <v>3047</v>
      </c>
      <c r="D58">
        <f t="shared" ref="D58" si="14">C58-C57</f>
        <v>-444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2020-04-19T20:29:40Z</dcterms:modified>
</cp:coreProperties>
</file>