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7A82E28-2ABA-4FF8-BB2E-65518B78FC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nuovi-pos (2)" sheetId="16" r:id="rId12"/>
    <sheet name="Analisi-dead" sheetId="20" r:id="rId13"/>
    <sheet name="Analisi-dead (2)" sheetId="15" r:id="rId14"/>
    <sheet name="Bilog" sheetId="17" r:id="rId15"/>
    <sheet name="R0" sheetId="18" r:id="rId16"/>
    <sheet name="Coeff stime" sheetId="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7" l="1"/>
  <c r="C112" i="17" s="1"/>
  <c r="A111" i="20"/>
  <c r="C111" i="20"/>
  <c r="D111" i="20" s="1"/>
  <c r="K111" i="20" s="1"/>
  <c r="E111" i="20"/>
  <c r="F111" i="20"/>
  <c r="I111" i="20"/>
  <c r="G111" i="20" s="1"/>
  <c r="A111" i="19"/>
  <c r="C111" i="19"/>
  <c r="D111" i="19" s="1"/>
  <c r="J111" i="19" s="1"/>
  <c r="E111" i="19"/>
  <c r="H111" i="19"/>
  <c r="F111" i="19" s="1"/>
  <c r="C111" i="9"/>
  <c r="D111" i="9" s="1"/>
  <c r="G111" i="9"/>
  <c r="I111" i="9" s="1"/>
  <c r="H111" i="9"/>
  <c r="J111" i="9" s="1"/>
  <c r="R111" i="13"/>
  <c r="T111" i="13" s="1"/>
  <c r="A111" i="13"/>
  <c r="B111" i="13"/>
  <c r="C111" i="13" s="1"/>
  <c r="A111" i="7"/>
  <c r="B111" i="7"/>
  <c r="C111" i="7" s="1"/>
  <c r="D111" i="7" s="1"/>
  <c r="A111" i="8"/>
  <c r="B111" i="8"/>
  <c r="C111" i="8"/>
  <c r="E111" i="8" s="1"/>
  <c r="A111" i="6"/>
  <c r="B111" i="6"/>
  <c r="C111" i="6" s="1"/>
  <c r="D111" i="6" s="1"/>
  <c r="R111" i="5"/>
  <c r="T111" i="5" s="1"/>
  <c r="A111" i="5"/>
  <c r="B111" i="5"/>
  <c r="C111" i="5"/>
  <c r="D111" i="5" s="1"/>
  <c r="E111" i="5"/>
  <c r="R111" i="4"/>
  <c r="W111" i="4" s="1"/>
  <c r="A111" i="4"/>
  <c r="B111" i="4"/>
  <c r="C111" i="4" s="1"/>
  <c r="D111" i="4" s="1"/>
  <c r="E111" i="4"/>
  <c r="A111" i="3"/>
  <c r="B111" i="3"/>
  <c r="C111" i="3"/>
  <c r="D111" i="3" s="1"/>
  <c r="E111" i="3"/>
  <c r="A111" i="2"/>
  <c r="B111" i="2"/>
  <c r="C111" i="2" s="1"/>
  <c r="D111" i="2" s="1"/>
  <c r="E111" i="2"/>
  <c r="D112" i="17" l="1"/>
  <c r="E112" i="17"/>
  <c r="J111" i="20"/>
  <c r="H111" i="20"/>
  <c r="G111" i="19"/>
  <c r="I111" i="19"/>
  <c r="E111" i="9"/>
  <c r="K111" i="9"/>
  <c r="W111" i="13"/>
  <c r="Z111" i="13"/>
  <c r="U111" i="13"/>
  <c r="AA111" i="13"/>
  <c r="V111" i="13"/>
  <c r="Y111" i="13"/>
  <c r="AB111" i="13"/>
  <c r="X111" i="13"/>
  <c r="E111" i="13"/>
  <c r="D111" i="13"/>
  <c r="D111" i="8"/>
  <c r="U111" i="5"/>
  <c r="AA111" i="5"/>
  <c r="W111" i="5"/>
  <c r="Z111" i="5"/>
  <c r="V111" i="5"/>
  <c r="Y111" i="5"/>
  <c r="AB111" i="5"/>
  <c r="X111" i="5"/>
  <c r="Z111" i="4"/>
  <c r="V111" i="4"/>
  <c r="Y111" i="4"/>
  <c r="U111" i="4"/>
  <c r="AB111" i="4"/>
  <c r="X111" i="4"/>
  <c r="T111" i="4"/>
  <c r="AA111" i="4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1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O11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C110" i="20"/>
  <c r="D110" i="20" s="1"/>
  <c r="E117" i="20" s="1"/>
  <c r="L117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F96" i="20" s="1"/>
  <c r="A95" i="20"/>
  <c r="C94" i="20"/>
  <c r="D94" i="20" s="1"/>
  <c r="A94" i="20"/>
  <c r="C93" i="20"/>
  <c r="F93" i="20" s="1"/>
  <c r="A93" i="20"/>
  <c r="C92" i="20"/>
  <c r="D93" i="20" s="1"/>
  <c r="A92" i="20"/>
  <c r="C91" i="20"/>
  <c r="A91" i="20"/>
  <c r="C90" i="20"/>
  <c r="A90" i="20"/>
  <c r="C89" i="20"/>
  <c r="D89" i="20" s="1"/>
  <c r="A89" i="20"/>
  <c r="C88" i="20"/>
  <c r="A88" i="20"/>
  <c r="C87" i="20"/>
  <c r="A87" i="20"/>
  <c r="C86" i="20"/>
  <c r="A86" i="20"/>
  <c r="C85" i="20"/>
  <c r="F85" i="20" s="1"/>
  <c r="A85" i="20"/>
  <c r="C84" i="20"/>
  <c r="A84" i="20"/>
  <c r="C83" i="20"/>
  <c r="A83" i="20"/>
  <c r="C82" i="20"/>
  <c r="A82" i="20"/>
  <c r="C81" i="20"/>
  <c r="D82" i="20" s="1"/>
  <c r="K82" i="20" s="1"/>
  <c r="A81" i="20"/>
  <c r="C80" i="20"/>
  <c r="A80" i="20"/>
  <c r="C79" i="20"/>
  <c r="F80" i="20" s="1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F26" i="20" s="1"/>
  <c r="A25" i="20"/>
  <c r="C24" i="20"/>
  <c r="A24" i="20"/>
  <c r="C23" i="20"/>
  <c r="D23" i="20" s="1"/>
  <c r="A23" i="20"/>
  <c r="C22" i="20"/>
  <c r="A22" i="20"/>
  <c r="C21" i="20"/>
  <c r="A21" i="20"/>
  <c r="C20" i="20"/>
  <c r="F20" i="20" s="1"/>
  <c r="A20" i="20"/>
  <c r="C19" i="20"/>
  <c r="D20" i="20" s="1"/>
  <c r="A19" i="20"/>
  <c r="C18" i="20"/>
  <c r="A18" i="20"/>
  <c r="C17" i="20"/>
  <c r="F17" i="20" s="1"/>
  <c r="A17" i="20"/>
  <c r="C16" i="20"/>
  <c r="A16" i="20"/>
  <c r="C15" i="20"/>
  <c r="D15" i="20" s="1"/>
  <c r="A15" i="20"/>
  <c r="C14" i="20"/>
  <c r="A14" i="20"/>
  <c r="C13" i="20"/>
  <c r="A13" i="20"/>
  <c r="C12" i="20"/>
  <c r="A12" i="20"/>
  <c r="C11" i="20"/>
  <c r="F12" i="20" s="1"/>
  <c r="A11" i="20"/>
  <c r="C10" i="20"/>
  <c r="A10" i="20"/>
  <c r="C9" i="20"/>
  <c r="D9" i="20" s="1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J102" i="19" s="1"/>
  <c r="A110" i="19"/>
  <c r="C4" i="19"/>
  <c r="C8" i="19"/>
  <c r="C12" i="19"/>
  <c r="C16" i="19"/>
  <c r="C20" i="19"/>
  <c r="C24" i="19"/>
  <c r="C28" i="19"/>
  <c r="C32" i="19"/>
  <c r="C36" i="19"/>
  <c r="C40" i="19"/>
  <c r="C44" i="19"/>
  <c r="C48" i="19"/>
  <c r="C52" i="19"/>
  <c r="C56" i="19"/>
  <c r="C60" i="19"/>
  <c r="C64" i="19"/>
  <c r="C68" i="19"/>
  <c r="C72" i="19"/>
  <c r="C76" i="19"/>
  <c r="C80" i="19"/>
  <c r="C84" i="19"/>
  <c r="C88" i="19"/>
  <c r="C92" i="19"/>
  <c r="C96" i="19"/>
  <c r="C100" i="19"/>
  <c r="C104" i="19"/>
  <c r="C108" i="19"/>
  <c r="N7" i="19"/>
  <c r="C110" i="19" s="1"/>
  <c r="E45" i="20" l="1"/>
  <c r="E61" i="20"/>
  <c r="F5" i="20"/>
  <c r="D6" i="20"/>
  <c r="F8" i="20"/>
  <c r="F92" i="20"/>
  <c r="D106" i="20"/>
  <c r="D109" i="20"/>
  <c r="E116" i="20" s="1"/>
  <c r="L116" i="20" s="1"/>
  <c r="E44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15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9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E37" i="20" s="1"/>
  <c r="D35" i="20"/>
  <c r="D39" i="20"/>
  <c r="D43" i="20"/>
  <c r="D47" i="20"/>
  <c r="D51" i="20"/>
  <c r="E57" i="20" s="1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89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E73" i="20" s="1"/>
  <c r="D72" i="20"/>
  <c r="E77" i="20" s="1"/>
  <c r="F71" i="20"/>
  <c r="D71" i="20"/>
  <c r="D76" i="20"/>
  <c r="F75" i="20"/>
  <c r="D75" i="20"/>
  <c r="D80" i="20"/>
  <c r="F79" i="20"/>
  <c r="D79" i="20"/>
  <c r="E85" i="20" s="1"/>
  <c r="D84" i="20"/>
  <c r="F83" i="20"/>
  <c r="D83" i="20"/>
  <c r="E89" i="20" s="1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K102" i="19"/>
  <c r="C99" i="19"/>
  <c r="C83" i="19"/>
  <c r="C75" i="19"/>
  <c r="C71" i="19"/>
  <c r="C63" i="19"/>
  <c r="C59" i="19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C103" i="19"/>
  <c r="C91" i="19"/>
  <c r="C79" i="19"/>
  <c r="C67" i="19"/>
  <c r="C3" i="19"/>
  <c r="C106" i="19"/>
  <c r="C102" i="19"/>
  <c r="C98" i="19"/>
  <c r="C94" i="19"/>
  <c r="C90" i="19"/>
  <c r="C86" i="19"/>
  <c r="C82" i="19"/>
  <c r="C78" i="19"/>
  <c r="C74" i="19"/>
  <c r="C70" i="19"/>
  <c r="C66" i="19"/>
  <c r="C62" i="19"/>
  <c r="C58" i="19"/>
  <c r="C54" i="19"/>
  <c r="C50" i="19"/>
  <c r="C46" i="19"/>
  <c r="C42" i="19"/>
  <c r="C38" i="19"/>
  <c r="C34" i="19"/>
  <c r="C30" i="19"/>
  <c r="C26" i="19"/>
  <c r="C22" i="19"/>
  <c r="C18" i="19"/>
  <c r="C14" i="19"/>
  <c r="C10" i="19"/>
  <c r="C6" i="19"/>
  <c r="C107" i="19"/>
  <c r="C95" i="19"/>
  <c r="C87" i="19"/>
  <c r="C109" i="19"/>
  <c r="D110" i="19" s="1"/>
  <c r="C105" i="19"/>
  <c r="C101" i="19"/>
  <c r="C97" i="19"/>
  <c r="C93" i="19"/>
  <c r="C89" i="19"/>
  <c r="C85" i="19"/>
  <c r="C81" i="19"/>
  <c r="C77" i="19"/>
  <c r="C73" i="19"/>
  <c r="C69" i="19"/>
  <c r="C65" i="19"/>
  <c r="C61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H120" i="19"/>
  <c r="K120" i="19" s="1"/>
  <c r="H152" i="19"/>
  <c r="K152" i="19" s="1"/>
  <c r="H46" i="19"/>
  <c r="H5" i="19"/>
  <c r="J5" i="19" s="1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116" i="19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112" i="19"/>
  <c r="H94" i="19"/>
  <c r="H62" i="19"/>
  <c r="H16" i="19"/>
  <c r="H172" i="19"/>
  <c r="K172" i="19" s="1"/>
  <c r="H156" i="19"/>
  <c r="K156" i="19" s="1"/>
  <c r="H140" i="19"/>
  <c r="K140" i="19" s="1"/>
  <c r="H124" i="19"/>
  <c r="K124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18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J8" i="19" s="1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K122" i="19" s="1"/>
  <c r="H114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K123" i="19" s="1"/>
  <c r="H119" i="19"/>
  <c r="K119" i="19" s="1"/>
  <c r="H115" i="19"/>
  <c r="K111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J7" i="19" s="1"/>
  <c r="H42" i="19"/>
  <c r="H38" i="19"/>
  <c r="H34" i="19"/>
  <c r="H30" i="19"/>
  <c r="H26" i="19"/>
  <c r="H22" i="19"/>
  <c r="H18" i="19"/>
  <c r="H14" i="19"/>
  <c r="H10" i="19"/>
  <c r="J10" i="19" s="1"/>
  <c r="H6" i="19"/>
  <c r="J6" i="19" s="1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K125" i="19" s="1"/>
  <c r="H121" i="19"/>
  <c r="K121" i="19" s="1"/>
  <c r="H117" i="19"/>
  <c r="H113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J9" i="19" s="1"/>
  <c r="B108" i="17"/>
  <c r="C108" i="17"/>
  <c r="D108" i="17" s="1"/>
  <c r="B109" i="17"/>
  <c r="C109" i="17"/>
  <c r="B110" i="17"/>
  <c r="C110" i="17"/>
  <c r="B111" i="17"/>
  <c r="C111" i="17"/>
  <c r="A107" i="15"/>
  <c r="C107" i="15"/>
  <c r="D107" i="15" s="1"/>
  <c r="J107" i="15" s="1"/>
  <c r="H107" i="15"/>
  <c r="F107" i="15" s="1"/>
  <c r="A108" i="15"/>
  <c r="C108" i="15"/>
  <c r="E108" i="15" s="1"/>
  <c r="H108" i="15"/>
  <c r="A109" i="15"/>
  <c r="C109" i="15"/>
  <c r="D109" i="15"/>
  <c r="E109" i="15"/>
  <c r="H109" i="15"/>
  <c r="J109" i="15" s="1"/>
  <c r="A110" i="15"/>
  <c r="C110" i="15"/>
  <c r="E110" i="15" s="1"/>
  <c r="D110" i="15"/>
  <c r="J110" i="15" s="1"/>
  <c r="H110" i="15"/>
  <c r="A110" i="16"/>
  <c r="C110" i="16"/>
  <c r="A110" i="9"/>
  <c r="C110" i="9"/>
  <c r="G110" i="9" s="1"/>
  <c r="I110" i="9" s="1"/>
  <c r="D110" i="9"/>
  <c r="E110" i="9" s="1"/>
  <c r="H110" i="9"/>
  <c r="J110" i="9" s="1"/>
  <c r="R110" i="13"/>
  <c r="V110" i="13" s="1"/>
  <c r="A110" i="13"/>
  <c r="B110" i="13"/>
  <c r="C110" i="13" s="1"/>
  <c r="A110" i="7"/>
  <c r="B110" i="7"/>
  <c r="C110" i="7" s="1"/>
  <c r="D110" i="7" s="1"/>
  <c r="A110" i="8"/>
  <c r="B110" i="8"/>
  <c r="C110" i="8"/>
  <c r="D110" i="8" s="1"/>
  <c r="A110" i="6"/>
  <c r="B110" i="6"/>
  <c r="C110" i="6"/>
  <c r="D110" i="6" s="1"/>
  <c r="R110" i="5"/>
  <c r="V110" i="5" s="1"/>
  <c r="T110" i="5"/>
  <c r="U110" i="5"/>
  <c r="W110" i="5"/>
  <c r="X110" i="5"/>
  <c r="Y110" i="5"/>
  <c r="AA110" i="5"/>
  <c r="AB110" i="5"/>
  <c r="A110" i="5"/>
  <c r="B110" i="5"/>
  <c r="C110" i="5" s="1"/>
  <c r="D110" i="5" s="1"/>
  <c r="E110" i="5"/>
  <c r="R110" i="4"/>
  <c r="V110" i="4" s="1"/>
  <c r="A110" i="4"/>
  <c r="B110" i="4"/>
  <c r="C110" i="4"/>
  <c r="D110" i="4" s="1"/>
  <c r="E110" i="4"/>
  <c r="A110" i="3"/>
  <c r="B110" i="3"/>
  <c r="C110" i="3" s="1"/>
  <c r="D110" i="3" s="1"/>
  <c r="E110" i="3"/>
  <c r="A110" i="2"/>
  <c r="B110" i="2"/>
  <c r="C110" i="2"/>
  <c r="D110" i="2" s="1"/>
  <c r="E110" i="2"/>
  <c r="K95" i="20" l="1"/>
  <c r="E102" i="20"/>
  <c r="K88" i="20"/>
  <c r="E95" i="20"/>
  <c r="K63" i="20"/>
  <c r="E70" i="20"/>
  <c r="K35" i="20"/>
  <c r="E42" i="20"/>
  <c r="K6" i="20"/>
  <c r="E13" i="20"/>
  <c r="E81" i="20"/>
  <c r="K99" i="20"/>
  <c r="E106" i="20"/>
  <c r="K92" i="20"/>
  <c r="E99" i="20"/>
  <c r="K76" i="20"/>
  <c r="E83" i="20"/>
  <c r="K108" i="20"/>
  <c r="E115" i="20"/>
  <c r="L115" i="20" s="1"/>
  <c r="E11" i="20"/>
  <c r="K48" i="20"/>
  <c r="E55" i="20"/>
  <c r="K32" i="20"/>
  <c r="E39" i="20"/>
  <c r="K47" i="20"/>
  <c r="E54" i="20"/>
  <c r="K27" i="20"/>
  <c r="E34" i="20"/>
  <c r="K11" i="20"/>
  <c r="E18" i="20"/>
  <c r="K53" i="20"/>
  <c r="E60" i="20"/>
  <c r="K17" i="20"/>
  <c r="E24" i="20"/>
  <c r="K18" i="20"/>
  <c r="E25" i="20"/>
  <c r="E108" i="20"/>
  <c r="E113" i="20"/>
  <c r="L113" i="20" s="1"/>
  <c r="E41" i="20"/>
  <c r="K71" i="20"/>
  <c r="E78" i="20"/>
  <c r="K5" i="20"/>
  <c r="E12" i="20"/>
  <c r="K43" i="20"/>
  <c r="O19" i="20" s="1"/>
  <c r="E50" i="20"/>
  <c r="K24" i="20"/>
  <c r="E31" i="20"/>
  <c r="K16" i="20"/>
  <c r="E23" i="20"/>
  <c r="K21" i="20"/>
  <c r="E28" i="20"/>
  <c r="E88" i="20"/>
  <c r="K105" i="20"/>
  <c r="E112" i="20"/>
  <c r="L112" i="20" s="1"/>
  <c r="K8" i="20"/>
  <c r="E15" i="20"/>
  <c r="E105" i="20"/>
  <c r="E93" i="20"/>
  <c r="E36" i="20"/>
  <c r="E52" i="20"/>
  <c r="E53" i="20"/>
  <c r="E27" i="20"/>
  <c r="K79" i="20"/>
  <c r="E86" i="20"/>
  <c r="K72" i="20"/>
  <c r="E79" i="20"/>
  <c r="K61" i="20"/>
  <c r="E68" i="20"/>
  <c r="K51" i="20"/>
  <c r="E58" i="20"/>
  <c r="K19" i="20"/>
  <c r="E26" i="20"/>
  <c r="K97" i="20"/>
  <c r="E104" i="20"/>
  <c r="E76" i="20"/>
  <c r="E101" i="20"/>
  <c r="E96" i="20"/>
  <c r="K103" i="20"/>
  <c r="E110" i="20"/>
  <c r="E109" i="20"/>
  <c r="K83" i="20"/>
  <c r="E90" i="20"/>
  <c r="K67" i="20"/>
  <c r="E74" i="20"/>
  <c r="K40" i="20"/>
  <c r="E47" i="20"/>
  <c r="K31" i="20"/>
  <c r="E38" i="20"/>
  <c r="K56" i="20"/>
  <c r="E63" i="20"/>
  <c r="E72" i="20"/>
  <c r="K10" i="20"/>
  <c r="E17" i="20"/>
  <c r="K25" i="20"/>
  <c r="E32" i="20"/>
  <c r="E48" i="20"/>
  <c r="E100" i="20"/>
  <c r="E30" i="20"/>
  <c r="K96" i="20"/>
  <c r="E103" i="20"/>
  <c r="K87" i="20"/>
  <c r="E94" i="20"/>
  <c r="K80" i="20"/>
  <c r="E87" i="20"/>
  <c r="K64" i="20"/>
  <c r="E71" i="20"/>
  <c r="K62" i="20"/>
  <c r="E69" i="20"/>
  <c r="K60" i="20"/>
  <c r="E67" i="20"/>
  <c r="K104" i="20"/>
  <c r="K100" i="20"/>
  <c r="E107" i="20"/>
  <c r="K91" i="20"/>
  <c r="E98" i="20"/>
  <c r="K84" i="20"/>
  <c r="E91" i="20"/>
  <c r="K75" i="20"/>
  <c r="E82" i="20"/>
  <c r="K68" i="20"/>
  <c r="E75" i="20"/>
  <c r="K106" i="20"/>
  <c r="K107" i="20"/>
  <c r="E114" i="20"/>
  <c r="L114" i="20" s="1"/>
  <c r="K101" i="20"/>
  <c r="K81" i="20"/>
  <c r="K65" i="20"/>
  <c r="K52" i="20"/>
  <c r="E59" i="20"/>
  <c r="K44" i="20"/>
  <c r="E51" i="20"/>
  <c r="K36" i="20"/>
  <c r="E43" i="20"/>
  <c r="K28" i="20"/>
  <c r="E35" i="20"/>
  <c r="K55" i="20"/>
  <c r="E62" i="20"/>
  <c r="K39" i="20"/>
  <c r="E46" i="20"/>
  <c r="K22" i="20"/>
  <c r="E29" i="20"/>
  <c r="K57" i="20"/>
  <c r="E64" i="20"/>
  <c r="K14" i="20"/>
  <c r="E21" i="20"/>
  <c r="K7" i="20"/>
  <c r="E14" i="20"/>
  <c r="K13" i="20"/>
  <c r="E20" i="20"/>
  <c r="E92" i="20"/>
  <c r="E80" i="20"/>
  <c r="K12" i="20"/>
  <c r="E19" i="20"/>
  <c r="O18" i="20"/>
  <c r="K109" i="20"/>
  <c r="E97" i="20"/>
  <c r="E66" i="20"/>
  <c r="E40" i="20"/>
  <c r="E56" i="20"/>
  <c r="E16" i="20"/>
  <c r="E84" i="20"/>
  <c r="E65" i="20"/>
  <c r="E49" i="20"/>
  <c r="E33" i="20"/>
  <c r="E22" i="20"/>
  <c r="J4" i="20"/>
  <c r="H5" i="20"/>
  <c r="J5" i="20"/>
  <c r="K45" i="19"/>
  <c r="J45" i="19"/>
  <c r="K93" i="19"/>
  <c r="J93" i="19"/>
  <c r="K109" i="19"/>
  <c r="J109" i="19"/>
  <c r="J30" i="19"/>
  <c r="K30" i="19"/>
  <c r="J23" i="19"/>
  <c r="K23" i="19"/>
  <c r="J71" i="19"/>
  <c r="K71" i="19"/>
  <c r="J103" i="19"/>
  <c r="K103" i="19"/>
  <c r="K36" i="19"/>
  <c r="J36" i="19"/>
  <c r="J82" i="19"/>
  <c r="K82" i="19"/>
  <c r="K108" i="19"/>
  <c r="J108" i="19"/>
  <c r="J78" i="19"/>
  <c r="K78" i="19"/>
  <c r="J46" i="19"/>
  <c r="K46" i="19"/>
  <c r="K17" i="19"/>
  <c r="J17" i="19"/>
  <c r="K33" i="19"/>
  <c r="J33" i="19"/>
  <c r="K49" i="19"/>
  <c r="J49" i="19"/>
  <c r="K65" i="19"/>
  <c r="J65" i="19"/>
  <c r="K81" i="19"/>
  <c r="J81" i="19"/>
  <c r="K97" i="19"/>
  <c r="J97" i="19"/>
  <c r="J18" i="19"/>
  <c r="K18" i="19"/>
  <c r="J34" i="19"/>
  <c r="K34" i="19"/>
  <c r="J11" i="19"/>
  <c r="K11" i="19"/>
  <c r="J27" i="19"/>
  <c r="K27" i="19"/>
  <c r="J43" i="19"/>
  <c r="K43" i="19"/>
  <c r="J59" i="19"/>
  <c r="K59" i="19"/>
  <c r="J75" i="19"/>
  <c r="K75" i="19"/>
  <c r="J91" i="19"/>
  <c r="K91" i="19"/>
  <c r="J107" i="19"/>
  <c r="K107" i="19"/>
  <c r="K48" i="19"/>
  <c r="J48" i="19"/>
  <c r="K80" i="19"/>
  <c r="J80" i="19"/>
  <c r="J58" i="19"/>
  <c r="K58" i="19"/>
  <c r="J90" i="19"/>
  <c r="K90" i="19"/>
  <c r="K52" i="19"/>
  <c r="J52" i="19"/>
  <c r="K84" i="19"/>
  <c r="J84" i="19"/>
  <c r="J110" i="19"/>
  <c r="K110" i="19"/>
  <c r="K16" i="19"/>
  <c r="J16" i="19"/>
  <c r="K32" i="19"/>
  <c r="J32" i="19"/>
  <c r="K13" i="19"/>
  <c r="J13" i="19"/>
  <c r="K77" i="19"/>
  <c r="J77" i="19"/>
  <c r="J14" i="19"/>
  <c r="K14" i="19"/>
  <c r="J39" i="19"/>
  <c r="K39" i="19"/>
  <c r="K44" i="19"/>
  <c r="J44" i="19"/>
  <c r="J106" i="19"/>
  <c r="K106" i="19"/>
  <c r="K21" i="19"/>
  <c r="J21" i="19"/>
  <c r="K69" i="19"/>
  <c r="J69" i="19"/>
  <c r="K101" i="19"/>
  <c r="J101" i="19"/>
  <c r="J22" i="19"/>
  <c r="K22" i="19"/>
  <c r="J38" i="19"/>
  <c r="K38" i="19"/>
  <c r="J15" i="19"/>
  <c r="K15" i="19"/>
  <c r="J31" i="19"/>
  <c r="K31" i="19"/>
  <c r="J47" i="19"/>
  <c r="K47" i="19"/>
  <c r="J63" i="19"/>
  <c r="K63" i="19"/>
  <c r="J79" i="19"/>
  <c r="K79" i="19"/>
  <c r="J95" i="19"/>
  <c r="K95" i="19"/>
  <c r="K56" i="19"/>
  <c r="J56" i="19"/>
  <c r="K88" i="19"/>
  <c r="J88" i="19"/>
  <c r="K24" i="19"/>
  <c r="J24" i="19"/>
  <c r="J66" i="19"/>
  <c r="K66" i="19"/>
  <c r="K12" i="19"/>
  <c r="J12" i="19"/>
  <c r="K60" i="19"/>
  <c r="J60" i="19"/>
  <c r="K92" i="19"/>
  <c r="J92" i="19"/>
  <c r="J54" i="19"/>
  <c r="K54" i="19"/>
  <c r="J62" i="19"/>
  <c r="K62" i="19"/>
  <c r="J70" i="19"/>
  <c r="K70" i="19"/>
  <c r="K29" i="19"/>
  <c r="J29" i="19"/>
  <c r="K61" i="19"/>
  <c r="J61" i="19"/>
  <c r="J55" i="19"/>
  <c r="K55" i="19"/>
  <c r="J87" i="19"/>
  <c r="K87" i="19"/>
  <c r="K72" i="19"/>
  <c r="J72" i="19"/>
  <c r="K104" i="19"/>
  <c r="J104" i="19"/>
  <c r="J50" i="19"/>
  <c r="K50" i="19"/>
  <c r="K76" i="19"/>
  <c r="J76" i="19"/>
  <c r="K37" i="19"/>
  <c r="J37" i="19"/>
  <c r="K53" i="19"/>
  <c r="J53" i="19"/>
  <c r="K85" i="19"/>
  <c r="J85" i="19"/>
  <c r="K25" i="19"/>
  <c r="J25" i="19"/>
  <c r="K41" i="19"/>
  <c r="J41" i="19"/>
  <c r="K57" i="19"/>
  <c r="J57" i="19"/>
  <c r="K73" i="19"/>
  <c r="J73" i="19"/>
  <c r="K89" i="19"/>
  <c r="J89" i="19"/>
  <c r="K105" i="19"/>
  <c r="J105" i="19"/>
  <c r="J26" i="19"/>
  <c r="K26" i="19"/>
  <c r="J42" i="19"/>
  <c r="K42" i="19"/>
  <c r="J19" i="19"/>
  <c r="K19" i="19"/>
  <c r="J35" i="19"/>
  <c r="K35" i="19"/>
  <c r="J51" i="19"/>
  <c r="K51" i="19"/>
  <c r="J67" i="19"/>
  <c r="K67" i="19"/>
  <c r="J83" i="19"/>
  <c r="K83" i="19"/>
  <c r="J99" i="19"/>
  <c r="K99" i="19"/>
  <c r="K20" i="19"/>
  <c r="J20" i="19"/>
  <c r="K64" i="19"/>
  <c r="J64" i="19"/>
  <c r="K96" i="19"/>
  <c r="J96" i="19"/>
  <c r="K40" i="19"/>
  <c r="J40" i="19"/>
  <c r="J74" i="19"/>
  <c r="K74" i="19"/>
  <c r="K28" i="19"/>
  <c r="J28" i="19"/>
  <c r="K68" i="19"/>
  <c r="J68" i="19"/>
  <c r="K100" i="19"/>
  <c r="J100" i="19"/>
  <c r="J86" i="19"/>
  <c r="K86" i="19"/>
  <c r="J94" i="19"/>
  <c r="K94" i="19"/>
  <c r="J98" i="19"/>
  <c r="K98" i="19"/>
  <c r="E111" i="17"/>
  <c r="E110" i="17"/>
  <c r="E109" i="17"/>
  <c r="E108" i="17"/>
  <c r="D111" i="17"/>
  <c r="D110" i="17"/>
  <c r="D109" i="17"/>
  <c r="G107" i="15"/>
  <c r="F108" i="15"/>
  <c r="D108" i="15"/>
  <c r="J108" i="15" s="1"/>
  <c r="I107" i="15"/>
  <c r="E107" i="15"/>
  <c r="I108" i="15"/>
  <c r="K110" i="9"/>
  <c r="Y110" i="13"/>
  <c r="U110" i="13"/>
  <c r="AB110" i="13"/>
  <c r="X110" i="13"/>
  <c r="T110" i="13"/>
  <c r="AA110" i="13"/>
  <c r="W110" i="13"/>
  <c r="Z110" i="13"/>
  <c r="E110" i="13"/>
  <c r="D110" i="13"/>
  <c r="E110" i="8"/>
  <c r="Z110" i="5"/>
  <c r="Y110" i="4"/>
  <c r="U110" i="4"/>
  <c r="AB110" i="4"/>
  <c r="X110" i="4"/>
  <c r="T110" i="4"/>
  <c r="AA110" i="4"/>
  <c r="W110" i="4"/>
  <c r="Z110" i="4"/>
  <c r="E117" i="19"/>
  <c r="K117" i="19" s="1"/>
  <c r="E118" i="19"/>
  <c r="K118" i="19" s="1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D72" i="19"/>
  <c r="A72" i="19"/>
  <c r="A71" i="19"/>
  <c r="D71" i="19"/>
  <c r="A70" i="19"/>
  <c r="A69" i="19"/>
  <c r="D69" i="19"/>
  <c r="A68" i="19"/>
  <c r="A67" i="19"/>
  <c r="D67" i="19"/>
  <c r="A66" i="19"/>
  <c r="A65" i="19"/>
  <c r="D64" i="19"/>
  <c r="A64" i="19"/>
  <c r="A63" i="19"/>
  <c r="D63" i="19"/>
  <c r="A62" i="19"/>
  <c r="A61" i="19"/>
  <c r="D60" i="19"/>
  <c r="A60" i="19"/>
  <c r="A59" i="19"/>
  <c r="D59" i="19"/>
  <c r="A58" i="19"/>
  <c r="A57" i="19"/>
  <c r="D56" i="19"/>
  <c r="A56" i="19"/>
  <c r="A55" i="19"/>
  <c r="D55" i="19"/>
  <c r="A54" i="19"/>
  <c r="A53" i="19"/>
  <c r="D52" i="19"/>
  <c r="A52" i="19"/>
  <c r="A51" i="19"/>
  <c r="D51" i="19"/>
  <c r="A50" i="19"/>
  <c r="A49" i="19"/>
  <c r="D48" i="19"/>
  <c r="A48" i="19"/>
  <c r="A47" i="19"/>
  <c r="D47" i="19"/>
  <c r="A46" i="19"/>
  <c r="A45" i="19"/>
  <c r="D44" i="19"/>
  <c r="A44" i="19"/>
  <c r="A43" i="19"/>
  <c r="D43" i="19"/>
  <c r="A42" i="19"/>
  <c r="A41" i="19"/>
  <c r="D40" i="19"/>
  <c r="A40" i="19"/>
  <c r="A39" i="19"/>
  <c r="D39" i="19"/>
  <c r="A38" i="19"/>
  <c r="A37" i="19"/>
  <c r="D37" i="19"/>
  <c r="A36" i="19"/>
  <c r="A35" i="19"/>
  <c r="D35" i="19"/>
  <c r="A34" i="19"/>
  <c r="A33" i="19"/>
  <c r="D33" i="19"/>
  <c r="A32" i="19"/>
  <c r="A31" i="19"/>
  <c r="D31" i="19"/>
  <c r="A30" i="19"/>
  <c r="A29" i="19"/>
  <c r="D29" i="19"/>
  <c r="A28" i="19"/>
  <c r="A27" i="19"/>
  <c r="D27" i="19"/>
  <c r="A26" i="19"/>
  <c r="A25" i="19"/>
  <c r="D25" i="19"/>
  <c r="A24" i="19"/>
  <c r="A23" i="19"/>
  <c r="D23" i="19"/>
  <c r="A22" i="19"/>
  <c r="A21" i="19"/>
  <c r="D21" i="19"/>
  <c r="A20" i="19"/>
  <c r="A19" i="19"/>
  <c r="A18" i="19"/>
  <c r="A17" i="19"/>
  <c r="A16" i="19"/>
  <c r="A15" i="19"/>
  <c r="A14" i="19"/>
  <c r="A13" i="19"/>
  <c r="D12" i="19"/>
  <c r="A12" i="19"/>
  <c r="A11" i="19"/>
  <c r="A10" i="19"/>
  <c r="A9" i="19"/>
  <c r="A8" i="19"/>
  <c r="D8" i="19"/>
  <c r="A7" i="19"/>
  <c r="A6" i="19"/>
  <c r="A5" i="19"/>
  <c r="A4" i="19"/>
  <c r="F3" i="19"/>
  <c r="A3" i="19"/>
  <c r="C1" i="19"/>
  <c r="A107" i="16"/>
  <c r="C107" i="16"/>
  <c r="A108" i="16"/>
  <c r="C108" i="16"/>
  <c r="A109" i="16"/>
  <c r="C109" i="16"/>
  <c r="D109" i="16" s="1"/>
  <c r="A107" i="9"/>
  <c r="C107" i="9"/>
  <c r="G107" i="9" s="1"/>
  <c r="I107" i="9" s="1"/>
  <c r="D107" i="9"/>
  <c r="K107" i="9" s="1"/>
  <c r="H107" i="9"/>
  <c r="J107" i="9" s="1"/>
  <c r="A108" i="9"/>
  <c r="C108" i="9"/>
  <c r="D109" i="9" s="1"/>
  <c r="H108" i="9"/>
  <c r="J108" i="9" s="1"/>
  <c r="A109" i="9"/>
  <c r="C109" i="9"/>
  <c r="G109" i="9"/>
  <c r="I109" i="9" s="1"/>
  <c r="H109" i="9"/>
  <c r="J109" i="9"/>
  <c r="R107" i="13"/>
  <c r="V107" i="13" s="1"/>
  <c r="T107" i="13"/>
  <c r="U107" i="13"/>
  <c r="W107" i="13"/>
  <c r="X107" i="13"/>
  <c r="Y107" i="13"/>
  <c r="AA107" i="13"/>
  <c r="AB107" i="13"/>
  <c r="R108" i="13"/>
  <c r="Y108" i="13" s="1"/>
  <c r="R109" i="13"/>
  <c r="V109" i="13" s="1"/>
  <c r="T109" i="13"/>
  <c r="U109" i="13"/>
  <c r="W109" i="13"/>
  <c r="X109" i="13"/>
  <c r="Y109" i="13"/>
  <c r="AA109" i="13"/>
  <c r="AB109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2" i="13"/>
  <c r="A107" i="13"/>
  <c r="B107" i="13"/>
  <c r="C107" i="13"/>
  <c r="D107" i="13" s="1"/>
  <c r="A108" i="13"/>
  <c r="B108" i="13"/>
  <c r="C108" i="13"/>
  <c r="D108" i="13" s="1"/>
  <c r="A109" i="13"/>
  <c r="B109" i="13"/>
  <c r="C109" i="13"/>
  <c r="D109" i="13" s="1"/>
  <c r="A107" i="7"/>
  <c r="B107" i="7"/>
  <c r="C107" i="7" s="1"/>
  <c r="D107" i="7" s="1"/>
  <c r="A108" i="7"/>
  <c r="B108" i="7"/>
  <c r="C108" i="7" s="1"/>
  <c r="A109" i="7"/>
  <c r="B109" i="7"/>
  <c r="C109" i="7" s="1"/>
  <c r="D109" i="7" s="1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2" i="8"/>
  <c r="A107" i="8"/>
  <c r="B107" i="8"/>
  <c r="C107" i="8" s="1"/>
  <c r="D107" i="8" s="1"/>
  <c r="A108" i="8"/>
  <c r="B108" i="8"/>
  <c r="C108" i="8" s="1"/>
  <c r="A109" i="8"/>
  <c r="B109" i="8"/>
  <c r="C109" i="8" s="1"/>
  <c r="D109" i="8" s="1"/>
  <c r="A107" i="6"/>
  <c r="B107" i="6"/>
  <c r="C107" i="6"/>
  <c r="D107" i="6" s="1"/>
  <c r="A108" i="6"/>
  <c r="B108" i="6"/>
  <c r="C108" i="6"/>
  <c r="D108" i="6" s="1"/>
  <c r="A109" i="6"/>
  <c r="B109" i="6"/>
  <c r="C109" i="6"/>
  <c r="D109" i="6" s="1"/>
  <c r="R107" i="5"/>
  <c r="V107" i="5" s="1"/>
  <c r="T107" i="5"/>
  <c r="U107" i="5"/>
  <c r="W107" i="5"/>
  <c r="X107" i="5"/>
  <c r="Y107" i="5"/>
  <c r="AA107" i="5"/>
  <c r="AB107" i="5"/>
  <c r="R108" i="5"/>
  <c r="U108" i="5" s="1"/>
  <c r="R109" i="5"/>
  <c r="W109" i="5" s="1"/>
  <c r="T109" i="5"/>
  <c r="U109" i="5"/>
  <c r="X109" i="5"/>
  <c r="Y109" i="5"/>
  <c r="AB109" i="5"/>
  <c r="A107" i="5"/>
  <c r="B107" i="5"/>
  <c r="C107" i="5"/>
  <c r="E107" i="5"/>
  <c r="A108" i="5"/>
  <c r="B108" i="5"/>
  <c r="C109" i="5" s="1"/>
  <c r="A109" i="5"/>
  <c r="B109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2" i="5"/>
  <c r="T117" i="4"/>
  <c r="U117" i="4"/>
  <c r="R109" i="4"/>
  <c r="T109" i="4" s="1"/>
  <c r="R107" i="4"/>
  <c r="V107" i="4" s="1"/>
  <c r="T107" i="4"/>
  <c r="U107" i="4"/>
  <c r="X107" i="4"/>
  <c r="Y107" i="4"/>
  <c r="AB107" i="4"/>
  <c r="R108" i="4"/>
  <c r="AA108" i="4" s="1"/>
  <c r="A107" i="4"/>
  <c r="B107" i="4"/>
  <c r="C107" i="4"/>
  <c r="E107" i="4"/>
  <c r="A108" i="4"/>
  <c r="B108" i="4"/>
  <c r="C109" i="4" s="1"/>
  <c r="A109" i="4"/>
  <c r="B109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2" i="4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2" i="3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3" i="2"/>
  <c r="E14" i="2"/>
  <c r="E15" i="2"/>
  <c r="E16" i="2"/>
  <c r="E17" i="2"/>
  <c r="E12" i="2"/>
  <c r="A107" i="2"/>
  <c r="B107" i="2"/>
  <c r="C107" i="2"/>
  <c r="D107" i="2" s="1"/>
  <c r="A108" i="2"/>
  <c r="B108" i="2"/>
  <c r="C108" i="2"/>
  <c r="D108" i="2" s="1"/>
  <c r="A109" i="2"/>
  <c r="B109" i="2"/>
  <c r="C109" i="2"/>
  <c r="D109" i="2" s="1"/>
  <c r="D108" i="16" l="1"/>
  <c r="D110" i="16"/>
  <c r="H6" i="20"/>
  <c r="J6" i="20"/>
  <c r="N15" i="19"/>
  <c r="N14" i="19"/>
  <c r="G108" i="15"/>
  <c r="F109" i="15"/>
  <c r="H4" i="19"/>
  <c r="D41" i="19"/>
  <c r="D45" i="19"/>
  <c r="D49" i="19"/>
  <c r="E54" i="19" s="1"/>
  <c r="D53" i="19"/>
  <c r="D57" i="19"/>
  <c r="D22" i="19"/>
  <c r="D26" i="19"/>
  <c r="D30" i="19"/>
  <c r="D34" i="19"/>
  <c r="D38" i="19"/>
  <c r="D42" i="19"/>
  <c r="D46" i="19"/>
  <c r="D50" i="19"/>
  <c r="D54" i="19"/>
  <c r="D58" i="19"/>
  <c r="D62" i="19"/>
  <c r="D66" i="19"/>
  <c r="D70" i="19"/>
  <c r="D61" i="19"/>
  <c r="E66" i="19" s="1"/>
  <c r="D65" i="19"/>
  <c r="D20" i="19"/>
  <c r="D24" i="19"/>
  <c r="D28" i="19"/>
  <c r="E34" i="19" s="1"/>
  <c r="D32" i="19"/>
  <c r="D36" i="19"/>
  <c r="D68" i="19"/>
  <c r="E74" i="19" s="1"/>
  <c r="D7" i="19"/>
  <c r="D6" i="19"/>
  <c r="D14" i="19"/>
  <c r="D5" i="19"/>
  <c r="D13" i="19"/>
  <c r="D9" i="19"/>
  <c r="D10" i="19"/>
  <c r="D11" i="19"/>
  <c r="D15" i="19"/>
  <c r="D17" i="19"/>
  <c r="D16" i="19"/>
  <c r="D18" i="19"/>
  <c r="D19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5" i="19"/>
  <c r="D97" i="19"/>
  <c r="D99" i="19"/>
  <c r="D101" i="19"/>
  <c r="D103" i="19"/>
  <c r="D105" i="19"/>
  <c r="D94" i="19"/>
  <c r="D96" i="19"/>
  <c r="D98" i="19"/>
  <c r="D100" i="19"/>
  <c r="D102" i="19"/>
  <c r="D104" i="19"/>
  <c r="D106" i="19"/>
  <c r="D107" i="19"/>
  <c r="D108" i="19"/>
  <c r="E115" i="19" s="1"/>
  <c r="K115" i="19" s="1"/>
  <c r="D109" i="19"/>
  <c r="E116" i="19" s="1"/>
  <c r="K116" i="19" s="1"/>
  <c r="K109" i="9"/>
  <c r="D108" i="9"/>
  <c r="E107" i="9"/>
  <c r="G108" i="9"/>
  <c r="I108" i="9" s="1"/>
  <c r="U108" i="13"/>
  <c r="Z109" i="13"/>
  <c r="AB108" i="13"/>
  <c r="X108" i="13"/>
  <c r="T108" i="13"/>
  <c r="Z107" i="13"/>
  <c r="Z108" i="13"/>
  <c r="V108" i="13"/>
  <c r="AA108" i="13"/>
  <c r="W108" i="13"/>
  <c r="D108" i="7"/>
  <c r="D108" i="8"/>
  <c r="W108" i="5"/>
  <c r="Y108" i="5"/>
  <c r="Z109" i="5"/>
  <c r="V109" i="5"/>
  <c r="AB108" i="5"/>
  <c r="X108" i="5"/>
  <c r="T108" i="5"/>
  <c r="Z107" i="5"/>
  <c r="Z108" i="5"/>
  <c r="V108" i="5"/>
  <c r="AA108" i="5"/>
  <c r="AA109" i="5"/>
  <c r="C108" i="5"/>
  <c r="D108" i="5" s="1"/>
  <c r="D107" i="5"/>
  <c r="E108" i="5"/>
  <c r="Y109" i="4"/>
  <c r="W109" i="4"/>
  <c r="X109" i="4"/>
  <c r="U109" i="4"/>
  <c r="AB109" i="4"/>
  <c r="W108" i="4"/>
  <c r="Z108" i="4"/>
  <c r="Y108" i="4"/>
  <c r="U108" i="4"/>
  <c r="AA107" i="4"/>
  <c r="W107" i="4"/>
  <c r="Z109" i="4"/>
  <c r="V109" i="4"/>
  <c r="AB108" i="4"/>
  <c r="X108" i="4"/>
  <c r="T108" i="4"/>
  <c r="Z107" i="4"/>
  <c r="V108" i="4"/>
  <c r="AA109" i="4"/>
  <c r="C108" i="4"/>
  <c r="D108" i="4" s="1"/>
  <c r="D107" i="4"/>
  <c r="E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C103" i="17" s="1"/>
  <c r="B104" i="17"/>
  <c r="C104" i="17" s="1"/>
  <c r="B105" i="17"/>
  <c r="C105" i="17" s="1"/>
  <c r="B106" i="17"/>
  <c r="B107" i="17"/>
  <c r="C107" i="17" s="1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A106" i="13"/>
  <c r="A106" i="7"/>
  <c r="B106" i="7"/>
  <c r="A106" i="8"/>
  <c r="B106" i="8"/>
  <c r="B106" i="13" s="1"/>
  <c r="A106" i="6"/>
  <c r="B106" i="6"/>
  <c r="A106" i="5"/>
  <c r="B106" i="5"/>
  <c r="A106" i="4"/>
  <c r="B106" i="4"/>
  <c r="A106" i="3"/>
  <c r="B106" i="3"/>
  <c r="A106" i="2"/>
  <c r="B106" i="2"/>
  <c r="G110" i="16" l="1"/>
  <c r="G107" i="16"/>
  <c r="G108" i="16"/>
  <c r="G109" i="16"/>
  <c r="H7" i="20"/>
  <c r="J7" i="20"/>
  <c r="J4" i="19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E76" i="19"/>
  <c r="E113" i="19"/>
  <c r="K113" i="19" s="1"/>
  <c r="E105" i="19"/>
  <c r="E110" i="19"/>
  <c r="E102" i="19"/>
  <c r="E93" i="19"/>
  <c r="E89" i="19"/>
  <c r="E23" i="19"/>
  <c r="E17" i="19"/>
  <c r="E21" i="19"/>
  <c r="E43" i="19"/>
  <c r="E27" i="19"/>
  <c r="E73" i="19"/>
  <c r="E57" i="19"/>
  <c r="E62" i="19"/>
  <c r="E19" i="19"/>
  <c r="E31" i="19"/>
  <c r="E28" i="19"/>
  <c r="E30" i="19"/>
  <c r="E81" i="19"/>
  <c r="E48" i="19"/>
  <c r="E47" i="19"/>
  <c r="E103" i="19"/>
  <c r="E108" i="19"/>
  <c r="E100" i="19"/>
  <c r="E96" i="19"/>
  <c r="E92" i="19"/>
  <c r="E88" i="19"/>
  <c r="E84" i="19"/>
  <c r="E80" i="19"/>
  <c r="E79" i="19"/>
  <c r="E24" i="19"/>
  <c r="E16" i="19"/>
  <c r="E15" i="19"/>
  <c r="E13" i="19"/>
  <c r="E39" i="19"/>
  <c r="E72" i="19"/>
  <c r="E71" i="19"/>
  <c r="E69" i="19"/>
  <c r="E53" i="19"/>
  <c r="E37" i="19"/>
  <c r="E60" i="19"/>
  <c r="E59" i="19"/>
  <c r="E41" i="19"/>
  <c r="E109" i="19"/>
  <c r="E101" i="19"/>
  <c r="E106" i="19"/>
  <c r="E99" i="19"/>
  <c r="E95" i="19"/>
  <c r="E91" i="19"/>
  <c r="E87" i="19"/>
  <c r="E83" i="19"/>
  <c r="E26" i="19"/>
  <c r="E22" i="19"/>
  <c r="E20" i="19"/>
  <c r="E14" i="19"/>
  <c r="E35" i="19"/>
  <c r="E68" i="19"/>
  <c r="E67" i="19"/>
  <c r="E65" i="19"/>
  <c r="E49" i="19"/>
  <c r="E33" i="19"/>
  <c r="E56" i="19"/>
  <c r="E55" i="19"/>
  <c r="E58" i="19"/>
  <c r="E78" i="19"/>
  <c r="E46" i="19"/>
  <c r="E40" i="19"/>
  <c r="E97" i="19"/>
  <c r="E85" i="19"/>
  <c r="E64" i="19"/>
  <c r="E63" i="19"/>
  <c r="E42" i="19"/>
  <c r="E36" i="19"/>
  <c r="E114" i="19"/>
  <c r="K114" i="19" s="1"/>
  <c r="E107" i="19"/>
  <c r="E112" i="19"/>
  <c r="K112" i="19" s="1"/>
  <c r="E104" i="19"/>
  <c r="E98" i="19"/>
  <c r="E94" i="19"/>
  <c r="E90" i="19"/>
  <c r="E86" i="19"/>
  <c r="E82" i="19"/>
  <c r="E25" i="19"/>
  <c r="E18" i="19"/>
  <c r="E12" i="19"/>
  <c r="E75" i="19"/>
  <c r="E77" i="19"/>
  <c r="E61" i="19"/>
  <c r="E45" i="19"/>
  <c r="E29" i="19"/>
  <c r="E52" i="19"/>
  <c r="E51" i="19"/>
  <c r="E50" i="19"/>
  <c r="E44" i="19"/>
  <c r="E70" i="19"/>
  <c r="E38" i="19"/>
  <c r="E32" i="19"/>
  <c r="G109" i="15"/>
  <c r="F110" i="15"/>
  <c r="I109" i="15"/>
  <c r="N17" i="19"/>
  <c r="E108" i="9"/>
  <c r="K108" i="9"/>
  <c r="E109" i="9"/>
  <c r="D109" i="5"/>
  <c r="E109" i="5"/>
  <c r="E109" i="4"/>
  <c r="D109" i="4"/>
  <c r="E106" i="15"/>
  <c r="C102" i="17"/>
  <c r="E105" i="17" s="1"/>
  <c r="H106" i="9"/>
  <c r="J106" i="9" s="1"/>
  <c r="C106" i="16"/>
  <c r="D107" i="16" s="1"/>
  <c r="C106" i="17"/>
  <c r="E107" i="17" s="1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J8" i="20" l="1"/>
  <c r="H8" i="20"/>
  <c r="G110" i="15"/>
  <c r="I110" i="15"/>
  <c r="R106" i="4"/>
  <c r="R106" i="5"/>
  <c r="D107" i="17"/>
  <c r="E104" i="17"/>
  <c r="E105" i="15"/>
  <c r="D106" i="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J9" i="20" l="1"/>
  <c r="H9" i="20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R103" i="5" s="1"/>
  <c r="AB103" i="5" s="1"/>
  <c r="G105" i="9"/>
  <c r="I105" i="9" s="1"/>
  <c r="C103" i="4"/>
  <c r="R103" i="4" s="1"/>
  <c r="U103" i="4" s="1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R101" i="4" s="1"/>
  <c r="C101" i="5"/>
  <c r="R101" i="5" s="1"/>
  <c r="C101" i="6"/>
  <c r="D6" i="15"/>
  <c r="D7" i="15"/>
  <c r="C101" i="3"/>
  <c r="C104" i="6"/>
  <c r="D105" i="6" s="1"/>
  <c r="D4" i="15"/>
  <c r="J101" i="18"/>
  <c r="L101" i="18" s="1"/>
  <c r="W103" i="5"/>
  <c r="T103" i="5"/>
  <c r="AA103" i="5"/>
  <c r="X103" i="5"/>
  <c r="B101" i="13"/>
  <c r="G102" i="9"/>
  <c r="I102" i="9" s="1"/>
  <c r="D102" i="9"/>
  <c r="E102" i="9" s="1"/>
  <c r="H102" i="9"/>
  <c r="J102" i="9" s="1"/>
  <c r="C103" i="2"/>
  <c r="D103" i="2" s="1"/>
  <c r="C102" i="4"/>
  <c r="R102" i="4" s="1"/>
  <c r="Z102" i="4" s="1"/>
  <c r="B103" i="13"/>
  <c r="C103" i="16" s="1"/>
  <c r="C101" i="2"/>
  <c r="D102" i="2" s="1"/>
  <c r="C104" i="3"/>
  <c r="D105" i="3" s="1"/>
  <c r="C102" i="3"/>
  <c r="D102" i="3" s="1"/>
  <c r="C104" i="5"/>
  <c r="C102" i="5"/>
  <c r="D103" i="5" s="1"/>
  <c r="C105" i="5"/>
  <c r="D106" i="5" s="1"/>
  <c r="B105" i="13"/>
  <c r="C104" i="8"/>
  <c r="B104" i="13"/>
  <c r="C102" i="8"/>
  <c r="D102" i="8" s="1"/>
  <c r="B102" i="13"/>
  <c r="D103" i="9"/>
  <c r="E103" i="9" s="1"/>
  <c r="C105" i="7"/>
  <c r="G104" i="18"/>
  <c r="I104" i="18" s="1"/>
  <c r="C104" i="2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Y103" i="5"/>
  <c r="AA103" i="4"/>
  <c r="AB103" i="4"/>
  <c r="C104" i="4"/>
  <c r="G100" i="18"/>
  <c r="I100" i="18" s="1"/>
  <c r="H100" i="18"/>
  <c r="K100" i="18"/>
  <c r="H104" i="15"/>
  <c r="G100" i="16"/>
  <c r="G100" i="9"/>
  <c r="I100" i="9" s="1"/>
  <c r="H10" i="20" l="1"/>
  <c r="J10" i="20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Z103" i="5"/>
  <c r="U103" i="5"/>
  <c r="C103" i="13"/>
  <c r="K103" i="9" s="1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D103" i="13" s="1"/>
  <c r="C102" i="16"/>
  <c r="D103" i="16" s="1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C100" i="16" s="1"/>
  <c r="H100" i="9"/>
  <c r="J100" i="9" s="1"/>
  <c r="H11" i="20" l="1"/>
  <c r="J11" i="20"/>
  <c r="D106" i="13"/>
  <c r="R106" i="13"/>
  <c r="K106" i="9"/>
  <c r="D104" i="13"/>
  <c r="D101" i="16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R98" i="5" s="1"/>
  <c r="C97" i="3"/>
  <c r="C98" i="3"/>
  <c r="C100" i="3"/>
  <c r="D101" i="3" s="1"/>
  <c r="C97" i="2"/>
  <c r="J12" i="20" l="1"/>
  <c r="H12" i="20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D99" i="3" s="1"/>
  <c r="C97" i="5"/>
  <c r="R97" i="5" s="1"/>
  <c r="W97" i="5" s="1"/>
  <c r="H97" i="9"/>
  <c r="J97" i="9" s="1"/>
  <c r="D103" i="15"/>
  <c r="J103" i="15" s="1"/>
  <c r="J98" i="18"/>
  <c r="L98" i="18" s="1"/>
  <c r="C97" i="4"/>
  <c r="R97" i="4" s="1"/>
  <c r="V97" i="4" s="1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C99" i="5"/>
  <c r="C100" i="5"/>
  <c r="C99" i="17"/>
  <c r="C100" i="17"/>
  <c r="C98" i="2"/>
  <c r="D98" i="2" s="1"/>
  <c r="C98" i="4"/>
  <c r="C97" i="6"/>
  <c r="D98" i="6" s="1"/>
  <c r="C97" i="8"/>
  <c r="C98" i="7"/>
  <c r="B97" i="13"/>
  <c r="C97" i="16" s="1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C98" i="16" s="1"/>
  <c r="D98" i="5"/>
  <c r="B96" i="13"/>
  <c r="C96" i="16" s="1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D101" i="2" s="1"/>
  <c r="G99" i="9"/>
  <c r="I99" i="9" s="1"/>
  <c r="D98" i="3"/>
  <c r="C99" i="6"/>
  <c r="D99" i="6" s="1"/>
  <c r="C100" i="6"/>
  <c r="D101" i="6" s="1"/>
  <c r="C99" i="8"/>
  <c r="D99" i="8" s="1"/>
  <c r="C100" i="8"/>
  <c r="D101" i="8" s="1"/>
  <c r="C99" i="7"/>
  <c r="C97" i="7"/>
  <c r="B99" i="13"/>
  <c r="C99" i="16" s="1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Z97" i="5"/>
  <c r="H13" i="20" l="1"/>
  <c r="J13" i="20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H14" i="20" l="1"/>
  <c r="J14" i="20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J15" i="20" l="1"/>
  <c r="H15" i="20"/>
  <c r="U98" i="13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H16" i="20" l="1"/>
  <c r="J16" i="20"/>
  <c r="J94" i="18"/>
  <c r="L94" i="18" s="1"/>
  <c r="H93" i="18"/>
  <c r="K93" i="18"/>
  <c r="H99" i="15"/>
  <c r="G95" i="16"/>
  <c r="H95" i="9"/>
  <c r="J95" i="9" s="1"/>
  <c r="C96" i="5"/>
  <c r="B95" i="13"/>
  <c r="C95" i="16" s="1"/>
  <c r="G95" i="9"/>
  <c r="I95" i="9" s="1"/>
  <c r="J17" i="20" l="1"/>
  <c r="H17" i="20"/>
  <c r="C96" i="13"/>
  <c r="R96" i="13" s="1"/>
  <c r="D96" i="16"/>
  <c r="C96" i="3"/>
  <c r="C96" i="7"/>
  <c r="E100" i="15"/>
  <c r="D100" i="15"/>
  <c r="J100" i="15" s="1"/>
  <c r="C95" i="17"/>
  <c r="D101" i="17" s="1"/>
  <c r="C96" i="17"/>
  <c r="C96" i="4"/>
  <c r="R96" i="5"/>
  <c r="D97" i="5"/>
  <c r="C96" i="6"/>
  <c r="D96" i="9"/>
  <c r="G93" i="18"/>
  <c r="I93" i="18" s="1"/>
  <c r="C96" i="2"/>
  <c r="C96" i="8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C95" i="4"/>
  <c r="C95" i="3"/>
  <c r="C94" i="2"/>
  <c r="C95" i="2"/>
  <c r="H18" i="20" l="1"/>
  <c r="J18" i="20"/>
  <c r="E99" i="17"/>
  <c r="D102" i="17"/>
  <c r="E98" i="17"/>
  <c r="D96" i="5"/>
  <c r="R95" i="5"/>
  <c r="C94" i="17"/>
  <c r="E97" i="17" s="1"/>
  <c r="D95" i="2"/>
  <c r="R95" i="4"/>
  <c r="D97" i="7"/>
  <c r="C94" i="3"/>
  <c r="D95" i="3" s="1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D96" i="8" s="1"/>
  <c r="E96" i="9"/>
  <c r="E97" i="9"/>
  <c r="D96" i="3"/>
  <c r="D97" i="3"/>
  <c r="C94" i="5"/>
  <c r="E98" i="15"/>
  <c r="C94" i="4"/>
  <c r="R94" i="4" s="1"/>
  <c r="J92" i="18"/>
  <c r="L92" i="18" s="1"/>
  <c r="B93" i="13"/>
  <c r="C93" i="16" s="1"/>
  <c r="D94" i="9"/>
  <c r="E95" i="9" s="1"/>
  <c r="H93" i="9"/>
  <c r="J93" i="9" s="1"/>
  <c r="G92" i="18"/>
  <c r="I92" i="18" s="1"/>
  <c r="C94" i="8"/>
  <c r="B94" i="13"/>
  <c r="G93" i="9"/>
  <c r="I93" i="9" s="1"/>
  <c r="J98" i="15"/>
  <c r="G94" i="9"/>
  <c r="I94" i="9" s="1"/>
  <c r="J19" i="20" l="1"/>
  <c r="H19" i="20"/>
  <c r="R94" i="5"/>
  <c r="V94" i="5" s="1"/>
  <c r="C95" i="13"/>
  <c r="K95" i="9" s="1"/>
  <c r="C94" i="16"/>
  <c r="D100" i="17"/>
  <c r="W94" i="5"/>
  <c r="X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s="1"/>
  <c r="J20" i="20" l="1"/>
  <c r="H20" i="20"/>
  <c r="T94" i="5"/>
  <c r="Z94" i="5"/>
  <c r="AB94" i="5"/>
  <c r="D96" i="13"/>
  <c r="R95" i="13"/>
  <c r="T95" i="13" s="1"/>
  <c r="Y94" i="5"/>
  <c r="AA94" i="5"/>
  <c r="D95" i="13"/>
  <c r="D95" i="16"/>
  <c r="K94" i="9"/>
  <c r="D94" i="16"/>
  <c r="H21" i="20" l="1"/>
  <c r="J21" i="20"/>
  <c r="U95" i="13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J22" i="20" l="1"/>
  <c r="H22" i="20"/>
  <c r="H95" i="15"/>
  <c r="H96" i="15"/>
  <c r="G91" i="16"/>
  <c r="G92" i="16"/>
  <c r="D93" i="9"/>
  <c r="C93" i="8"/>
  <c r="C93" i="5"/>
  <c r="R93" i="5" s="1"/>
  <c r="H23" i="20" l="1"/>
  <c r="J23" i="20"/>
  <c r="G92" i="9"/>
  <c r="I92" i="9" s="1"/>
  <c r="D92" i="9"/>
  <c r="D94" i="8"/>
  <c r="B91" i="13"/>
  <c r="C91" i="16" s="1"/>
  <c r="H91" i="9"/>
  <c r="J91" i="9" s="1"/>
  <c r="E96" i="15"/>
  <c r="E97" i="15"/>
  <c r="D97" i="15"/>
  <c r="J97" i="15" s="1"/>
  <c r="C92" i="3"/>
  <c r="C93" i="3"/>
  <c r="C92" i="5"/>
  <c r="D93" i="5" s="1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C92" i="4"/>
  <c r="C93" i="4"/>
  <c r="C92" i="6"/>
  <c r="C93" i="6"/>
  <c r="C92" i="8"/>
  <c r="D93" i="8" s="1"/>
  <c r="B92" i="13"/>
  <c r="C92" i="16" s="1"/>
  <c r="D96" i="15"/>
  <c r="J96" i="15" s="1"/>
  <c r="H24" i="20" l="1"/>
  <c r="J24" i="20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R92" i="13" s="1"/>
  <c r="C93" i="13"/>
  <c r="R93" i="13" s="1"/>
  <c r="R92" i="4"/>
  <c r="T93" i="5"/>
  <c r="X93" i="5"/>
  <c r="V93" i="5"/>
  <c r="Y93" i="5"/>
  <c r="AA93" i="5"/>
  <c r="U93" i="5"/>
  <c r="W93" i="5"/>
  <c r="Z93" i="5"/>
  <c r="AB93" i="5"/>
  <c r="J25" i="20" l="1"/>
  <c r="H25" i="20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J26" i="20" l="1"/>
  <c r="H26" i="20"/>
  <c r="U92" i="13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27" i="20" l="1"/>
  <c r="J27" i="20"/>
  <c r="H90" i="18"/>
  <c r="K90" i="18"/>
  <c r="H94" i="15"/>
  <c r="G90" i="16"/>
  <c r="G90" i="9"/>
  <c r="I90" i="9" s="1"/>
  <c r="C91" i="3"/>
  <c r="H28" i="20" l="1"/>
  <c r="J28" i="20"/>
  <c r="H90" i="9"/>
  <c r="J90" i="9" s="1"/>
  <c r="C91" i="6"/>
  <c r="C91" i="17"/>
  <c r="G90" i="18"/>
  <c r="I90" i="18" s="1"/>
  <c r="C91" i="2"/>
  <c r="C91" i="8"/>
  <c r="B90" i="13"/>
  <c r="C90" i="16" s="1"/>
  <c r="D91" i="9"/>
  <c r="C91" i="4"/>
  <c r="C91" i="5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G89" i="9"/>
  <c r="I89" i="9" s="1"/>
  <c r="H29" i="20" l="1"/>
  <c r="J29" i="20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C88" i="16" s="1"/>
  <c r="G88" i="18"/>
  <c r="I88" i="18" s="1"/>
  <c r="C90" i="7"/>
  <c r="D91" i="7" s="1"/>
  <c r="C89" i="6"/>
  <c r="C89" i="7"/>
  <c r="B89" i="13"/>
  <c r="R90" i="4"/>
  <c r="D92" i="8"/>
  <c r="C89" i="3"/>
  <c r="C90" i="3"/>
  <c r="H89" i="9"/>
  <c r="J89" i="9" s="1"/>
  <c r="R91" i="5"/>
  <c r="D92" i="5"/>
  <c r="E91" i="9"/>
  <c r="E92" i="9"/>
  <c r="C90" i="8"/>
  <c r="D90" i="8" s="1"/>
  <c r="D94" i="15"/>
  <c r="J94" i="15" s="1"/>
  <c r="D92" i="7"/>
  <c r="C90" i="5"/>
  <c r="D92" i="2"/>
  <c r="D92" i="6"/>
  <c r="E93" i="15"/>
  <c r="J90" i="18"/>
  <c r="L90" i="18" s="1"/>
  <c r="C89" i="2"/>
  <c r="C89" i="4"/>
  <c r="D90" i="4" s="1"/>
  <c r="R89" i="5"/>
  <c r="Z89" i="5" s="1"/>
  <c r="D89" i="9"/>
  <c r="E90" i="9" s="1"/>
  <c r="D93" i="15"/>
  <c r="C89" i="17"/>
  <c r="D91" i="4"/>
  <c r="R91" i="4"/>
  <c r="D92" i="4"/>
  <c r="C91" i="13"/>
  <c r="R91" i="13" s="1"/>
  <c r="C90" i="2"/>
  <c r="C90" i="6"/>
  <c r="J89" i="18"/>
  <c r="L89" i="18" s="1"/>
  <c r="H30" i="20" l="1"/>
  <c r="J30" i="20"/>
  <c r="D90" i="6"/>
  <c r="C90" i="13"/>
  <c r="R90" i="13" s="1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R89" i="13" s="1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H31" i="20" l="1"/>
  <c r="J31" i="20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D90" i="13"/>
  <c r="H32" i="20" l="1"/>
  <c r="J32" i="20"/>
  <c r="U89" i="13"/>
  <c r="X89" i="13"/>
  <c r="AB89" i="13"/>
  <c r="T89" i="13"/>
  <c r="Y89" i="13"/>
  <c r="Z89" i="13"/>
  <c r="AA89" i="13"/>
  <c r="V89" i="13"/>
  <c r="W89" i="13"/>
  <c r="J33" i="20" l="1"/>
  <c r="H33" i="20"/>
  <c r="H86" i="18"/>
  <c r="K86" i="18"/>
  <c r="J88" i="18"/>
  <c r="L88" i="18" s="1"/>
  <c r="H87" i="18"/>
  <c r="K87" i="18"/>
  <c r="C88" i="17"/>
  <c r="C87" i="17"/>
  <c r="G86" i="16"/>
  <c r="G87" i="16"/>
  <c r="C88" i="8"/>
  <c r="H34" i="20" l="1"/>
  <c r="J34" i="20"/>
  <c r="G86" i="9"/>
  <c r="I86" i="9" s="1"/>
  <c r="D91" i="15"/>
  <c r="G86" i="18"/>
  <c r="I86" i="18" s="1"/>
  <c r="H87" i="9"/>
  <c r="J87" i="9" s="1"/>
  <c r="B86" i="13"/>
  <c r="C86" i="16" s="1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R87" i="5" s="1"/>
  <c r="C88" i="5"/>
  <c r="C87" i="6"/>
  <c r="C88" i="6"/>
  <c r="C87" i="3"/>
  <c r="C88" i="3"/>
  <c r="B87" i="13"/>
  <c r="D87" i="9"/>
  <c r="D88" i="9"/>
  <c r="D94" i="17"/>
  <c r="E91" i="17"/>
  <c r="G87" i="18"/>
  <c r="I87" i="18" s="1"/>
  <c r="C87" i="4"/>
  <c r="C88" i="4"/>
  <c r="C87" i="7"/>
  <c r="C88" i="7"/>
  <c r="H86" i="9"/>
  <c r="J86" i="9" s="1"/>
  <c r="J87" i="18"/>
  <c r="L87" i="18" s="1"/>
  <c r="H35" i="20" l="1"/>
  <c r="J35" i="20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R87" i="13" s="1"/>
  <c r="C88" i="13"/>
  <c r="R88" i="13" s="1"/>
  <c r="E89" i="9"/>
  <c r="E88" i="9"/>
  <c r="D88" i="5"/>
  <c r="R88" i="5"/>
  <c r="D89" i="5"/>
  <c r="D87" i="16"/>
  <c r="H36" i="20" l="1"/>
  <c r="J36" i="20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R86" i="5" s="1"/>
  <c r="C86" i="4"/>
  <c r="C86" i="3"/>
  <c r="C86" i="2"/>
  <c r="J37" i="20" l="1"/>
  <c r="H37" i="20"/>
  <c r="T88" i="13"/>
  <c r="U88" i="13"/>
  <c r="Z88" i="13"/>
  <c r="V88" i="13"/>
  <c r="AA88" i="13"/>
  <c r="Y88" i="13"/>
  <c r="W88" i="13"/>
  <c r="AB88" i="13"/>
  <c r="X88" i="13"/>
  <c r="D87" i="3"/>
  <c r="B85" i="13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H38" i="20" l="1"/>
  <c r="J38" i="20"/>
  <c r="C86" i="13"/>
  <c r="R86" i="13" s="1"/>
  <c r="W86" i="13" s="1"/>
  <c r="C85" i="16"/>
  <c r="D86" i="16" s="1"/>
  <c r="K86" i="9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T86" i="13"/>
  <c r="AA86" i="13"/>
  <c r="V86" i="13"/>
  <c r="Y86" i="13"/>
  <c r="X86" i="13"/>
  <c r="AB86" i="13"/>
  <c r="H83" i="18"/>
  <c r="K83" i="18"/>
  <c r="H84" i="18"/>
  <c r="K84" i="18"/>
  <c r="C85" i="17"/>
  <c r="G83" i="16"/>
  <c r="G84" i="16"/>
  <c r="H39" i="20" l="1"/>
  <c r="J39" i="20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C83" i="16" s="1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C84" i="16" s="1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C83" i="3"/>
  <c r="H40" i="20" l="1"/>
  <c r="J40" i="20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R84" i="13" s="1"/>
  <c r="C85" i="13"/>
  <c r="R85" i="13" s="1"/>
  <c r="D85" i="4"/>
  <c r="R85" i="4"/>
  <c r="R84" i="5"/>
  <c r="C83" i="2"/>
  <c r="D83" i="9"/>
  <c r="C83" i="5"/>
  <c r="B82" i="13"/>
  <c r="C82" i="16" s="1"/>
  <c r="G82" i="9"/>
  <c r="I82" i="9" s="1"/>
  <c r="C83" i="8"/>
  <c r="D84" i="3"/>
  <c r="D84" i="4"/>
  <c r="R84" i="4"/>
  <c r="D85" i="8"/>
  <c r="D87" i="15"/>
  <c r="D85" i="6"/>
  <c r="C83" i="17"/>
  <c r="O15" i="20" l="1"/>
  <c r="O16" i="20"/>
  <c r="J41" i="20"/>
  <c r="H41" i="20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R83" i="13" s="1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H42" i="20" l="1"/>
  <c r="J42" i="20"/>
  <c r="D84" i="13"/>
  <c r="G81" i="9"/>
  <c r="I81" i="9" s="1"/>
  <c r="J82" i="18"/>
  <c r="L82" i="18" s="1"/>
  <c r="C82" i="5"/>
  <c r="R82" i="5" s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C81" i="16" s="1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K83" i="9"/>
  <c r="H43" i="20" l="1"/>
  <c r="J43" i="20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R82" i="13" s="1"/>
  <c r="D83" i="5"/>
  <c r="H80" i="18"/>
  <c r="K80" i="18"/>
  <c r="J20" i="12"/>
  <c r="G80" i="16"/>
  <c r="D81" i="9"/>
  <c r="E82" i="9" s="1"/>
  <c r="H44" i="20" l="1"/>
  <c r="J44" i="20"/>
  <c r="B80" i="13"/>
  <c r="C80" i="16" s="1"/>
  <c r="J81" i="18"/>
  <c r="L81" i="18" s="1"/>
  <c r="C81" i="6"/>
  <c r="C81" i="2"/>
  <c r="C81" i="5"/>
  <c r="R81" i="5" s="1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C81" i="4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D82" i="16"/>
  <c r="C81" i="13"/>
  <c r="R81" i="13" s="1"/>
  <c r="J45" i="20" l="1"/>
  <c r="H45" i="20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D81" i="16"/>
  <c r="K81" i="9"/>
  <c r="H79" i="18"/>
  <c r="K79" i="18"/>
  <c r="G79" i="16"/>
  <c r="H79" i="9"/>
  <c r="J79" i="9" s="1"/>
  <c r="C80" i="5"/>
  <c r="R80" i="5" s="1"/>
  <c r="H46" i="20" l="1"/>
  <c r="J46" i="20"/>
  <c r="G79" i="9"/>
  <c r="I79" i="9" s="1"/>
  <c r="B79" i="13"/>
  <c r="C79" i="16" s="1"/>
  <c r="J80" i="18"/>
  <c r="L80" i="18" s="1"/>
  <c r="C80" i="6"/>
  <c r="C80" i="7"/>
  <c r="G79" i="18"/>
  <c r="I79" i="18" s="1"/>
  <c r="C80" i="4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C80" i="3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H47" i="20" l="1"/>
  <c r="J47" i="20"/>
  <c r="G77" i="9"/>
  <c r="I77" i="9" s="1"/>
  <c r="J79" i="18"/>
  <c r="L79" i="18" s="1"/>
  <c r="C80" i="13"/>
  <c r="R80" i="13" s="1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C79" i="4"/>
  <c r="D80" i="4" s="1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R79" i="5" s="1"/>
  <c r="B78" i="13"/>
  <c r="D78" i="9"/>
  <c r="E79" i="9" s="1"/>
  <c r="J78" i="18"/>
  <c r="L78" i="18" s="1"/>
  <c r="D81" i="3"/>
  <c r="D81" i="2"/>
  <c r="D83" i="15"/>
  <c r="D81" i="7"/>
  <c r="D81" i="6"/>
  <c r="B77" i="13"/>
  <c r="C77" i="16" s="1"/>
  <c r="H77" i="9"/>
  <c r="J77" i="9" s="1"/>
  <c r="C78" i="17"/>
  <c r="G77" i="18"/>
  <c r="I77" i="18" s="1"/>
  <c r="C79" i="3"/>
  <c r="D81" i="8"/>
  <c r="C79" i="2"/>
  <c r="R80" i="4"/>
  <c r="D81" i="4"/>
  <c r="C79" i="7"/>
  <c r="C79" i="6"/>
  <c r="D80" i="16"/>
  <c r="D81" i="13"/>
  <c r="H48" i="20" l="1"/>
  <c r="J48" i="20"/>
  <c r="D79" i="6"/>
  <c r="D79" i="8"/>
  <c r="C79" i="13"/>
  <c r="R79" i="13" s="1"/>
  <c r="C78" i="16"/>
  <c r="D79" i="2"/>
  <c r="R78" i="5"/>
  <c r="V78" i="5" s="1"/>
  <c r="V80" i="13"/>
  <c r="C78" i="13"/>
  <c r="K78" i="9" s="1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Z80" i="13"/>
  <c r="X80" i="13"/>
  <c r="J49" i="20" l="1"/>
  <c r="H49" i="20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50" i="20" l="1"/>
  <c r="J50" i="20"/>
  <c r="H75" i="18"/>
  <c r="K75" i="18"/>
  <c r="H76" i="18"/>
  <c r="K76" i="18"/>
  <c r="C77" i="17"/>
  <c r="G75" i="16"/>
  <c r="G76" i="16"/>
  <c r="H76" i="9"/>
  <c r="J76" i="9" s="1"/>
  <c r="C77" i="6"/>
  <c r="C77" i="5"/>
  <c r="R77" i="5" s="1"/>
  <c r="C77" i="4"/>
  <c r="H51" i="20" l="1"/>
  <c r="J51" i="20"/>
  <c r="C76" i="5"/>
  <c r="R76" i="5" s="1"/>
  <c r="D80" i="15"/>
  <c r="G75" i="9"/>
  <c r="I75" i="9" s="1"/>
  <c r="C76" i="2"/>
  <c r="C77" i="2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C76" i="4"/>
  <c r="D77" i="4" s="1"/>
  <c r="C76" i="8"/>
  <c r="C77" i="8"/>
  <c r="B76" i="13"/>
  <c r="D76" i="9"/>
  <c r="D77" i="9"/>
  <c r="E80" i="15"/>
  <c r="D81" i="15"/>
  <c r="E81" i="15"/>
  <c r="G76" i="18"/>
  <c r="I76" i="18" s="1"/>
  <c r="R77" i="4"/>
  <c r="D78" i="4"/>
  <c r="B75" i="13"/>
  <c r="C75" i="16" s="1"/>
  <c r="H75" i="9"/>
  <c r="J75" i="9" s="1"/>
  <c r="J76" i="18"/>
  <c r="L76" i="18" s="1"/>
  <c r="Z76" i="5"/>
  <c r="H52" i="20" l="1"/>
  <c r="J52" i="20"/>
  <c r="D77" i="5"/>
  <c r="C77" i="13"/>
  <c r="K77" i="9" s="1"/>
  <c r="C76" i="16"/>
  <c r="D76" i="16" s="1"/>
  <c r="C76" i="13"/>
  <c r="K76" i="9" s="1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R77" i="13"/>
  <c r="D78" i="13"/>
  <c r="D77" i="16" l="1"/>
  <c r="J53" i="20"/>
  <c r="H53" i="20"/>
  <c r="R76" i="13"/>
  <c r="X76" i="13" s="1"/>
  <c r="D77" i="13"/>
  <c r="V76" i="4"/>
  <c r="X76" i="4"/>
  <c r="T76" i="4"/>
  <c r="Y76" i="4"/>
  <c r="AA76" i="4"/>
  <c r="U76" i="4"/>
  <c r="W76" i="4"/>
  <c r="AB76" i="4"/>
  <c r="Z76" i="4"/>
  <c r="T77" i="13"/>
  <c r="W77" i="13"/>
  <c r="AA77" i="13"/>
  <c r="X77" i="13"/>
  <c r="Y77" i="13"/>
  <c r="V77" i="13"/>
  <c r="AB77" i="13"/>
  <c r="U77" i="13"/>
  <c r="Z77" i="13"/>
  <c r="H74" i="18"/>
  <c r="K74" i="18"/>
  <c r="C75" i="17"/>
  <c r="G74" i="16"/>
  <c r="C75" i="5"/>
  <c r="R75" i="5" s="1"/>
  <c r="H54" i="20" l="1"/>
  <c r="J54" i="20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H74" i="9"/>
  <c r="J74" i="9" s="1"/>
  <c r="C75" i="3"/>
  <c r="C75" i="8"/>
  <c r="G74" i="9"/>
  <c r="I74" i="9" s="1"/>
  <c r="G74" i="18"/>
  <c r="I74" i="18" s="1"/>
  <c r="C75" i="4"/>
  <c r="C75" i="7"/>
  <c r="H55" i="20" l="1"/>
  <c r="J55" i="20"/>
  <c r="C74" i="16"/>
  <c r="D75" i="16" s="1"/>
  <c r="C75" i="13"/>
  <c r="K75" i="9" s="1"/>
  <c r="R75" i="4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H56" i="20" l="1"/>
  <c r="J56" i="20"/>
  <c r="R75" i="13"/>
  <c r="V75" i="13" s="1"/>
  <c r="D76" i="13"/>
  <c r="H73" i="9"/>
  <c r="J73" i="9" s="1"/>
  <c r="C74" i="5"/>
  <c r="R74" i="5" s="1"/>
  <c r="C74" i="3"/>
  <c r="C74" i="8"/>
  <c r="D74" i="9"/>
  <c r="C74" i="4"/>
  <c r="T75" i="4"/>
  <c r="V75" i="4"/>
  <c r="W75" i="4"/>
  <c r="Z75" i="4"/>
  <c r="AA75" i="4"/>
  <c r="AB75" i="4"/>
  <c r="X75" i="4"/>
  <c r="Y75" i="4"/>
  <c r="U75" i="4"/>
  <c r="D78" i="15"/>
  <c r="E78" i="15"/>
  <c r="C74" i="2"/>
  <c r="C74" i="6"/>
  <c r="B73" i="13"/>
  <c r="C73" i="16" s="1"/>
  <c r="G73" i="9"/>
  <c r="I73" i="9" s="1"/>
  <c r="C74" i="17"/>
  <c r="G73" i="18"/>
  <c r="I73" i="18" s="1"/>
  <c r="J57" i="20" l="1"/>
  <c r="H57" i="20"/>
  <c r="U75" i="13"/>
  <c r="W75" i="13"/>
  <c r="X75" i="13"/>
  <c r="AA75" i="13"/>
  <c r="T75" i="13"/>
  <c r="AB75" i="13"/>
  <c r="Z75" i="13"/>
  <c r="Y75" i="13"/>
  <c r="C74" i="13"/>
  <c r="D75" i="13" s="1"/>
  <c r="D75" i="8"/>
  <c r="D75" i="5"/>
  <c r="D80" i="17"/>
  <c r="E77" i="17"/>
  <c r="D75" i="6"/>
  <c r="E75" i="9"/>
  <c r="D75" i="3"/>
  <c r="D75" i="2"/>
  <c r="R74" i="4"/>
  <c r="D75" i="4"/>
  <c r="D74" i="16"/>
  <c r="K74" i="9"/>
  <c r="H72" i="18"/>
  <c r="K72" i="18"/>
  <c r="G72" i="16"/>
  <c r="J58" i="20" l="1"/>
  <c r="H58" i="20"/>
  <c r="R74" i="13"/>
  <c r="Z74" i="13" s="1"/>
  <c r="G72" i="9"/>
  <c r="I72" i="9" s="1"/>
  <c r="C73" i="3"/>
  <c r="C73" i="8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C72" i="16" s="1"/>
  <c r="G72" i="18"/>
  <c r="I72" i="18" s="1"/>
  <c r="C73" i="2"/>
  <c r="C73" i="5"/>
  <c r="R73" i="5" s="1"/>
  <c r="C73" i="6"/>
  <c r="H72" i="9"/>
  <c r="J72" i="9" s="1"/>
  <c r="T74" i="4"/>
  <c r="AA74" i="4"/>
  <c r="V74" i="4"/>
  <c r="U74" i="4"/>
  <c r="Z74" i="4"/>
  <c r="Y74" i="4"/>
  <c r="X74" i="4"/>
  <c r="W74" i="4"/>
  <c r="AB74" i="4"/>
  <c r="Y74" i="13"/>
  <c r="V74" i="13"/>
  <c r="H71" i="18"/>
  <c r="K71" i="18"/>
  <c r="E76" i="15"/>
  <c r="G71" i="16"/>
  <c r="D72" i="9"/>
  <c r="C72" i="5"/>
  <c r="R72" i="5" s="1"/>
  <c r="H59" i="20" l="1"/>
  <c r="J59" i="20"/>
  <c r="X74" i="13"/>
  <c r="AB74" i="13"/>
  <c r="T74" i="13"/>
  <c r="W74" i="13"/>
  <c r="U74" i="13"/>
  <c r="AA74" i="13"/>
  <c r="G71" i="9"/>
  <c r="I71" i="9" s="1"/>
  <c r="C73" i="13"/>
  <c r="R73" i="13" s="1"/>
  <c r="J72" i="18"/>
  <c r="L72" i="18" s="1"/>
  <c r="B71" i="13"/>
  <c r="C71" i="16" s="1"/>
  <c r="H71" i="9"/>
  <c r="J71" i="9" s="1"/>
  <c r="C72" i="6"/>
  <c r="D73" i="6" s="1"/>
  <c r="C72" i="2"/>
  <c r="D73" i="2" s="1"/>
  <c r="C72" i="8"/>
  <c r="D73" i="8" s="1"/>
  <c r="D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D74" i="6"/>
  <c r="D74" i="2"/>
  <c r="C72" i="4"/>
  <c r="D73" i="4" s="1"/>
  <c r="E73" i="9"/>
  <c r="E74" i="9"/>
  <c r="D74" i="8"/>
  <c r="D73" i="16"/>
  <c r="H60" i="20" l="1"/>
  <c r="J60" i="20"/>
  <c r="K73" i="9"/>
  <c r="D74" i="13"/>
  <c r="C72" i="13"/>
  <c r="D73" i="13" s="1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T73" i="13"/>
  <c r="Y73" i="13"/>
  <c r="AB73" i="13"/>
  <c r="X73" i="13"/>
  <c r="W73" i="13"/>
  <c r="U73" i="13"/>
  <c r="AA73" i="13"/>
  <c r="Z73" i="13"/>
  <c r="V73" i="13"/>
  <c r="D72" i="16"/>
  <c r="H70" i="18"/>
  <c r="K70" i="18"/>
  <c r="G70" i="16"/>
  <c r="C71" i="3"/>
  <c r="D72" i="3" s="1"/>
  <c r="J61" i="20" l="1"/>
  <c r="H61" i="20"/>
  <c r="K72" i="9"/>
  <c r="R72" i="13"/>
  <c r="X72" i="13" s="1"/>
  <c r="B70" i="13"/>
  <c r="C71" i="2"/>
  <c r="C71" i="8"/>
  <c r="D71" i="9"/>
  <c r="C71" i="5"/>
  <c r="R71" i="5" s="1"/>
  <c r="C71" i="7"/>
  <c r="J71" i="18"/>
  <c r="L71" i="18" s="1"/>
  <c r="C71" i="4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H62" i="20" l="1"/>
  <c r="J62" i="20"/>
  <c r="C70" i="16"/>
  <c r="D71" i="16" s="1"/>
  <c r="C71" i="13"/>
  <c r="R71" i="13" s="1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H63" i="20" l="1"/>
  <c r="J63" i="20"/>
  <c r="D72" i="13"/>
  <c r="K71" i="9"/>
  <c r="G69" i="9"/>
  <c r="I69" i="9" s="1"/>
  <c r="C70" i="8"/>
  <c r="C70" i="2"/>
  <c r="C70" i="5"/>
  <c r="R70" i="5" s="1"/>
  <c r="C70" i="7"/>
  <c r="D70" i="9"/>
  <c r="E74" i="15"/>
  <c r="D74" i="15"/>
  <c r="J70" i="18"/>
  <c r="L70" i="18" s="1"/>
  <c r="C70" i="3"/>
  <c r="B69" i="13"/>
  <c r="C70" i="17"/>
  <c r="T71" i="5"/>
  <c r="V71" i="5"/>
  <c r="X71" i="5"/>
  <c r="AA71" i="5"/>
  <c r="W71" i="5"/>
  <c r="U71" i="5"/>
  <c r="Z71" i="5"/>
  <c r="AB71" i="5"/>
  <c r="Y71" i="5"/>
  <c r="C70" i="4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H64" i="20" l="1"/>
  <c r="J64" i="20"/>
  <c r="C69" i="16"/>
  <c r="D70" i="16" s="1"/>
  <c r="C70" i="13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R69" i="5" s="1"/>
  <c r="C69" i="4"/>
  <c r="H65" i="20" l="1"/>
  <c r="J65" i="20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C69" i="6"/>
  <c r="H68" i="9"/>
  <c r="J68" i="9" s="1"/>
  <c r="G68" i="18"/>
  <c r="I68" i="18" s="1"/>
  <c r="D70" i="4"/>
  <c r="C69" i="3"/>
  <c r="C69" i="8"/>
  <c r="T70" i="13"/>
  <c r="W70" i="13"/>
  <c r="Z70" i="13"/>
  <c r="U70" i="13"/>
  <c r="V70" i="13"/>
  <c r="H66" i="20" l="1"/>
  <c r="J66" i="20"/>
  <c r="AB70" i="13"/>
  <c r="AA70" i="13"/>
  <c r="X70" i="13"/>
  <c r="C69" i="13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K69" i="9"/>
  <c r="D70" i="13"/>
  <c r="H67" i="18"/>
  <c r="K67" i="18"/>
  <c r="K10" i="12"/>
  <c r="G67" i="16"/>
  <c r="C68" i="4"/>
  <c r="H67" i="20" l="1"/>
  <c r="J67" i="20"/>
  <c r="J68" i="18"/>
  <c r="L68" i="18" s="1"/>
  <c r="C68" i="5"/>
  <c r="R68" i="5" s="1"/>
  <c r="D68" i="9"/>
  <c r="C68" i="6"/>
  <c r="G67" i="18"/>
  <c r="I67" i="18" s="1"/>
  <c r="C68" i="2"/>
  <c r="C68" i="8"/>
  <c r="G67" i="9"/>
  <c r="I67" i="9" s="1"/>
  <c r="C68" i="7"/>
  <c r="D72" i="15"/>
  <c r="E72" i="15"/>
  <c r="C68" i="3"/>
  <c r="B67" i="13"/>
  <c r="C68" i="17"/>
  <c r="R68" i="4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H68" i="20" l="1"/>
  <c r="J68" i="20"/>
  <c r="C68" i="13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R68" i="13"/>
  <c r="K68" i="9"/>
  <c r="D69" i="13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H69" i="20" l="1"/>
  <c r="J69" i="20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H70" i="20" l="1"/>
  <c r="J70" i="20"/>
  <c r="C67" i="7"/>
  <c r="B66" i="13"/>
  <c r="C67" i="5"/>
  <c r="R67" i="5" s="1"/>
  <c r="C67" i="3"/>
  <c r="C67" i="8"/>
  <c r="G66" i="9"/>
  <c r="I66" i="9" s="1"/>
  <c r="D67" i="9"/>
  <c r="C67" i="17"/>
  <c r="G66" i="18"/>
  <c r="I66" i="18" s="1"/>
  <c r="C67" i="4"/>
  <c r="C67" i="2"/>
  <c r="C67" i="6"/>
  <c r="E71" i="15"/>
  <c r="D71" i="15"/>
  <c r="J67" i="18"/>
  <c r="L67" i="18" s="1"/>
  <c r="H71" i="20" l="1"/>
  <c r="J71" i="20"/>
  <c r="C67" i="13"/>
  <c r="C66" i="16"/>
  <c r="D67" i="16" s="1"/>
  <c r="K67" i="9"/>
  <c r="R67" i="13"/>
  <c r="T67" i="13" s="1"/>
  <c r="D68" i="13"/>
  <c r="D68" i="2"/>
  <c r="R67" i="4"/>
  <c r="D68" i="4"/>
  <c r="E68" i="9"/>
  <c r="D68" i="3"/>
  <c r="D68" i="7"/>
  <c r="D68" i="6"/>
  <c r="D73" i="17"/>
  <c r="E70" i="17"/>
  <c r="D68" i="8"/>
  <c r="D68" i="5"/>
  <c r="H65" i="18"/>
  <c r="K65" i="18"/>
  <c r="G65" i="16"/>
  <c r="H72" i="20" l="1"/>
  <c r="J72" i="20"/>
  <c r="X67" i="13"/>
  <c r="Z67" i="13"/>
  <c r="U67" i="13"/>
  <c r="AA67" i="13"/>
  <c r="Y67" i="13"/>
  <c r="V67" i="13"/>
  <c r="AB67" i="13"/>
  <c r="W67" i="13"/>
  <c r="G65" i="9"/>
  <c r="I65" i="9" s="1"/>
  <c r="C66" i="2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C66" i="4"/>
  <c r="C66" i="7"/>
  <c r="C66" i="8"/>
  <c r="H65" i="9"/>
  <c r="J65" i="9" s="1"/>
  <c r="C66" i="5"/>
  <c r="R66" i="5" s="1"/>
  <c r="B65" i="13"/>
  <c r="C65" i="16" s="1"/>
  <c r="H73" i="20" l="1"/>
  <c r="J73" i="20"/>
  <c r="R66" i="4"/>
  <c r="D67" i="4"/>
  <c r="D67" i="2"/>
  <c r="E67" i="9"/>
  <c r="D67" i="7"/>
  <c r="D67" i="3"/>
  <c r="D67" i="6"/>
  <c r="D67" i="5"/>
  <c r="D67" i="8"/>
  <c r="D72" i="17"/>
  <c r="E69" i="17"/>
  <c r="C66" i="13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R65" i="5" s="1"/>
  <c r="C65" i="4"/>
  <c r="C65" i="3"/>
  <c r="D66" i="3" s="1"/>
  <c r="H74" i="20" l="1"/>
  <c r="J74" i="20"/>
  <c r="H64" i="9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D66" i="4"/>
  <c r="R66" i="13"/>
  <c r="D67" i="13"/>
  <c r="D66" i="16"/>
  <c r="B64" i="13"/>
  <c r="C64" i="16" s="1"/>
  <c r="K66" i="9"/>
  <c r="D66" i="5"/>
  <c r="G64" i="18"/>
  <c r="I64" i="18" s="1"/>
  <c r="H75" i="20" l="1"/>
  <c r="J75" i="20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J10" i="12"/>
  <c r="H63" i="18"/>
  <c r="G63" i="16"/>
  <c r="D64" i="9"/>
  <c r="H76" i="20" l="1"/>
  <c r="J76" i="20"/>
  <c r="H63" i="9"/>
  <c r="J63" i="9" s="1"/>
  <c r="C64" i="3"/>
  <c r="C64" i="8"/>
  <c r="G63" i="9"/>
  <c r="I63" i="9" s="1"/>
  <c r="C64" i="17"/>
  <c r="E65" i="9"/>
  <c r="C64" i="2"/>
  <c r="C64" i="6"/>
  <c r="D68" i="15"/>
  <c r="E68" i="15"/>
  <c r="C64" i="4"/>
  <c r="C64" i="7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C63" i="16" s="1"/>
  <c r="K65" i="9"/>
  <c r="D66" i="13"/>
  <c r="D65" i="16"/>
  <c r="G63" i="18"/>
  <c r="I63" i="18" s="1"/>
  <c r="J64" i="18"/>
  <c r="L64" i="18" s="1"/>
  <c r="H77" i="20" l="1"/>
  <c r="J77" i="20"/>
  <c r="T64" i="5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s="1"/>
  <c r="H78" i="20" l="1"/>
  <c r="J78" i="20"/>
  <c r="V64" i="4"/>
  <c r="Z64" i="4"/>
  <c r="Y64" i="4"/>
  <c r="W64" i="4"/>
  <c r="T64" i="4"/>
  <c r="U64" i="4"/>
  <c r="AA64" i="4"/>
  <c r="X64" i="4"/>
  <c r="AB64" i="4"/>
  <c r="Y64" i="13"/>
  <c r="Z64" i="13"/>
  <c r="V64" i="13"/>
  <c r="AA64" i="13"/>
  <c r="U64" i="13"/>
  <c r="X64" i="13"/>
  <c r="AB64" i="13"/>
  <c r="T64" i="13"/>
  <c r="W64" i="13"/>
  <c r="D64" i="16"/>
  <c r="K64" i="9"/>
  <c r="D65" i="13"/>
  <c r="I10" i="12"/>
  <c r="H62" i="18"/>
  <c r="G62" i="16"/>
  <c r="D63" i="9"/>
  <c r="H79" i="20" l="1"/>
  <c r="J79" i="20"/>
  <c r="C63" i="3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C63" i="5"/>
  <c r="R63" i="5" s="1"/>
  <c r="B62" i="13"/>
  <c r="C62" i="16" s="1"/>
  <c r="G62" i="18"/>
  <c r="I62" i="18" s="1"/>
  <c r="J63" i="18"/>
  <c r="L63" i="18" s="1"/>
  <c r="H80" i="20" l="1"/>
  <c r="J80" i="20"/>
  <c r="D64" i="2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D64" i="5"/>
  <c r="H61" i="18"/>
  <c r="G61" i="16"/>
  <c r="H81" i="20" l="1"/>
  <c r="J81" i="20"/>
  <c r="G61" i="9"/>
  <c r="I61" i="9" s="1"/>
  <c r="J62" i="18"/>
  <c r="L62" i="18" s="1"/>
  <c r="C62" i="2"/>
  <c r="C62" i="6"/>
  <c r="E66" i="15"/>
  <c r="D66" i="15"/>
  <c r="C62" i="3"/>
  <c r="C62" i="8"/>
  <c r="D62" i="9"/>
  <c r="C62" i="17"/>
  <c r="C62" i="7"/>
  <c r="C62" i="4"/>
  <c r="H61" i="9"/>
  <c r="J61" i="9" s="1"/>
  <c r="U63" i="4"/>
  <c r="X63" i="4"/>
  <c r="AA63" i="4"/>
  <c r="Y63" i="4"/>
  <c r="T63" i="4"/>
  <c r="AB63" i="4"/>
  <c r="V63" i="4"/>
  <c r="Z63" i="4"/>
  <c r="W63" i="4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K63" i="9"/>
  <c r="D64" i="13"/>
  <c r="B61" i="13"/>
  <c r="C61" i="16" s="1"/>
  <c r="G61" i="18"/>
  <c r="I61" i="18" s="1"/>
  <c r="H60" i="18"/>
  <c r="D61" i="9"/>
  <c r="C61" i="8"/>
  <c r="C61" i="6"/>
  <c r="C61" i="3"/>
  <c r="G60" i="9"/>
  <c r="I60" i="9" s="1"/>
  <c r="H82" i="20" l="1"/>
  <c r="J82" i="20"/>
  <c r="H60" i="9"/>
  <c r="J60" i="9" s="1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D63" i="5"/>
  <c r="B60" i="13"/>
  <c r="C60" i="16" s="1"/>
  <c r="C61" i="5"/>
  <c r="R61" i="5" s="1"/>
  <c r="G60" i="18"/>
  <c r="I60" i="18" s="1"/>
  <c r="J61" i="18"/>
  <c r="L61" i="18" s="1"/>
  <c r="H59" i="18"/>
  <c r="C60" i="17"/>
  <c r="E64" i="15"/>
  <c r="C60" i="6"/>
  <c r="C60" i="5"/>
  <c r="R60" i="5" s="1"/>
  <c r="C60" i="4"/>
  <c r="C60" i="2"/>
  <c r="H83" i="20" l="1"/>
  <c r="J83" i="20"/>
  <c r="C59" i="3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C60" i="3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R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G59" i="18"/>
  <c r="I59" i="18" s="1"/>
  <c r="J60" i="18"/>
  <c r="L60" i="18" s="1"/>
  <c r="H84" i="20" l="1"/>
  <c r="J84" i="20"/>
  <c r="C60" i="13"/>
  <c r="R60" i="13" s="1"/>
  <c r="Y60" i="13" s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V60" i="13"/>
  <c r="Z60" i="13"/>
  <c r="AA60" i="13"/>
  <c r="U60" i="13"/>
  <c r="T60" i="13"/>
  <c r="AB60" i="13"/>
  <c r="W60" i="13"/>
  <c r="D62" i="13"/>
  <c r="R61" i="13"/>
  <c r="D61" i="16"/>
  <c r="K60" i="9"/>
  <c r="D61" i="13"/>
  <c r="K61" i="9"/>
  <c r="C59" i="4"/>
  <c r="C59" i="5"/>
  <c r="R59" i="5" s="1"/>
  <c r="C59" i="6"/>
  <c r="C59" i="8"/>
  <c r="D59" i="9"/>
  <c r="E60" i="9" s="1"/>
  <c r="C59" i="17"/>
  <c r="H85" i="20" l="1"/>
  <c r="J85" i="20"/>
  <c r="X60" i="13"/>
  <c r="D65" i="17"/>
  <c r="E62" i="17"/>
  <c r="C59" i="7"/>
  <c r="R59" i="4"/>
  <c r="D60" i="4"/>
  <c r="D63" i="15"/>
  <c r="E63" i="15"/>
  <c r="G58" i="9"/>
  <c r="I58" i="9" s="1"/>
  <c r="C59" i="2"/>
  <c r="H58" i="9"/>
  <c r="J58" i="9" s="1"/>
  <c r="D60" i="6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H86" i="20" l="1"/>
  <c r="J86" i="20"/>
  <c r="C59" i="13"/>
  <c r="R59" i="13" s="1"/>
  <c r="AA59" i="13" s="1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H87" i="20" l="1"/>
  <c r="J87" i="20"/>
  <c r="K59" i="9"/>
  <c r="V59" i="13"/>
  <c r="AB59" i="13"/>
  <c r="D60" i="13"/>
  <c r="W59" i="13"/>
  <c r="U59" i="13"/>
  <c r="Y59" i="13"/>
  <c r="X59" i="13"/>
  <c r="Z59" i="13"/>
  <c r="T59" i="13"/>
  <c r="H88" i="20" l="1"/>
  <c r="J88" i="20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H89" i="20" l="1"/>
  <c r="J89" i="20"/>
  <c r="F5" i="15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R58" i="5" s="1"/>
  <c r="C58" i="3"/>
  <c r="H90" i="20" l="1"/>
  <c r="J90" i="20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C57" i="16" s="1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G57" i="18"/>
  <c r="I57" i="18" s="1"/>
  <c r="J58" i="18"/>
  <c r="L58" i="18" s="1"/>
  <c r="H91" i="20" l="1"/>
  <c r="J91" i="20"/>
  <c r="F7" i="15"/>
  <c r="G7" i="15" s="1"/>
  <c r="I6" i="15"/>
  <c r="D64" i="17"/>
  <c r="E61" i="17"/>
  <c r="R58" i="4"/>
  <c r="D59" i="4"/>
  <c r="C58" i="13"/>
  <c r="D58" i="16"/>
  <c r="D57" i="9"/>
  <c r="E58" i="9" s="1"/>
  <c r="H92" i="20" l="1"/>
  <c r="J92" i="20"/>
  <c r="V58" i="4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D58" i="3" s="1"/>
  <c r="C57" i="4"/>
  <c r="R57" i="4" s="1"/>
  <c r="B56" i="13"/>
  <c r="C57" i="8"/>
  <c r="C57" i="2"/>
  <c r="C57" i="5"/>
  <c r="R57" i="5" s="1"/>
  <c r="J57" i="18"/>
  <c r="L57" i="18" s="1"/>
  <c r="E61" i="15"/>
  <c r="D61" i="15"/>
  <c r="J61" i="15" s="1"/>
  <c r="G56" i="18"/>
  <c r="G56" i="9"/>
  <c r="I56" i="9" s="1"/>
  <c r="H56" i="9"/>
  <c r="J56" i="9" s="1"/>
  <c r="H93" i="20" l="1"/>
  <c r="J93" i="20"/>
  <c r="C57" i="13"/>
  <c r="C56" i="16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D58" i="13"/>
  <c r="R57" i="13"/>
  <c r="V58" i="13"/>
  <c r="Z58" i="13"/>
  <c r="Y58" i="13"/>
  <c r="AB58" i="13"/>
  <c r="T58" i="13"/>
  <c r="AA58" i="13"/>
  <c r="U58" i="13"/>
  <c r="W58" i="13"/>
  <c r="X58" i="13"/>
  <c r="D57" i="16"/>
  <c r="D58" i="2"/>
  <c r="D58" i="8"/>
  <c r="K57" i="9"/>
  <c r="D58" i="5"/>
  <c r="D58" i="4"/>
  <c r="D58" i="6"/>
  <c r="H94" i="20" l="1"/>
  <c r="J94" i="20"/>
  <c r="X57" i="13"/>
  <c r="U57" i="13"/>
  <c r="AB57" i="13"/>
  <c r="T57" i="13"/>
  <c r="AA57" i="13"/>
  <c r="Y57" i="13"/>
  <c r="V57" i="13"/>
  <c r="W57" i="13"/>
  <c r="Z57" i="13"/>
  <c r="H95" i="20" l="1"/>
  <c r="J95" i="20"/>
  <c r="C56" i="6"/>
  <c r="C56" i="5"/>
  <c r="R56" i="5" s="1"/>
  <c r="B55" i="13"/>
  <c r="C55" i="16" s="1"/>
  <c r="C56" i="17"/>
  <c r="C56" i="3"/>
  <c r="C56" i="8"/>
  <c r="C56" i="2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H96" i="20" l="1"/>
  <c r="J96" i="20"/>
  <c r="T56" i="5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D57" i="5"/>
  <c r="D57" i="7"/>
  <c r="D57" i="2"/>
  <c r="D57" i="8"/>
  <c r="D57" i="6"/>
  <c r="D57" i="4"/>
  <c r="C56" i="13"/>
  <c r="R56" i="13" s="1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H97" i="20" l="1"/>
  <c r="J97" i="20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H98" i="20" l="1"/>
  <c r="J98" i="20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R55" i="5" s="1"/>
  <c r="C10" i="17"/>
  <c r="C18" i="17"/>
  <c r="C26" i="17"/>
  <c r="C34" i="17"/>
  <c r="C42" i="17"/>
  <c r="C46" i="17"/>
  <c r="C54" i="17"/>
  <c r="C55" i="6"/>
  <c r="C55" i="2"/>
  <c r="C55" i="3"/>
  <c r="C55" i="8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H99" i="20" l="1"/>
  <c r="J99" i="20"/>
  <c r="C55" i="13"/>
  <c r="R55" i="13" s="1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D56" i="5"/>
  <c r="D56" i="8"/>
  <c r="D56" i="2"/>
  <c r="C54" i="5"/>
  <c r="R54" i="5" s="1"/>
  <c r="D56" i="7"/>
  <c r="C54" i="8"/>
  <c r="C54" i="2"/>
  <c r="D55" i="2" s="1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H100" i="20" l="1"/>
  <c r="J100" i="20"/>
  <c r="C54" i="13"/>
  <c r="D55" i="13" s="1"/>
  <c r="C53" i="16"/>
  <c r="D54" i="16" s="1"/>
  <c r="T54" i="5"/>
  <c r="X54" i="5"/>
  <c r="AB54" i="5"/>
  <c r="U54" i="5"/>
  <c r="Y54" i="5"/>
  <c r="V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H101" i="20" l="1"/>
  <c r="J101" i="20"/>
  <c r="R54" i="13"/>
  <c r="Z54" i="13" s="1"/>
  <c r="K54" i="9"/>
  <c r="D17" i="15"/>
  <c r="D41" i="15"/>
  <c r="D49" i="15"/>
  <c r="E16" i="15"/>
  <c r="D50" i="15"/>
  <c r="V54" i="13"/>
  <c r="AB54" i="13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H102" i="20" l="1"/>
  <c r="J102" i="20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H103" i="20" l="1"/>
  <c r="J103" i="20"/>
  <c r="F11" i="15"/>
  <c r="G10" i="15"/>
  <c r="M18" i="15"/>
  <c r="M17" i="15"/>
  <c r="M21" i="15"/>
  <c r="M22" i="15" s="1"/>
  <c r="J104" i="20" l="1"/>
  <c r="H104" i="20"/>
  <c r="F12" i="15"/>
  <c r="G11" i="15"/>
  <c r="I11" i="15"/>
  <c r="H105" i="20" l="1"/>
  <c r="J105" i="20"/>
  <c r="F13" i="15"/>
  <c r="G12" i="15"/>
  <c r="I12" i="15"/>
  <c r="B52" i="13"/>
  <c r="G52" i="9"/>
  <c r="I52" i="9" s="1"/>
  <c r="C53" i="4"/>
  <c r="R53" i="4" s="1"/>
  <c r="C53" i="5"/>
  <c r="R53" i="5" s="1"/>
  <c r="C53" i="6"/>
  <c r="C53" i="7"/>
  <c r="C53" i="2"/>
  <c r="C53" i="3"/>
  <c r="C53" i="8"/>
  <c r="D53" i="9"/>
  <c r="H52" i="9"/>
  <c r="J52" i="9" s="1"/>
  <c r="H106" i="20" l="1"/>
  <c r="J106" i="20"/>
  <c r="F14" i="15"/>
  <c r="G13" i="15"/>
  <c r="I13" i="15"/>
  <c r="C53" i="13"/>
  <c r="R53" i="13" s="1"/>
  <c r="X53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U53" i="13"/>
  <c r="T53" i="13"/>
  <c r="Y53" i="13"/>
  <c r="V53" i="13"/>
  <c r="D54" i="3"/>
  <c r="D54" i="7"/>
  <c r="D54" i="5"/>
  <c r="D54" i="13"/>
  <c r="D54" i="4"/>
  <c r="D54" i="8"/>
  <c r="D54" i="2"/>
  <c r="D54" i="6"/>
  <c r="E54" i="9"/>
  <c r="H107" i="20" l="1"/>
  <c r="J107" i="20"/>
  <c r="F15" i="15"/>
  <c r="G14" i="15"/>
  <c r="I14" i="15"/>
  <c r="Z53" i="13"/>
  <c r="AB53" i="13"/>
  <c r="K53" i="9"/>
  <c r="W53" i="13"/>
  <c r="AA53" i="13"/>
  <c r="H51" i="9"/>
  <c r="J51" i="9" s="1"/>
  <c r="C52" i="5"/>
  <c r="R52" i="5" s="1"/>
  <c r="C52" i="6"/>
  <c r="C52" i="2"/>
  <c r="C52" i="3"/>
  <c r="C52" i="8"/>
  <c r="B51" i="13"/>
  <c r="C51" i="16" s="1"/>
  <c r="C52" i="4"/>
  <c r="R52" i="4" s="1"/>
  <c r="C52" i="7"/>
  <c r="D52" i="9"/>
  <c r="G51" i="9"/>
  <c r="I51" i="9" s="1"/>
  <c r="J108" i="20" l="1"/>
  <c r="H108" i="20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R52" i="13" s="1"/>
  <c r="D53" i="5"/>
  <c r="D53" i="7"/>
  <c r="D53" i="8"/>
  <c r="D53" i="2"/>
  <c r="D53" i="6"/>
  <c r="E53" i="9"/>
  <c r="C51" i="5"/>
  <c r="R51" i="5" s="1"/>
  <c r="H109" i="20" l="1"/>
  <c r="J109" i="20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C51" i="3"/>
  <c r="B50" i="13"/>
  <c r="C50" i="16" s="1"/>
  <c r="C51" i="8"/>
  <c r="C51" i="4"/>
  <c r="R51" i="4" s="1"/>
  <c r="G50" i="9"/>
  <c r="I50" i="9" s="1"/>
  <c r="K52" i="9"/>
  <c r="D53" i="13"/>
  <c r="C51" i="6"/>
  <c r="D52" i="7"/>
  <c r="H50" i="9"/>
  <c r="J50" i="9" s="1"/>
  <c r="D51" i="9"/>
  <c r="D50" i="9"/>
  <c r="C50" i="4"/>
  <c r="R50" i="4" s="1"/>
  <c r="C50" i="3"/>
  <c r="C50" i="2"/>
  <c r="H110" i="20" l="1"/>
  <c r="J110" i="20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R51" i="13" s="1"/>
  <c r="D51" i="2"/>
  <c r="D52" i="2"/>
  <c r="B49" i="13"/>
  <c r="C49" i="16" s="1"/>
  <c r="C50" i="8"/>
  <c r="C50" i="6"/>
  <c r="D51" i="6" s="1"/>
  <c r="C50" i="5"/>
  <c r="R50" i="5" s="1"/>
  <c r="C50" i="7"/>
  <c r="D51" i="4"/>
  <c r="D52" i="4"/>
  <c r="D51" i="3"/>
  <c r="D52" i="3"/>
  <c r="H49" i="9"/>
  <c r="J49" i="9" s="1"/>
  <c r="E51" i="9"/>
  <c r="E52" i="9"/>
  <c r="G49" i="9"/>
  <c r="I49" i="9" s="1"/>
  <c r="C49" i="8"/>
  <c r="C49" i="6"/>
  <c r="C49" i="5"/>
  <c r="R49" i="5" s="1"/>
  <c r="C49" i="2"/>
  <c r="F19" i="15" l="1"/>
  <c r="G18" i="15"/>
  <c r="I18" i="15"/>
  <c r="U50" i="5"/>
  <c r="Y50" i="5"/>
  <c r="V50" i="5"/>
  <c r="Z50" i="5"/>
  <c r="W50" i="5"/>
  <c r="AA50" i="5"/>
  <c r="T50" i="5"/>
  <c r="X50" i="5"/>
  <c r="AB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0" i="16"/>
  <c r="D51" i="16"/>
  <c r="G48" i="9"/>
  <c r="I48" i="9" s="1"/>
  <c r="D50" i="6"/>
  <c r="K51" i="9"/>
  <c r="D52" i="13"/>
  <c r="B48" i="13"/>
  <c r="C49" i="4"/>
  <c r="R49" i="4" s="1"/>
  <c r="C49" i="3"/>
  <c r="C50" i="13"/>
  <c r="R50" i="13" s="1"/>
  <c r="D51" i="8"/>
  <c r="D49" i="9"/>
  <c r="H48" i="9"/>
  <c r="J48" i="9" s="1"/>
  <c r="D48" i="9"/>
  <c r="C48" i="5"/>
  <c r="R48" i="5" s="1"/>
  <c r="C48" i="4"/>
  <c r="R48" i="4" s="1"/>
  <c r="C48" i="3"/>
  <c r="C48" i="2"/>
  <c r="H112" i="20" l="1"/>
  <c r="F20" i="15"/>
  <c r="G19" i="15"/>
  <c r="I19" i="15"/>
  <c r="C49" i="13"/>
  <c r="R49" i="13" s="1"/>
  <c r="C48" i="16"/>
  <c r="D49" i="16" s="1"/>
  <c r="T48" i="5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K49" i="9"/>
  <c r="D49" i="5"/>
  <c r="K50" i="9"/>
  <c r="D50" i="13"/>
  <c r="B47" i="13"/>
  <c r="D49" i="3"/>
  <c r="D50" i="3"/>
  <c r="D51" i="13"/>
  <c r="C48" i="6"/>
  <c r="D49" i="4"/>
  <c r="D50" i="4"/>
  <c r="H47" i="9"/>
  <c r="J47" i="9" s="1"/>
  <c r="C48" i="8"/>
  <c r="C48" i="7"/>
  <c r="G47" i="9"/>
  <c r="I47" i="9" s="1"/>
  <c r="E49" i="9"/>
  <c r="E50" i="9"/>
  <c r="H113" i="20" l="1"/>
  <c r="F21" i="15"/>
  <c r="G20" i="15"/>
  <c r="I20" i="15"/>
  <c r="C48" i="13"/>
  <c r="R48" i="13" s="1"/>
  <c r="Y48" i="13" s="1"/>
  <c r="C47" i="16"/>
  <c r="D48" i="16" s="1"/>
  <c r="D49" i="7"/>
  <c r="D49" i="6"/>
  <c r="D49" i="8"/>
  <c r="C47" i="6"/>
  <c r="D48" i="6" s="1"/>
  <c r="C47" i="3"/>
  <c r="H114" i="20" l="1"/>
  <c r="F22" i="15"/>
  <c r="G21" i="15"/>
  <c r="I21" i="15"/>
  <c r="D49" i="13"/>
  <c r="K48" i="9"/>
  <c r="AB48" i="13"/>
  <c r="T48" i="13"/>
  <c r="X48" i="13"/>
  <c r="AA48" i="13"/>
  <c r="V48" i="13"/>
  <c r="W48" i="13"/>
  <c r="Z48" i="13"/>
  <c r="U48" i="13"/>
  <c r="C47" i="4"/>
  <c r="R47" i="4" s="1"/>
  <c r="B46" i="13"/>
  <c r="C46" i="16" s="1"/>
  <c r="C47" i="8"/>
  <c r="C47" i="5"/>
  <c r="R47" i="5" s="1"/>
  <c r="C47" i="7"/>
  <c r="H46" i="9"/>
  <c r="J46" i="9" s="1"/>
  <c r="C47" i="2"/>
  <c r="D48" i="3"/>
  <c r="D47" i="9"/>
  <c r="G46" i="9"/>
  <c r="I46" i="9" s="1"/>
  <c r="C46" i="8"/>
  <c r="C46" i="5"/>
  <c r="R46" i="5" s="1"/>
  <c r="H115" i="20" l="1"/>
  <c r="F23" i="15"/>
  <c r="G22" i="15"/>
  <c r="I22" i="15"/>
  <c r="AB47" i="4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B45" i="13"/>
  <c r="D48" i="2"/>
  <c r="D48" i="7"/>
  <c r="D48" i="4"/>
  <c r="C46" i="2"/>
  <c r="D47" i="2" s="1"/>
  <c r="C46" i="7"/>
  <c r="D47" i="8"/>
  <c r="D48" i="8"/>
  <c r="C46" i="4"/>
  <c r="D47" i="5"/>
  <c r="D48" i="5"/>
  <c r="C47" i="13"/>
  <c r="R47" i="13" s="1"/>
  <c r="E48" i="9"/>
  <c r="D46" i="9"/>
  <c r="G45" i="9"/>
  <c r="I45" i="9" s="1"/>
  <c r="H45" i="9"/>
  <c r="J45" i="9" s="1"/>
  <c r="C45" i="8"/>
  <c r="C45" i="5"/>
  <c r="R45" i="5" s="1"/>
  <c r="H116" i="20" l="1"/>
  <c r="F24" i="15"/>
  <c r="G23" i="15"/>
  <c r="I23" i="15"/>
  <c r="C46" i="13"/>
  <c r="R46" i="13" s="1"/>
  <c r="X46" i="13" s="1"/>
  <c r="C45" i="16"/>
  <c r="D46" i="16" s="1"/>
  <c r="D47" i="4"/>
  <c r="R46" i="4"/>
  <c r="C45" i="7"/>
  <c r="D46" i="7" s="1"/>
  <c r="V45" i="5"/>
  <c r="Z45" i="5"/>
  <c r="W45" i="5"/>
  <c r="AA45" i="5"/>
  <c r="T45" i="5"/>
  <c r="X45" i="5"/>
  <c r="AB45" i="5"/>
  <c r="U45" i="5"/>
  <c r="Y45" i="5"/>
  <c r="AA47" i="13"/>
  <c r="U47" i="13"/>
  <c r="AB47" i="13"/>
  <c r="T47" i="13"/>
  <c r="X47" i="13"/>
  <c r="Y47" i="13"/>
  <c r="Z47" i="13"/>
  <c r="V47" i="13"/>
  <c r="W47" i="13"/>
  <c r="Z46" i="13"/>
  <c r="V46" i="13"/>
  <c r="T46" i="13"/>
  <c r="Y46" i="13"/>
  <c r="W46" i="13"/>
  <c r="AA46" i="13"/>
  <c r="U46" i="13"/>
  <c r="D46" i="8"/>
  <c r="D46" i="5"/>
  <c r="K47" i="9"/>
  <c r="D47" i="13"/>
  <c r="D48" i="13"/>
  <c r="C45" i="6"/>
  <c r="D46" i="6" s="1"/>
  <c r="B44" i="13"/>
  <c r="K46" i="9"/>
  <c r="D47" i="3"/>
  <c r="C45" i="2"/>
  <c r="C45" i="4"/>
  <c r="R45" i="4" s="1"/>
  <c r="D47" i="7"/>
  <c r="C45" i="3"/>
  <c r="H44" i="9"/>
  <c r="J44" i="9" s="1"/>
  <c r="D47" i="16"/>
  <c r="D47" i="6"/>
  <c r="E47" i="9"/>
  <c r="G44" i="9"/>
  <c r="I44" i="9" s="1"/>
  <c r="D45" i="9"/>
  <c r="D44" i="9"/>
  <c r="C44" i="4"/>
  <c r="R44" i="4" s="1"/>
  <c r="H117" i="20" l="1"/>
  <c r="AB46" i="13"/>
  <c r="F25" i="15"/>
  <c r="G24" i="15"/>
  <c r="I24" i="15"/>
  <c r="C45" i="13"/>
  <c r="R45" i="13" s="1"/>
  <c r="AB45" i="13" s="1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V45" i="13"/>
  <c r="D45" i="4"/>
  <c r="C44" i="6"/>
  <c r="D45" i="6" s="1"/>
  <c r="B43" i="13"/>
  <c r="C44" i="3"/>
  <c r="D45" i="3" s="1"/>
  <c r="C44" i="8"/>
  <c r="D46" i="2"/>
  <c r="C44" i="2"/>
  <c r="C44" i="5"/>
  <c r="R44" i="5" s="1"/>
  <c r="C44" i="7"/>
  <c r="D46" i="3"/>
  <c r="D46" i="4"/>
  <c r="H43" i="9"/>
  <c r="J43" i="9" s="1"/>
  <c r="E45" i="9"/>
  <c r="E46" i="9"/>
  <c r="G43" i="9"/>
  <c r="I43" i="9" s="1"/>
  <c r="D43" i="9"/>
  <c r="C43" i="6"/>
  <c r="C43" i="5"/>
  <c r="R43" i="5" s="1"/>
  <c r="C43" i="4"/>
  <c r="R43" i="4" s="1"/>
  <c r="C43" i="2"/>
  <c r="H118" i="20" l="1"/>
  <c r="D46" i="13"/>
  <c r="U45" i="13"/>
  <c r="K45" i="9"/>
  <c r="T45" i="13"/>
  <c r="Z45" i="13"/>
  <c r="AA45" i="13"/>
  <c r="F26" i="15"/>
  <c r="G25" i="15"/>
  <c r="I25" i="15"/>
  <c r="W45" i="13"/>
  <c r="Y45" i="13"/>
  <c r="X45" i="13"/>
  <c r="C44" i="13"/>
  <c r="R44" i="13" s="1"/>
  <c r="U44" i="13" s="1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4" i="3" s="1"/>
  <c r="D45" i="7"/>
  <c r="C43" i="7"/>
  <c r="D44" i="7" s="1"/>
  <c r="D45" i="8"/>
  <c r="D44" i="5"/>
  <c r="D45" i="5"/>
  <c r="D44" i="6"/>
  <c r="D44" i="2"/>
  <c r="D45" i="2"/>
  <c r="C43" i="8"/>
  <c r="E44" i="9"/>
  <c r="G42" i="9"/>
  <c r="I42" i="9" s="1"/>
  <c r="H42" i="9"/>
  <c r="J42" i="9" s="1"/>
  <c r="C42" i="8"/>
  <c r="C42" i="6"/>
  <c r="C42" i="5"/>
  <c r="R42" i="5" s="1"/>
  <c r="C42" i="4"/>
  <c r="R42" i="4" s="1"/>
  <c r="H119" i="20" l="1"/>
  <c r="O27" i="20"/>
  <c r="F27" i="15"/>
  <c r="G26" i="15"/>
  <c r="I26" i="15"/>
  <c r="AA44" i="13"/>
  <c r="V44" i="13"/>
  <c r="T44" i="13"/>
  <c r="X44" i="13"/>
  <c r="D45" i="13"/>
  <c r="AB44" i="13"/>
  <c r="Z44" i="13"/>
  <c r="W44" i="13"/>
  <c r="K44" i="9"/>
  <c r="Y44" i="13"/>
  <c r="C43" i="13"/>
  <c r="R43" i="13" s="1"/>
  <c r="C42" i="16"/>
  <c r="D43" i="16" s="1"/>
  <c r="W42" i="4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D43" i="5"/>
  <c r="D43" i="4"/>
  <c r="D43" i="6"/>
  <c r="D43" i="8"/>
  <c r="H41" i="9"/>
  <c r="J41" i="9" s="1"/>
  <c r="C42" i="2"/>
  <c r="D44" i="8"/>
  <c r="C42" i="7"/>
  <c r="D43" i="7" s="1"/>
  <c r="C42" i="3"/>
  <c r="B41" i="13"/>
  <c r="C41" i="16" s="1"/>
  <c r="D42" i="9"/>
  <c r="C41" i="5"/>
  <c r="R41" i="5" s="1"/>
  <c r="C41" i="4"/>
  <c r="R41" i="4" s="1"/>
  <c r="C41" i="2"/>
  <c r="H120" i="20" l="1"/>
  <c r="D44" i="13"/>
  <c r="F28" i="15"/>
  <c r="G27" i="15"/>
  <c r="I27" i="15"/>
  <c r="K43" i="9"/>
  <c r="W41" i="5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AA43" i="13"/>
  <c r="AB43" i="13"/>
  <c r="T43" i="13"/>
  <c r="Y43" i="13"/>
  <c r="U43" i="13"/>
  <c r="X43" i="13"/>
  <c r="Z43" i="13"/>
  <c r="V43" i="13"/>
  <c r="W43" i="13"/>
  <c r="D42" i="5"/>
  <c r="D42" i="4"/>
  <c r="D42" i="16"/>
  <c r="D42" i="2"/>
  <c r="D43" i="2"/>
  <c r="C41" i="3"/>
  <c r="D42" i="3" s="1"/>
  <c r="B40" i="13"/>
  <c r="C41" i="8"/>
  <c r="C42" i="13"/>
  <c r="R42" i="13" s="1"/>
  <c r="C41" i="6"/>
  <c r="D43" i="3"/>
  <c r="C41" i="7"/>
  <c r="D41" i="9"/>
  <c r="E43" i="9"/>
  <c r="H40" i="9"/>
  <c r="J40" i="9" s="1"/>
  <c r="G40" i="9"/>
  <c r="I40" i="9" s="1"/>
  <c r="H121" i="20" l="1"/>
  <c r="F29" i="15"/>
  <c r="G28" i="15"/>
  <c r="I28" i="15"/>
  <c r="C41" i="13"/>
  <c r="R41" i="13" s="1"/>
  <c r="X41" i="13" s="1"/>
  <c r="C40" i="16"/>
  <c r="D41" i="16" s="1"/>
  <c r="V42" i="13"/>
  <c r="Z42" i="13"/>
  <c r="Y42" i="13"/>
  <c r="T42" i="13"/>
  <c r="W42" i="13"/>
  <c r="AB42" i="13"/>
  <c r="U42" i="13"/>
  <c r="X42" i="13"/>
  <c r="AA42" i="13"/>
  <c r="K41" i="9"/>
  <c r="K42" i="9"/>
  <c r="D43" i="13"/>
  <c r="D42" i="6"/>
  <c r="D42" i="8"/>
  <c r="D42" i="7"/>
  <c r="E42" i="9"/>
  <c r="C40" i="5"/>
  <c r="R40" i="5" s="1"/>
  <c r="H122" i="20" l="1"/>
  <c r="D42" i="13"/>
  <c r="F30" i="15"/>
  <c r="G29" i="15"/>
  <c r="I29" i="15"/>
  <c r="Y41" i="13"/>
  <c r="T41" i="13"/>
  <c r="V41" i="13"/>
  <c r="U41" i="13"/>
  <c r="Z41" i="13"/>
  <c r="AB41" i="13"/>
  <c r="AA41" i="13"/>
  <c r="W41" i="13"/>
  <c r="T40" i="5"/>
  <c r="AA40" i="5"/>
  <c r="W40" i="5"/>
  <c r="Y40" i="5"/>
  <c r="U40" i="5"/>
  <c r="Z40" i="5"/>
  <c r="AB40" i="5"/>
  <c r="V40" i="5"/>
  <c r="X40" i="5"/>
  <c r="C40" i="7"/>
  <c r="D41" i="5"/>
  <c r="C40" i="3"/>
  <c r="C40" i="6"/>
  <c r="C40" i="4"/>
  <c r="R40" i="4" s="1"/>
  <c r="C40" i="2"/>
  <c r="B39" i="13"/>
  <c r="C39" i="16" s="1"/>
  <c r="C40" i="8"/>
  <c r="D40" i="9"/>
  <c r="H39" i="9"/>
  <c r="J39" i="9" s="1"/>
  <c r="G39" i="9"/>
  <c r="I39" i="9" s="1"/>
  <c r="D39" i="9"/>
  <c r="C39" i="6"/>
  <c r="C39" i="5"/>
  <c r="R39" i="5" s="1"/>
  <c r="C39" i="4"/>
  <c r="R39" i="4" s="1"/>
  <c r="C39" i="3"/>
  <c r="C39" i="2"/>
  <c r="H123" i="20" l="1"/>
  <c r="F31" i="15"/>
  <c r="G30" i="15"/>
  <c r="I30" i="15"/>
  <c r="Z40" i="4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R40" i="13" s="1"/>
  <c r="D40" i="4"/>
  <c r="D41" i="4"/>
  <c r="B38" i="13"/>
  <c r="C38" i="16" s="1"/>
  <c r="C39" i="8"/>
  <c r="D40" i="6"/>
  <c r="D41" i="6"/>
  <c r="E40" i="9"/>
  <c r="E41" i="9"/>
  <c r="G38" i="9"/>
  <c r="I38" i="9" s="1"/>
  <c r="H38" i="9"/>
  <c r="J38" i="9" s="1"/>
  <c r="C38" i="5"/>
  <c r="R38" i="5" s="1"/>
  <c r="C38" i="4"/>
  <c r="C38" i="3"/>
  <c r="D39" i="3" s="1"/>
  <c r="H124" i="20" l="1"/>
  <c r="F32" i="15"/>
  <c r="G31" i="15"/>
  <c r="I31" i="15"/>
  <c r="D39" i="4"/>
  <c r="R38" i="4"/>
  <c r="W38" i="5"/>
  <c r="AA38" i="5"/>
  <c r="T38" i="5"/>
  <c r="X38" i="5"/>
  <c r="AB38" i="5"/>
  <c r="U38" i="5"/>
  <c r="Y38" i="5"/>
  <c r="V38" i="5"/>
  <c r="Z38" i="5"/>
  <c r="G37" i="9"/>
  <c r="I37" i="9" s="1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D39" i="16"/>
  <c r="D40" i="16"/>
  <c r="K40" i="9"/>
  <c r="D41" i="13"/>
  <c r="D40" i="8"/>
  <c r="C39" i="13"/>
  <c r="D38" i="9"/>
  <c r="C38" i="6"/>
  <c r="D39" i="6" s="1"/>
  <c r="H37" i="9"/>
  <c r="J37" i="9" s="1"/>
  <c r="C38" i="7"/>
  <c r="D39" i="7" s="1"/>
  <c r="C38" i="8"/>
  <c r="D39" i="8" s="1"/>
  <c r="C38" i="2"/>
  <c r="D39" i="2" s="1"/>
  <c r="H125" i="20" l="1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D38" i="16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R37" i="5" s="1"/>
  <c r="C35" i="5"/>
  <c r="R35" i="5" s="1"/>
  <c r="C23" i="5"/>
  <c r="R23" i="5" s="1"/>
  <c r="C19" i="5"/>
  <c r="R19" i="5" s="1"/>
  <c r="B3" i="5"/>
  <c r="C37" i="4"/>
  <c r="R37" i="4" s="1"/>
  <c r="C33" i="4"/>
  <c r="R33" i="4" s="1"/>
  <c r="C29" i="4"/>
  <c r="R29" i="4" s="1"/>
  <c r="C25" i="4"/>
  <c r="C17" i="4"/>
  <c r="R17" i="4" s="1"/>
  <c r="C13" i="4"/>
  <c r="R13" i="4" s="1"/>
  <c r="C9" i="4"/>
  <c r="B3" i="4"/>
  <c r="C37" i="3"/>
  <c r="C35" i="3"/>
  <c r="C31" i="3"/>
  <c r="C27" i="3"/>
  <c r="C19" i="3"/>
  <c r="C15" i="3"/>
  <c r="C11" i="3"/>
  <c r="B3" i="3"/>
  <c r="C37" i="2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R7" i="5" s="1"/>
  <c r="C21" i="4"/>
  <c r="R21" i="4" s="1"/>
  <c r="C5" i="4"/>
  <c r="C23" i="3"/>
  <c r="C7" i="3"/>
  <c r="H126" i="20" l="1"/>
  <c r="F34" i="15"/>
  <c r="G33" i="15"/>
  <c r="I33" i="15"/>
  <c r="D12" i="8"/>
  <c r="C5" i="2"/>
  <c r="C9" i="2"/>
  <c r="C13" i="2"/>
  <c r="C11" i="7"/>
  <c r="C15" i="7"/>
  <c r="C23" i="7"/>
  <c r="C20" i="2"/>
  <c r="D21" i="2" s="1"/>
  <c r="C24" i="2"/>
  <c r="D25" i="2" s="1"/>
  <c r="C28" i="2"/>
  <c r="C32" i="2"/>
  <c r="C36" i="2"/>
  <c r="D37" i="2" s="1"/>
  <c r="C6" i="3"/>
  <c r="D7" i="3" s="1"/>
  <c r="C10" i="3"/>
  <c r="C14" i="3"/>
  <c r="D15" i="3" s="1"/>
  <c r="C18" i="3"/>
  <c r="D19" i="3" s="1"/>
  <c r="C22" i="3"/>
  <c r="D23" i="3" s="1"/>
  <c r="C26" i="3"/>
  <c r="C30" i="3"/>
  <c r="C34" i="3"/>
  <c r="D35" i="3" s="1"/>
  <c r="C4" i="4"/>
  <c r="R4" i="4" s="1"/>
  <c r="Z4" i="4" s="1"/>
  <c r="C8" i="4"/>
  <c r="R8" i="4" s="1"/>
  <c r="AA8" i="4" s="1"/>
  <c r="C12" i="4"/>
  <c r="R12" i="4" s="1"/>
  <c r="U12" i="4" s="1"/>
  <c r="C16" i="4"/>
  <c r="R16" i="4" s="1"/>
  <c r="V16" i="4" s="1"/>
  <c r="C20" i="4"/>
  <c r="R20" i="4" s="1"/>
  <c r="AA20" i="4" s="1"/>
  <c r="C24" i="4"/>
  <c r="R24" i="4" s="1"/>
  <c r="T24" i="4" s="1"/>
  <c r="C28" i="4"/>
  <c r="R28" i="4" s="1"/>
  <c r="V28" i="4" s="1"/>
  <c r="C32" i="4"/>
  <c r="R32" i="4" s="1"/>
  <c r="AB32" i="4" s="1"/>
  <c r="C36" i="4"/>
  <c r="R36" i="4" s="1"/>
  <c r="Y36" i="4" s="1"/>
  <c r="C6" i="5"/>
  <c r="C10" i="5"/>
  <c r="R10" i="5" s="1"/>
  <c r="T10" i="5" s="1"/>
  <c r="C14" i="5"/>
  <c r="R14" i="5" s="1"/>
  <c r="AA14" i="5" s="1"/>
  <c r="C22" i="5"/>
  <c r="C26" i="5"/>
  <c r="C30" i="5"/>
  <c r="R30" i="5" s="1"/>
  <c r="X30" i="5" s="1"/>
  <c r="C34" i="5"/>
  <c r="R34" i="5" s="1"/>
  <c r="W34" i="5" s="1"/>
  <c r="C4" i="6"/>
  <c r="C8" i="6"/>
  <c r="C12" i="6"/>
  <c r="D13" i="6" s="1"/>
  <c r="C16" i="6"/>
  <c r="D17" i="6" s="1"/>
  <c r="C20" i="6"/>
  <c r="C32" i="6"/>
  <c r="C36" i="6"/>
  <c r="D37" i="6" s="1"/>
  <c r="C18" i="2"/>
  <c r="D18" i="2" s="1"/>
  <c r="C22" i="2"/>
  <c r="D22" i="2" s="1"/>
  <c r="C26" i="2"/>
  <c r="C30" i="2"/>
  <c r="D30" i="2" s="1"/>
  <c r="C34" i="2"/>
  <c r="C4" i="3"/>
  <c r="C8" i="3"/>
  <c r="C12" i="3"/>
  <c r="C16" i="3"/>
  <c r="D16" i="3" s="1"/>
  <c r="C20" i="3"/>
  <c r="C24" i="3"/>
  <c r="C28" i="3"/>
  <c r="D28" i="3" s="1"/>
  <c r="C32" i="3"/>
  <c r="D32" i="3" s="1"/>
  <c r="C6" i="4"/>
  <c r="R6" i="4" s="1"/>
  <c r="AB6" i="4" s="1"/>
  <c r="C10" i="4"/>
  <c r="R10" i="4" s="1"/>
  <c r="AB10" i="4" s="1"/>
  <c r="C14" i="4"/>
  <c r="R14" i="4" s="1"/>
  <c r="T14" i="4" s="1"/>
  <c r="C18" i="4"/>
  <c r="R18" i="4" s="1"/>
  <c r="AB18" i="4" s="1"/>
  <c r="C22" i="4"/>
  <c r="R22" i="4" s="1"/>
  <c r="Y22" i="4" s="1"/>
  <c r="C11" i="5"/>
  <c r="C26" i="4"/>
  <c r="R26" i="4" s="1"/>
  <c r="X26" i="4" s="1"/>
  <c r="C30" i="4"/>
  <c r="R30" i="4" s="1"/>
  <c r="U30" i="4" s="1"/>
  <c r="C34" i="4"/>
  <c r="R34" i="4" s="1"/>
  <c r="W34" i="4" s="1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X4" i="4"/>
  <c r="Y4" i="4"/>
  <c r="V8" i="4"/>
  <c r="Y8" i="4"/>
  <c r="W20" i="4"/>
  <c r="AB20" i="4"/>
  <c r="Y20" i="4"/>
  <c r="Y28" i="4"/>
  <c r="AA28" i="4"/>
  <c r="U36" i="4"/>
  <c r="X36" i="4"/>
  <c r="U10" i="5"/>
  <c r="W10" i="5"/>
  <c r="C30" i="7"/>
  <c r="D9" i="4"/>
  <c r="R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AB12" i="4"/>
  <c r="X12" i="4"/>
  <c r="Y12" i="4"/>
  <c r="Z24" i="4"/>
  <c r="Y24" i="4"/>
  <c r="AA24" i="4"/>
  <c r="AB24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W6" i="4"/>
  <c r="Y6" i="4"/>
  <c r="Z10" i="4"/>
  <c r="AA10" i="4"/>
  <c r="Y10" i="4"/>
  <c r="U10" i="4"/>
  <c r="W10" i="4"/>
  <c r="Y14" i="4"/>
  <c r="U14" i="4"/>
  <c r="X22" i="4"/>
  <c r="AB22" i="4"/>
  <c r="AB26" i="4"/>
  <c r="W26" i="4"/>
  <c r="AA34" i="4"/>
  <c r="Z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C6" i="16" s="1"/>
  <c r="H10" i="9"/>
  <c r="J10" i="9" s="1"/>
  <c r="B10" i="13"/>
  <c r="C10" i="16" s="1"/>
  <c r="H14" i="9"/>
  <c r="J14" i="9" s="1"/>
  <c r="B14" i="13"/>
  <c r="C14" i="16" s="1"/>
  <c r="C19" i="8"/>
  <c r="B18" i="13"/>
  <c r="C18" i="16" s="1"/>
  <c r="C23" i="8"/>
  <c r="D24" i="8" s="1"/>
  <c r="B22" i="13"/>
  <c r="C22" i="16" s="1"/>
  <c r="C27" i="8"/>
  <c r="B26" i="13"/>
  <c r="C26" i="16" s="1"/>
  <c r="C31" i="8"/>
  <c r="D32" i="8" s="1"/>
  <c r="B30" i="13"/>
  <c r="C30" i="16" s="1"/>
  <c r="B34" i="13"/>
  <c r="C34" i="16" s="1"/>
  <c r="D31" i="3"/>
  <c r="C7" i="6"/>
  <c r="H3" i="9"/>
  <c r="J3" i="9" s="1"/>
  <c r="B3" i="13"/>
  <c r="H7" i="9"/>
  <c r="J7" i="9" s="1"/>
  <c r="B7" i="13"/>
  <c r="C7" i="16" s="1"/>
  <c r="H11" i="9"/>
  <c r="J11" i="9" s="1"/>
  <c r="B11" i="13"/>
  <c r="C11" i="16" s="1"/>
  <c r="H15" i="9"/>
  <c r="J15" i="9" s="1"/>
  <c r="B15" i="13"/>
  <c r="C15" i="16" s="1"/>
  <c r="B19" i="13"/>
  <c r="C19" i="16" s="1"/>
  <c r="B23" i="13"/>
  <c r="C23" i="16" s="1"/>
  <c r="B27" i="13"/>
  <c r="C27" i="16" s="1"/>
  <c r="B31" i="13"/>
  <c r="C31" i="16" s="1"/>
  <c r="B35" i="13"/>
  <c r="C35" i="16" s="1"/>
  <c r="H5" i="9"/>
  <c r="J5" i="9" s="1"/>
  <c r="B5" i="13"/>
  <c r="C5" i="16" s="1"/>
  <c r="H9" i="9"/>
  <c r="J9" i="9" s="1"/>
  <c r="B9" i="13"/>
  <c r="C9" i="16" s="1"/>
  <c r="H13" i="9"/>
  <c r="J13" i="9" s="1"/>
  <c r="B13" i="13"/>
  <c r="C13" i="16" s="1"/>
  <c r="H17" i="9"/>
  <c r="J17" i="9" s="1"/>
  <c r="B17" i="13"/>
  <c r="C17" i="16" s="1"/>
  <c r="H21" i="9"/>
  <c r="J21" i="9" s="1"/>
  <c r="B21" i="13"/>
  <c r="C21" i="16" s="1"/>
  <c r="C25" i="8"/>
  <c r="D25" i="8" s="1"/>
  <c r="B25" i="13"/>
  <c r="C25" i="16" s="1"/>
  <c r="C29" i="8"/>
  <c r="D29" i="8" s="1"/>
  <c r="B29" i="13"/>
  <c r="C29" i="16" s="1"/>
  <c r="H33" i="9"/>
  <c r="J33" i="9" s="1"/>
  <c r="B33" i="13"/>
  <c r="C33" i="16" s="1"/>
  <c r="D33" i="2"/>
  <c r="C5" i="8"/>
  <c r="D5" i="8" s="1"/>
  <c r="H4" i="9"/>
  <c r="J4" i="9" s="1"/>
  <c r="B4" i="13"/>
  <c r="C4" i="16" s="1"/>
  <c r="H8" i="9"/>
  <c r="J8" i="9" s="1"/>
  <c r="B8" i="13"/>
  <c r="C8" i="16" s="1"/>
  <c r="H12" i="9"/>
  <c r="J12" i="9" s="1"/>
  <c r="B12" i="13"/>
  <c r="C12" i="16" s="1"/>
  <c r="H16" i="9"/>
  <c r="J16" i="9" s="1"/>
  <c r="B16" i="13"/>
  <c r="C16" i="16" s="1"/>
  <c r="B20" i="13"/>
  <c r="C20" i="16" s="1"/>
  <c r="B24" i="13"/>
  <c r="C24" i="16" s="1"/>
  <c r="B28" i="13"/>
  <c r="C28" i="16" s="1"/>
  <c r="B32" i="13"/>
  <c r="C32" i="16" s="1"/>
  <c r="C37" i="8"/>
  <c r="D38" i="8" s="1"/>
  <c r="B36" i="13"/>
  <c r="C36" i="16" s="1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D19" i="8" s="1"/>
  <c r="C14" i="2"/>
  <c r="C5" i="3"/>
  <c r="D5" i="3" s="1"/>
  <c r="C36" i="3"/>
  <c r="C14" i="8"/>
  <c r="D15" i="8" s="1"/>
  <c r="C36" i="5"/>
  <c r="R36" i="5" s="1"/>
  <c r="C6" i="2"/>
  <c r="D6" i="2" s="1"/>
  <c r="C24" i="5"/>
  <c r="R24" i="5" s="1"/>
  <c r="C32" i="5"/>
  <c r="R32" i="5" s="1"/>
  <c r="C35" i="6"/>
  <c r="C10" i="8"/>
  <c r="D11" i="8" s="1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10" i="2" s="1"/>
  <c r="D29" i="4"/>
  <c r="C18" i="5"/>
  <c r="R18" i="5" s="1"/>
  <c r="C15" i="6"/>
  <c r="D15" i="6" s="1"/>
  <c r="C28" i="6"/>
  <c r="D29" i="6" s="1"/>
  <c r="C17" i="7"/>
  <c r="D18" i="7" s="1"/>
  <c r="D32" i="7"/>
  <c r="C36" i="7"/>
  <c r="D36" i="7" s="1"/>
  <c r="C21" i="8"/>
  <c r="D21" i="8" s="1"/>
  <c r="C35" i="8"/>
  <c r="D36" i="8" s="1"/>
  <c r="D38" i="4"/>
  <c r="D38" i="6"/>
  <c r="D37" i="3"/>
  <c r="D38" i="3"/>
  <c r="D38" i="5"/>
  <c r="H29" i="9"/>
  <c r="J29" i="9" s="1"/>
  <c r="C33" i="8"/>
  <c r="D33" i="8" s="1"/>
  <c r="C9" i="5"/>
  <c r="R9" i="5" s="1"/>
  <c r="C23" i="6"/>
  <c r="C5" i="5"/>
  <c r="R5" i="5" s="1"/>
  <c r="C11" i="6"/>
  <c r="D12" i="6" s="1"/>
  <c r="C24" i="6"/>
  <c r="C13" i="7"/>
  <c r="C9" i="8"/>
  <c r="D9" i="8" s="1"/>
  <c r="C13" i="8"/>
  <c r="D13" i="8" s="1"/>
  <c r="C17" i="8"/>
  <c r="D17" i="8" s="1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D7" i="2" s="1"/>
  <c r="C11" i="2"/>
  <c r="C15" i="2"/>
  <c r="C19" i="2"/>
  <c r="C23" i="2"/>
  <c r="C27" i="2"/>
  <c r="D28" i="2" s="1"/>
  <c r="C31" i="2"/>
  <c r="D32" i="2" s="1"/>
  <c r="C35" i="2"/>
  <c r="C9" i="3"/>
  <c r="D9" i="3" s="1"/>
  <c r="C13" i="3"/>
  <c r="D13" i="3" s="1"/>
  <c r="C17" i="3"/>
  <c r="D17" i="3" s="1"/>
  <c r="C21" i="3"/>
  <c r="C25" i="3"/>
  <c r="D25" i="3" s="1"/>
  <c r="C29" i="3"/>
  <c r="D29" i="3" s="1"/>
  <c r="C33" i="3"/>
  <c r="D33" i="3" s="1"/>
  <c r="C7" i="4"/>
  <c r="D8" i="4" s="1"/>
  <c r="C11" i="4"/>
  <c r="C15" i="4"/>
  <c r="C19" i="4"/>
  <c r="C23" i="4"/>
  <c r="D24" i="4" s="1"/>
  <c r="C27" i="4"/>
  <c r="C31" i="4"/>
  <c r="C35" i="4"/>
  <c r="D31" i="5"/>
  <c r="C19" i="6"/>
  <c r="D20" i="6" s="1"/>
  <c r="D33" i="6"/>
  <c r="C21" i="7"/>
  <c r="C25" i="7"/>
  <c r="D35" i="7"/>
  <c r="C26" i="8"/>
  <c r="C30" i="8"/>
  <c r="C8" i="2"/>
  <c r="C12" i="2"/>
  <c r="C16" i="2"/>
  <c r="D17" i="2" s="1"/>
  <c r="D9" i="6"/>
  <c r="D34" i="6"/>
  <c r="D11" i="7"/>
  <c r="D16" i="7"/>
  <c r="C6" i="8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H127" i="20" l="1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Y26" i="4"/>
  <c r="X14" i="4"/>
  <c r="Y30" i="5"/>
  <c r="Z10" i="5"/>
  <c r="U28" i="4"/>
  <c r="Z26" i="4"/>
  <c r="Z14" i="4"/>
  <c r="AA30" i="5"/>
  <c r="T30" i="5"/>
  <c r="AB1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V12" i="4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Z11" i="5"/>
  <c r="D27" i="8"/>
  <c r="D24" i="2"/>
  <c r="D13" i="7"/>
  <c r="D5" i="5"/>
  <c r="D9" i="5"/>
  <c r="D32" i="4"/>
  <c r="R31" i="4"/>
  <c r="D16" i="4"/>
  <c r="R15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R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R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R28" i="13" s="1"/>
  <c r="C33" i="13"/>
  <c r="R33" i="13" s="1"/>
  <c r="C25" i="13"/>
  <c r="R25" i="13" s="1"/>
  <c r="C17" i="13"/>
  <c r="R17" i="13" s="1"/>
  <c r="C9" i="13"/>
  <c r="R9" i="13" s="1"/>
  <c r="C35" i="13"/>
  <c r="R35" i="13" s="1"/>
  <c r="C19" i="13"/>
  <c r="R19" i="13" s="1"/>
  <c r="C26" i="13"/>
  <c r="R26" i="13" s="1"/>
  <c r="C18" i="13"/>
  <c r="R18" i="13" s="1"/>
  <c r="C10" i="13"/>
  <c r="R10" i="13" s="1"/>
  <c r="C36" i="13"/>
  <c r="R36" i="13" s="1"/>
  <c r="C37" i="13"/>
  <c r="R37" i="13" s="1"/>
  <c r="C24" i="13"/>
  <c r="R24" i="13" s="1"/>
  <c r="C12" i="13"/>
  <c r="R12" i="13" s="1"/>
  <c r="C4" i="13"/>
  <c r="R4" i="13" s="1"/>
  <c r="C31" i="13"/>
  <c r="R31" i="13" s="1"/>
  <c r="C15" i="13"/>
  <c r="R15" i="13" s="1"/>
  <c r="C7" i="13"/>
  <c r="R7" i="13" s="1"/>
  <c r="C34" i="13"/>
  <c r="R34" i="13" s="1"/>
  <c r="C20" i="13"/>
  <c r="R20" i="13" s="1"/>
  <c r="C29" i="13"/>
  <c r="R29" i="13" s="1"/>
  <c r="C21" i="13"/>
  <c r="R21" i="13" s="1"/>
  <c r="C13" i="13"/>
  <c r="R13" i="13" s="1"/>
  <c r="C5" i="13"/>
  <c r="R5" i="13" s="1"/>
  <c r="C27" i="13"/>
  <c r="R27" i="13" s="1"/>
  <c r="C30" i="13"/>
  <c r="R30" i="13" s="1"/>
  <c r="C22" i="13"/>
  <c r="R22" i="13" s="1"/>
  <c r="C14" i="13"/>
  <c r="R14" i="13" s="1"/>
  <c r="C6" i="13"/>
  <c r="R6" i="13" s="1"/>
  <c r="C32" i="13"/>
  <c r="R32" i="13" s="1"/>
  <c r="C16" i="13"/>
  <c r="R16" i="13" s="1"/>
  <c r="C8" i="13"/>
  <c r="R8" i="13" s="1"/>
  <c r="C23" i="13"/>
  <c r="R23" i="13" s="1"/>
  <c r="C11" i="13"/>
  <c r="R11" i="13" s="1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H128" i="20" l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AB117" i="5" s="1"/>
  <c r="X11" i="5"/>
  <c r="V11" i="5"/>
  <c r="U11" i="5"/>
  <c r="Y11" i="5"/>
  <c r="X6" i="5"/>
  <c r="U22" i="5"/>
  <c r="Y22" i="5"/>
  <c r="V6" i="5"/>
  <c r="V117" i="5" s="1"/>
  <c r="W11" i="5"/>
  <c r="E6" i="16"/>
  <c r="H6" i="16" s="1"/>
  <c r="F5" i="16"/>
  <c r="Z22" i="5"/>
  <c r="Z117" i="5" s="1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X117" i="4" s="1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H129" i="20" l="1"/>
  <c r="AA117" i="4"/>
  <c r="Y117" i="5"/>
  <c r="Z117" i="4"/>
  <c r="U117" i="5"/>
  <c r="AA117" i="5"/>
  <c r="V117" i="4"/>
  <c r="W117" i="4"/>
  <c r="AB117" i="4"/>
  <c r="Y117" i="4"/>
  <c r="T117" i="5"/>
  <c r="X117" i="5"/>
  <c r="W117" i="5"/>
  <c r="AB116" i="13"/>
  <c r="X116" i="13"/>
  <c r="Z116" i="13"/>
  <c r="T116" i="13"/>
  <c r="AA116" i="13"/>
  <c r="W116" i="13"/>
  <c r="Y116" i="13"/>
  <c r="V116" i="13"/>
  <c r="U116" i="13"/>
  <c r="F37" i="15"/>
  <c r="G36" i="15"/>
  <c r="I36" i="15"/>
  <c r="F6" i="16"/>
  <c r="E7" i="16"/>
  <c r="I5" i="16"/>
  <c r="I6" i="16"/>
  <c r="H130" i="20" l="1"/>
  <c r="F38" i="15"/>
  <c r="G37" i="15"/>
  <c r="I37" i="15"/>
  <c r="E8" i="16"/>
  <c r="F7" i="16"/>
  <c r="H7" i="16"/>
  <c r="I7" i="16" s="1"/>
  <c r="H132" i="20" l="1"/>
  <c r="H131" i="20"/>
  <c r="F39" i="15"/>
  <c r="G38" i="15"/>
  <c r="I38" i="15"/>
  <c r="F8" i="16"/>
  <c r="E9" i="16"/>
  <c r="H8" i="16"/>
  <c r="I8" i="16" s="1"/>
  <c r="F40" i="15" l="1"/>
  <c r="G39" i="15"/>
  <c r="I39" i="15"/>
  <c r="E10" i="16"/>
  <c r="F9" i="16"/>
  <c r="H9" i="16"/>
  <c r="I9" i="16" s="1"/>
  <c r="F41" i="15" l="1"/>
  <c r="G40" i="15"/>
  <c r="I40" i="15"/>
  <c r="F10" i="16"/>
  <c r="E11" i="16"/>
  <c r="H10" i="16"/>
  <c r="I10" i="16" s="1"/>
  <c r="M14" i="15" l="1"/>
  <c r="M15" i="15"/>
  <c r="F42" i="15"/>
  <c r="G41" i="15"/>
  <c r="I41" i="15"/>
  <c r="F11" i="16"/>
  <c r="E12" i="16"/>
  <c r="H11" i="16"/>
  <c r="F43" i="15" l="1"/>
  <c r="G42" i="15"/>
  <c r="I42" i="15"/>
  <c r="F12" i="16"/>
  <c r="E13" i="16"/>
  <c r="H12" i="16"/>
  <c r="I11" i="16"/>
  <c r="F44" i="15" l="1"/>
  <c r="G43" i="15"/>
  <c r="I43" i="15"/>
  <c r="I12" i="16"/>
  <c r="E14" i="16"/>
  <c r="F13" i="16"/>
  <c r="H13" i="16"/>
  <c r="I13" i="16" s="1"/>
  <c r="F45" i="15" l="1"/>
  <c r="G44" i="15"/>
  <c r="I44" i="15"/>
  <c r="E15" i="16"/>
  <c r="F14" i="16"/>
  <c r="H14" i="16"/>
  <c r="F46" i="15" l="1"/>
  <c r="G45" i="15"/>
  <c r="I45" i="15"/>
  <c r="F15" i="16"/>
  <c r="E16" i="16"/>
  <c r="H15" i="16"/>
  <c r="I15" i="16" s="1"/>
  <c r="I14" i="16"/>
  <c r="F47" i="15" l="1"/>
  <c r="G46" i="15"/>
  <c r="I46" i="15"/>
  <c r="E17" i="16"/>
  <c r="F16" i="16"/>
  <c r="H16" i="16"/>
  <c r="I16" i="16" s="1"/>
  <c r="F48" i="15" l="1"/>
  <c r="G47" i="15"/>
  <c r="I47" i="15"/>
  <c r="E18" i="16"/>
  <c r="F17" i="16"/>
  <c r="H17" i="16"/>
  <c r="F49" i="15" l="1"/>
  <c r="G48" i="15"/>
  <c r="I48" i="15"/>
  <c r="E19" i="16"/>
  <c r="F18" i="16"/>
  <c r="H18" i="16"/>
  <c r="I18" i="16" s="1"/>
  <c r="I17" i="16"/>
  <c r="F50" i="15" l="1"/>
  <c r="G49" i="15"/>
  <c r="I49" i="15"/>
  <c r="F19" i="16"/>
  <c r="E20" i="16"/>
  <c r="H19" i="16"/>
  <c r="I19" i="16" s="1"/>
  <c r="F51" i="15" l="1"/>
  <c r="G50" i="15"/>
  <c r="I50" i="15"/>
  <c r="E21" i="16"/>
  <c r="F20" i="16"/>
  <c r="H20" i="16"/>
  <c r="I20" i="16" s="1"/>
  <c r="F52" i="15" l="1"/>
  <c r="G51" i="15"/>
  <c r="I51" i="15"/>
  <c r="F21" i="16"/>
  <c r="E22" i="16"/>
  <c r="H21" i="16"/>
  <c r="I21" i="16" s="1"/>
  <c r="F53" i="15" l="1"/>
  <c r="G52" i="15"/>
  <c r="I52" i="15"/>
  <c r="E23" i="16"/>
  <c r="F22" i="16"/>
  <c r="H22" i="16"/>
  <c r="I22" i="16" s="1"/>
  <c r="F54" i="15" l="1"/>
  <c r="G53" i="15"/>
  <c r="I53" i="15"/>
  <c r="E24" i="16"/>
  <c r="F23" i="16"/>
  <c r="H23" i="16"/>
  <c r="I23" i="16" s="1"/>
  <c r="F55" i="15" l="1"/>
  <c r="G54" i="15"/>
  <c r="I54" i="15"/>
  <c r="E25" i="16"/>
  <c r="F24" i="16"/>
  <c r="H24" i="16"/>
  <c r="I24" i="16" s="1"/>
  <c r="F56" i="15" l="1"/>
  <c r="G55" i="15"/>
  <c r="I55" i="15"/>
  <c r="E26" i="16"/>
  <c r="F25" i="16"/>
  <c r="H25" i="16"/>
  <c r="I25" i="16" s="1"/>
  <c r="F57" i="15" l="1"/>
  <c r="G56" i="15"/>
  <c r="I56" i="15"/>
  <c r="E27" i="16"/>
  <c r="F26" i="16"/>
  <c r="H26" i="16"/>
  <c r="I26" i="16" s="1"/>
  <c r="G57" i="15" l="1"/>
  <c r="F58" i="15"/>
  <c r="I57" i="15"/>
  <c r="F27" i="16"/>
  <c r="E28" i="16"/>
  <c r="H27" i="16"/>
  <c r="I27" i="16" s="1"/>
  <c r="G58" i="15" l="1"/>
  <c r="F59" i="15"/>
  <c r="I58" i="15"/>
  <c r="F28" i="16"/>
  <c r="E29" i="16"/>
  <c r="H28" i="16"/>
  <c r="I28" i="16" s="1"/>
  <c r="G59" i="15" l="1"/>
  <c r="I59" i="15"/>
  <c r="F60" i="15"/>
  <c r="F29" i="16"/>
  <c r="E30" i="16"/>
  <c r="H29" i="16"/>
  <c r="I29" i="16" s="1"/>
  <c r="G60" i="15" l="1"/>
  <c r="F61" i="15"/>
  <c r="I60" i="15"/>
  <c r="E31" i="16"/>
  <c r="F30" i="16"/>
  <c r="H30" i="16"/>
  <c r="I30" i="16" s="1"/>
  <c r="G61" i="15" l="1"/>
  <c r="F62" i="15"/>
  <c r="I61" i="15"/>
  <c r="H31" i="16"/>
  <c r="I31" i="16" s="1"/>
  <c r="E32" i="16"/>
  <c r="F31" i="16"/>
  <c r="I62" i="15" l="1"/>
  <c r="G62" i="15"/>
  <c r="F63" i="15"/>
  <c r="F32" i="16"/>
  <c r="H32" i="16"/>
  <c r="I32" i="16" s="1"/>
  <c r="E33" i="16"/>
  <c r="I63" i="15" l="1"/>
  <c r="G63" i="15"/>
  <c r="F64" i="15"/>
  <c r="F33" i="16"/>
  <c r="E34" i="16"/>
  <c r="H33" i="16"/>
  <c r="I33" i="16" s="1"/>
  <c r="G64" i="15" l="1"/>
  <c r="I64" i="15"/>
  <c r="F65" i="15"/>
  <c r="H34" i="16"/>
  <c r="I34" i="16" s="1"/>
  <c r="E35" i="16"/>
  <c r="F34" i="16"/>
  <c r="F66" i="15" l="1"/>
  <c r="G65" i="15"/>
  <c r="I65" i="15"/>
  <c r="F35" i="16"/>
  <c r="E36" i="16"/>
  <c r="H35" i="16"/>
  <c r="I35" i="16" s="1"/>
  <c r="G66" i="15" l="1"/>
  <c r="F67" i="15"/>
  <c r="I66" i="15"/>
  <c r="H36" i="16"/>
  <c r="E37" i="16"/>
  <c r="F36" i="16"/>
  <c r="G67" i="15" l="1"/>
  <c r="I67" i="15"/>
  <c r="F68" i="15"/>
  <c r="E38" i="16"/>
  <c r="F37" i="16"/>
  <c r="H37" i="16"/>
  <c r="I37" i="16" s="1"/>
  <c r="I36" i="16"/>
  <c r="L10" i="16"/>
  <c r="L9" i="16"/>
  <c r="G68" i="15" l="1"/>
  <c r="I68" i="15"/>
  <c r="F69" i="15"/>
  <c r="F38" i="16"/>
  <c r="H38" i="16"/>
  <c r="I38" i="16" s="1"/>
  <c r="E39" i="16"/>
  <c r="G69" i="15" l="1"/>
  <c r="I69" i="15"/>
  <c r="F70" i="15"/>
  <c r="F39" i="16"/>
  <c r="E40" i="16"/>
  <c r="H39" i="16"/>
  <c r="I39" i="16" s="1"/>
  <c r="G70" i="15" l="1"/>
  <c r="I70" i="15"/>
  <c r="F71" i="15"/>
  <c r="L13" i="16"/>
  <c r="L12" i="16"/>
  <c r="F40" i="16"/>
  <c r="H40" i="16"/>
  <c r="I40" i="16" s="1"/>
  <c r="E41" i="16"/>
  <c r="G71" i="15" l="1"/>
  <c r="F72" i="15"/>
  <c r="I71" i="15"/>
  <c r="E42" i="16"/>
  <c r="F41" i="16"/>
  <c r="H41" i="16"/>
  <c r="I41" i="16" s="1"/>
  <c r="G72" i="15" l="1"/>
  <c r="F73" i="15"/>
  <c r="I72" i="15"/>
  <c r="H42" i="16"/>
  <c r="I42" i="16" s="1"/>
  <c r="F42" i="16"/>
  <c r="E43" i="16"/>
  <c r="G73" i="15" l="1"/>
  <c r="I73" i="15"/>
  <c r="F74" i="15"/>
  <c r="F43" i="16"/>
  <c r="E44" i="16"/>
  <c r="H43" i="16"/>
  <c r="I43" i="16" s="1"/>
  <c r="G74" i="15" l="1"/>
  <c r="F75" i="15"/>
  <c r="I74" i="15"/>
  <c r="E45" i="16"/>
  <c r="H44" i="16"/>
  <c r="I44" i="16" s="1"/>
  <c r="F44" i="16"/>
  <c r="G75" i="15" l="1"/>
  <c r="I75" i="15"/>
  <c r="F76" i="15"/>
  <c r="E46" i="16"/>
  <c r="H45" i="16"/>
  <c r="I45" i="16" s="1"/>
  <c r="F45" i="16"/>
  <c r="G76" i="15" l="1"/>
  <c r="I76" i="15"/>
  <c r="F77" i="15"/>
  <c r="E47" i="16"/>
  <c r="H46" i="16"/>
  <c r="I46" i="16" s="1"/>
  <c r="F46" i="16"/>
  <c r="G77" i="15" l="1"/>
  <c r="I77" i="15"/>
  <c r="F78" i="15"/>
  <c r="E48" i="16"/>
  <c r="F47" i="16"/>
  <c r="H47" i="16"/>
  <c r="I47" i="16" s="1"/>
  <c r="G78" i="15" l="1"/>
  <c r="F79" i="15"/>
  <c r="I78" i="15"/>
  <c r="F48" i="16"/>
  <c r="E49" i="16"/>
  <c r="H48" i="16"/>
  <c r="I48" i="16" s="1"/>
  <c r="G79" i="15" l="1"/>
  <c r="F80" i="15"/>
  <c r="I79" i="15"/>
  <c r="H49" i="16"/>
  <c r="I49" i="16" s="1"/>
  <c r="E50" i="16"/>
  <c r="F49" i="16"/>
  <c r="F81" i="15" l="1"/>
  <c r="G80" i="15"/>
  <c r="I80" i="15"/>
  <c r="H50" i="16"/>
  <c r="I50" i="16" s="1"/>
  <c r="E51" i="16"/>
  <c r="F50" i="16"/>
  <c r="G81" i="15" l="1"/>
  <c r="I81" i="15"/>
  <c r="F82" i="15"/>
  <c r="F51" i="16"/>
  <c r="E52" i="16"/>
  <c r="H51" i="16"/>
  <c r="I51" i="16" s="1"/>
  <c r="G82" i="15" l="1"/>
  <c r="I82" i="15"/>
  <c r="F83" i="15"/>
  <c r="F52" i="16"/>
  <c r="H52" i="16"/>
  <c r="I52" i="16" s="1"/>
  <c r="E53" i="16"/>
  <c r="G83" i="15" l="1"/>
  <c r="F84" i="15"/>
  <c r="I83" i="15"/>
  <c r="H53" i="16"/>
  <c r="I53" i="16" s="1"/>
  <c r="E54" i="16"/>
  <c r="F53" i="16"/>
  <c r="F85" i="15" l="1"/>
  <c r="G84" i="15"/>
  <c r="I84" i="15"/>
  <c r="H54" i="16"/>
  <c r="I54" i="16" s="1"/>
  <c r="F54" i="16"/>
  <c r="E55" i="16"/>
  <c r="G85" i="15" l="1"/>
  <c r="I85" i="15"/>
  <c r="F86" i="15"/>
  <c r="H55" i="16"/>
  <c r="I55" i="16" s="1"/>
  <c r="F55" i="16"/>
  <c r="E56" i="16"/>
  <c r="G86" i="15" l="1"/>
  <c r="I86" i="15"/>
  <c r="F87" i="15"/>
  <c r="H56" i="16"/>
  <c r="I56" i="16" s="1"/>
  <c r="F56" i="16"/>
  <c r="E57" i="16"/>
  <c r="G87" i="15" l="1"/>
  <c r="I87" i="15"/>
  <c r="F88" i="15"/>
  <c r="H57" i="16"/>
  <c r="I57" i="16" s="1"/>
  <c r="E58" i="16"/>
  <c r="F57" i="16"/>
  <c r="G88" i="15" l="1"/>
  <c r="F89" i="15"/>
  <c r="I88" i="15"/>
  <c r="H58" i="16"/>
  <c r="I58" i="16" s="1"/>
  <c r="F58" i="16"/>
  <c r="E59" i="16"/>
  <c r="G89" i="15" l="1"/>
  <c r="F90" i="15"/>
  <c r="I89" i="15"/>
  <c r="H59" i="16"/>
  <c r="I59" i="16" s="1"/>
  <c r="F59" i="16"/>
  <c r="E60" i="16"/>
  <c r="G90" i="15" l="1"/>
  <c r="I90" i="15"/>
  <c r="F91" i="15"/>
  <c r="F60" i="16"/>
  <c r="E61" i="16"/>
  <c r="H60" i="16"/>
  <c r="I60" i="16" s="1"/>
  <c r="G91" i="15" l="1"/>
  <c r="F92" i="15"/>
  <c r="I91" i="15"/>
  <c r="F61" i="16"/>
  <c r="H61" i="16"/>
  <c r="I61" i="16" s="1"/>
  <c r="E62" i="16"/>
  <c r="G92" i="15" l="1"/>
  <c r="F93" i="15"/>
  <c r="I92" i="15"/>
  <c r="E63" i="16"/>
  <c r="F62" i="16"/>
  <c r="H62" i="16"/>
  <c r="I62" i="16" s="1"/>
  <c r="F94" i="15" l="1"/>
  <c r="G93" i="15"/>
  <c r="I93" i="15"/>
  <c r="E64" i="16"/>
  <c r="H63" i="16"/>
  <c r="I63" i="16" s="1"/>
  <c r="F63" i="16"/>
  <c r="G94" i="15" l="1"/>
  <c r="I94" i="15"/>
  <c r="F95" i="15"/>
  <c r="F64" i="16"/>
  <c r="H64" i="16"/>
  <c r="I64" i="16" s="1"/>
  <c r="E65" i="16"/>
  <c r="G95" i="15" l="1"/>
  <c r="I95" i="15"/>
  <c r="F96" i="15"/>
  <c r="F65" i="16"/>
  <c r="E66" i="16"/>
  <c r="H65" i="16"/>
  <c r="I65" i="16" s="1"/>
  <c r="G96" i="15" l="1"/>
  <c r="F97" i="15"/>
  <c r="I96" i="15"/>
  <c r="F66" i="16"/>
  <c r="E67" i="16"/>
  <c r="H66" i="16"/>
  <c r="I66" i="16" s="1"/>
  <c r="G97" i="15" l="1"/>
  <c r="F98" i="15"/>
  <c r="I97" i="15"/>
  <c r="E68" i="16"/>
  <c r="H67" i="16"/>
  <c r="I67" i="16" s="1"/>
  <c r="F67" i="16"/>
  <c r="G98" i="15" l="1"/>
  <c r="F99" i="15"/>
  <c r="I98" i="15"/>
  <c r="E69" i="16"/>
  <c r="H68" i="16"/>
  <c r="I68" i="16" s="1"/>
  <c r="F68" i="16"/>
  <c r="G99" i="15" l="1"/>
  <c r="F100" i="15"/>
  <c r="I99" i="15"/>
  <c r="F69" i="16"/>
  <c r="H69" i="16"/>
  <c r="I69" i="16" s="1"/>
  <c r="E70" i="16"/>
  <c r="G100" i="15" l="1"/>
  <c r="I100" i="15"/>
  <c r="F101" i="15"/>
  <c r="E71" i="16"/>
  <c r="H70" i="16"/>
  <c r="I70" i="16" s="1"/>
  <c r="F70" i="16"/>
  <c r="G101" i="15" l="1"/>
  <c r="F102" i="15"/>
  <c r="I101" i="15"/>
  <c r="F71" i="16"/>
  <c r="H71" i="16"/>
  <c r="I71" i="16" s="1"/>
  <c r="E72" i="16"/>
  <c r="G102" i="15" l="1"/>
  <c r="F103" i="15"/>
  <c r="I102" i="15"/>
  <c r="E73" i="16"/>
  <c r="F72" i="16"/>
  <c r="H72" i="16"/>
  <c r="I72" i="16" s="1"/>
  <c r="G103" i="15" l="1"/>
  <c r="I103" i="15"/>
  <c r="F104" i="15"/>
  <c r="E74" i="16"/>
  <c r="H73" i="16"/>
  <c r="I73" i="16" s="1"/>
  <c r="F73" i="16"/>
  <c r="F105" i="15" l="1"/>
  <c r="G104" i="15"/>
  <c r="I104" i="15"/>
  <c r="E75" i="16"/>
  <c r="H74" i="16"/>
  <c r="I74" i="16" s="1"/>
  <c r="F74" i="16"/>
  <c r="G105" i="15" l="1"/>
  <c r="F106" i="15"/>
  <c r="I105" i="15"/>
  <c r="E76" i="16"/>
  <c r="F75" i="16"/>
  <c r="H75" i="16"/>
  <c r="I75" i="16" s="1"/>
  <c r="G106" i="15" l="1"/>
  <c r="I106" i="15"/>
  <c r="F76" i="16"/>
  <c r="E77" i="16"/>
  <c r="H76" i="16"/>
  <c r="I76" i="16" s="1"/>
  <c r="E78" i="16" l="1"/>
  <c r="F77" i="16"/>
  <c r="H77" i="16"/>
  <c r="I77" i="16" s="1"/>
  <c r="H78" i="16" l="1"/>
  <c r="I78" i="16" s="1"/>
  <c r="F78" i="16"/>
  <c r="E79" i="16"/>
  <c r="F111" i="15" l="1"/>
  <c r="F79" i="16"/>
  <c r="E80" i="16"/>
  <c r="H79" i="16"/>
  <c r="I79" i="16" s="1"/>
  <c r="G111" i="15" l="1"/>
  <c r="F112" i="15"/>
  <c r="F80" i="16"/>
  <c r="H80" i="16"/>
  <c r="I80" i="16" s="1"/>
  <c r="E81" i="16"/>
  <c r="F113" i="15" l="1"/>
  <c r="G112" i="15"/>
  <c r="E82" i="16"/>
  <c r="H81" i="16"/>
  <c r="I81" i="16" s="1"/>
  <c r="F81" i="16"/>
  <c r="G113" i="15" l="1"/>
  <c r="F114" i="15"/>
  <c r="F82" i="16"/>
  <c r="H82" i="16"/>
  <c r="I82" i="16" s="1"/>
  <c r="E83" i="16"/>
  <c r="G114" i="15" l="1"/>
  <c r="F115" i="15"/>
  <c r="F83" i="16"/>
  <c r="H83" i="16"/>
  <c r="I83" i="16" s="1"/>
  <c r="E84" i="16"/>
  <c r="G115" i="15" l="1"/>
  <c r="F116" i="15"/>
  <c r="F84" i="16"/>
  <c r="H84" i="16"/>
  <c r="I84" i="16" s="1"/>
  <c r="E85" i="16"/>
  <c r="G116" i="15" l="1"/>
  <c r="F117" i="15"/>
  <c r="E86" i="16"/>
  <c r="F85" i="16"/>
  <c r="H85" i="16"/>
  <c r="I85" i="16" s="1"/>
  <c r="F118" i="15" l="1"/>
  <c r="G117" i="15"/>
  <c r="F86" i="16"/>
  <c r="E87" i="16"/>
  <c r="H86" i="16"/>
  <c r="I86" i="16" s="1"/>
  <c r="G118" i="15" l="1"/>
  <c r="F119" i="15"/>
  <c r="H87" i="16"/>
  <c r="I87" i="16" s="1"/>
  <c r="E88" i="16"/>
  <c r="F87" i="16"/>
  <c r="G119" i="15" l="1"/>
  <c r="F120" i="15"/>
  <c r="M26" i="15"/>
  <c r="F88" i="16"/>
  <c r="H88" i="16"/>
  <c r="I88" i="16" s="1"/>
  <c r="E89" i="16"/>
  <c r="G120" i="15" l="1"/>
  <c r="F121" i="15"/>
  <c r="E90" i="16"/>
  <c r="F89" i="16"/>
  <c r="H89" i="16"/>
  <c r="I89" i="16" s="1"/>
  <c r="F122" i="15" l="1"/>
  <c r="G121" i="15"/>
  <c r="E91" i="16"/>
  <c r="H90" i="16"/>
  <c r="I90" i="16" s="1"/>
  <c r="F90" i="16"/>
  <c r="G122" i="15" l="1"/>
  <c r="F123" i="15"/>
  <c r="F91" i="16"/>
  <c r="H91" i="16"/>
  <c r="I91" i="16" s="1"/>
  <c r="E92" i="16"/>
  <c r="G123" i="15" l="1"/>
  <c r="F124" i="15"/>
  <c r="E93" i="16"/>
  <c r="H92" i="16"/>
  <c r="I92" i="16" s="1"/>
  <c r="F92" i="16"/>
  <c r="F125" i="15" l="1"/>
  <c r="G124" i="15"/>
  <c r="E94" i="16"/>
  <c r="H93" i="16"/>
  <c r="I93" i="16" s="1"/>
  <c r="F93" i="16"/>
  <c r="F126" i="15" l="1"/>
  <c r="G125" i="15"/>
  <c r="F94" i="16"/>
  <c r="E95" i="16"/>
  <c r="H94" i="16"/>
  <c r="I94" i="16" s="1"/>
  <c r="G126" i="15" l="1"/>
  <c r="F127" i="15"/>
  <c r="F95" i="16"/>
  <c r="E96" i="16"/>
  <c r="H95" i="16"/>
  <c r="I95" i="16" s="1"/>
  <c r="G127" i="15" l="1"/>
  <c r="F128" i="15"/>
  <c r="F96" i="16"/>
  <c r="H96" i="16"/>
  <c r="I96" i="16" s="1"/>
  <c r="E97" i="16"/>
  <c r="G128" i="15" l="1"/>
  <c r="F129" i="15"/>
  <c r="F97" i="16"/>
  <c r="E98" i="16"/>
  <c r="H97" i="16"/>
  <c r="I97" i="16" s="1"/>
  <c r="F130" i="15" l="1"/>
  <c r="G129" i="15"/>
  <c r="F98" i="16"/>
  <c r="E99" i="16"/>
  <c r="H98" i="16"/>
  <c r="I98" i="16" s="1"/>
  <c r="F131" i="15" l="1"/>
  <c r="G130" i="15"/>
  <c r="F99" i="16"/>
  <c r="E100" i="16"/>
  <c r="H99" i="16"/>
  <c r="I99" i="16" s="1"/>
  <c r="G131" i="15" l="1"/>
  <c r="F132" i="15"/>
  <c r="G132" i="15" s="1"/>
  <c r="E101" i="16"/>
  <c r="F100" i="16"/>
  <c r="H100" i="16"/>
  <c r="I100" i="16" s="1"/>
  <c r="H101" i="16" l="1"/>
  <c r="I101" i="16" s="1"/>
  <c r="E102" i="16"/>
  <c r="F101" i="16"/>
  <c r="F102" i="16" l="1"/>
  <c r="H102" i="16"/>
  <c r="I102" i="16" s="1"/>
  <c r="E103" i="16"/>
  <c r="E104" i="16" l="1"/>
  <c r="H103" i="16"/>
  <c r="I103" i="16" s="1"/>
  <c r="F103" i="16"/>
  <c r="F104" i="16" l="1"/>
  <c r="H104" i="16"/>
  <c r="I104" i="16" s="1"/>
  <c r="E105" i="16"/>
  <c r="E106" i="16" s="1"/>
  <c r="E107" i="16" s="1"/>
  <c r="F107" i="16" l="1"/>
  <c r="E108" i="16"/>
  <c r="H107" i="16"/>
  <c r="H106" i="16"/>
  <c r="F106" i="16"/>
  <c r="H105" i="16"/>
  <c r="I105" i="16" s="1"/>
  <c r="F105" i="16"/>
  <c r="I107" i="16" l="1"/>
  <c r="F108" i="16"/>
  <c r="E109" i="16"/>
  <c r="H108" i="16"/>
  <c r="I108" i="16" s="1"/>
  <c r="I106" i="16"/>
  <c r="F109" i="16" l="1"/>
  <c r="E110" i="16"/>
  <c r="H109" i="16"/>
  <c r="I109" i="16" s="1"/>
  <c r="H110" i="16" l="1"/>
  <c r="I110" i="16" s="1"/>
  <c r="F110" i="16"/>
  <c r="E111" i="16"/>
  <c r="E112" i="16" s="1"/>
  <c r="F111" i="16" l="1"/>
  <c r="F112" i="16"/>
  <c r="E113" i="16"/>
  <c r="F113" i="16" l="1"/>
  <c r="E114" i="16"/>
  <c r="F114" i="16" l="1"/>
  <c r="E115" i="16"/>
  <c r="F115" i="16" l="1"/>
  <c r="E116" i="16"/>
  <c r="F116" i="16" l="1"/>
  <c r="E117" i="16"/>
  <c r="E118" i="16" l="1"/>
  <c r="F117" i="16"/>
  <c r="F118" i="16" l="1"/>
  <c r="E119" i="16"/>
  <c r="F119" i="16" l="1"/>
  <c r="E120" i="16"/>
  <c r="F120" i="16" l="1"/>
  <c r="E121" i="16"/>
  <c r="F121" i="16" l="1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F129" i="16" l="1"/>
  <c r="E130" i="16"/>
  <c r="F130" i="16" l="1"/>
  <c r="E131" i="16"/>
  <c r="F131" i="16" l="1"/>
  <c r="E132" i="16"/>
  <c r="F132" i="16" l="1"/>
  <c r="E133" i="16"/>
  <c r="F133" i="16" l="1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s="1"/>
  <c r="I4" i="19" l="1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2" i="19" l="1"/>
  <c r="G113" i="19" l="1"/>
  <c r="G114" i="19" l="1"/>
  <c r="G115" i="19" l="1"/>
  <c r="G116" i="19" l="1"/>
  <c r="G117" i="19" l="1"/>
  <c r="G118" i="19" l="1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<sst xmlns="http://schemas.openxmlformats.org/spreadsheetml/2006/main" count="291" uniqueCount="68">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</sst>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Casi_totali!$A$3:$A$107</c:f>
              <c:numCache>
                <c:formatCode>d/m;@</c:formatCode>
                <c:ptCount val="10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</c:numCache>
            </c:numRef>
          </c:xVal>
          <c:yVal>
            <c:numRef>
              <c:f>Casi_totali!$B$3:$B$107</c:f>
              <c:numCache>
                <c:formatCode>General</c:formatCode>
                <c:ptCount val="10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Deceduti!$B$3:$B$110</c:f>
              <c:numCache>
                <c:formatCode>General</c:formatCode>
                <c:ptCount val="108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Deceduti!$T$117:$AB$117</c:f>
              <c:numCache>
                <c:formatCode>General</c:formatCode>
                <c:ptCount val="9"/>
                <c:pt idx="0">
                  <c:v>34</c:v>
                </c:pt>
                <c:pt idx="1">
                  <c:v>20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Ospedalizzati!$A$3:$A$113</c:f>
              <c:numCache>
                <c:formatCode>d/m;@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Ospedalizzati!$B$3:$B$113</c:f>
              <c:numCache>
                <c:formatCode>General</c:formatCode>
                <c:ptCount val="11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Ospedalizzati!$A$3:$A$111</c:f>
              <c:numCache>
                <c:formatCode>d/m;@</c:formatCode>
                <c:ptCount val="10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Ospedalizzati!$C$3:$C$111</c:f>
              <c:numCache>
                <c:formatCode>General</c:formatCode>
                <c:ptCount val="109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Positivi!$C$3:$C$112</c:f>
              <c:numCache>
                <c:formatCode>General</c:formatCode>
                <c:ptCount val="110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Positivi!$E$3:$E$114</c:f>
              <c:numCache>
                <c:formatCode>General</c:formatCode>
                <c:ptCount val="112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Positivi!$B$3:$B$108</c:f>
              <c:numCache>
                <c:formatCode>General</c:formatCode>
                <c:ptCount val="106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Quarantena!$C$3:$C$112</c:f>
              <c:numCache>
                <c:formatCode>General</c:formatCode>
                <c:ptCount val="110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positivi'!$A$3:$A$105</c:f>
              <c:numCache>
                <c:formatCode>d/m;@</c:formatCode>
                <c:ptCount val="10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'Nuovi positivi'!$B$3:$B$105</c:f>
              <c:numCache>
                <c:formatCode>General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positivi'!$A$4:$A$110</c:f>
              <c:numCache>
                <c:formatCode>d/m;@</c:formatCode>
                <c:ptCount val="10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'Nuovi positivi'!$C$4:$C$110</c:f>
              <c:numCache>
                <c:formatCode>General</c:formatCode>
                <c:ptCount val="10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'Nuovi positivi'!$E$3:$E$110</c:f>
              <c:numCache>
                <c:formatCode>General</c:formatCode>
                <c:ptCount val="108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positivi'!$T$116:$AB$116</c:f>
              <c:numCache>
                <c:formatCode>General</c:formatCode>
                <c:ptCount val="9"/>
                <c:pt idx="0">
                  <c:v>47</c:v>
                </c:pt>
                <c:pt idx="1">
                  <c:v>17</c:v>
                </c:pt>
                <c:pt idx="2">
                  <c:v>17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Tamponi!$J$2:$J$111</c:f>
              <c:numCache>
                <c:formatCode>0.0</c:formatCode>
                <c:ptCount val="110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'Analisi-nuovi-pos'!$C$3:$C$110</c:f>
              <c:numCache>
                <c:formatCode>0</c:formatCode>
                <c:ptCount val="108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'Analisi-nuovi-pos'!$A$11:$B$110</c:f>
              <c:multiLvlStrCache>
                <c:ptCount val="100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</c:lvl>
              </c:multiLvlStrCache>
            </c:multiLvlStrRef>
          </c:xVal>
          <c:yVal>
            <c:numRef>
              <c:f>'Analisi-nuovi-pos'!$E$11:$E$110</c:f>
              <c:numCache>
                <c:formatCode>0</c:formatCode>
                <c:ptCount val="100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'Analisi-nuovi-pos'!$B$11:$B$110</c:f>
              <c:numCache>
                <c:formatCode>0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</c:numCache>
            </c:numRef>
          </c:xVal>
          <c:yVal>
            <c:numRef>
              <c:f>'Analisi-nuovi-pos'!$K$11:$K$110</c:f>
              <c:numCache>
                <c:formatCode>0</c:formatCode>
                <c:ptCount val="100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247832.00000022759</c:v>
                </c:pt>
                <c:pt idx="1">
                  <c:v>247832.00000572717</c:v>
                </c:pt>
                <c:pt idx="2">
                  <c:v>247832.00005752279</c:v>
                </c:pt>
                <c:pt idx="3">
                  <c:v>247832.00034861217</c:v>
                </c:pt>
                <c:pt idx="4">
                  <c:v>247832.00152874147</c:v>
                </c:pt>
                <c:pt idx="5">
                  <c:v>247832.00534780763</c:v>
                </c:pt>
                <c:pt idx="6">
                  <c:v>247832.01582743938</c:v>
                </c:pt>
                <c:pt idx="7">
                  <c:v>247832.04117986208</c:v>
                </c:pt>
                <c:pt idx="8">
                  <c:v>247832.09671049938</c:v>
                </c:pt>
                <c:pt idx="9">
                  <c:v>247832.20894526519</c:v>
                </c:pt>
                <c:pt idx="10">
                  <c:v>247832.42121552801</c:v>
                </c:pt>
                <c:pt idx="11">
                  <c:v>247832.80091437075</c:v>
                </c:pt>
                <c:pt idx="12">
                  <c:v>247833.44860856803</c:v>
                </c:pt>
                <c:pt idx="13">
                  <c:v>247834.50915346594</c:v>
                </c:pt>
                <c:pt idx="14">
                  <c:v>247836.18491459987</c:v>
                </c:pt>
                <c:pt idx="15">
                  <c:v>247838.75115234902</c:v>
                </c:pt>
                <c:pt idx="16">
                  <c:v>247842.57357604499</c:v>
                </c:pt>
                <c:pt idx="17">
                  <c:v>247848.12802343036</c:v>
                </c:pt>
                <c:pt idx="18">
                  <c:v>247856.02217172852</c:v>
                </c:pt>
                <c:pt idx="19">
                  <c:v>247867.01913916497</c:v>
                </c:pt>
                <c:pt idx="20">
                  <c:v>247882.06279168648</c:v>
                </c:pt>
                <c:pt idx="21">
                  <c:v>247902.30452976175</c:v>
                </c:pt>
                <c:pt idx="22">
                  <c:v>247929.13129521167</c:v>
                </c:pt>
                <c:pt idx="23">
                  <c:v>247964.19450851018</c:v>
                </c:pt>
                <c:pt idx="24">
                  <c:v>248009.43962323881</c:v>
                </c:pt>
                <c:pt idx="25">
                  <c:v>248067.13596652812</c:v>
                </c:pt>
                <c:pt idx="26">
                  <c:v>248139.90652238874</c:v>
                </c:pt>
                <c:pt idx="27">
                  <c:v>248230.75730871363</c:v>
                </c:pt>
                <c:pt idx="28">
                  <c:v>248343.1059981997</c:v>
                </c:pt>
                <c:pt idx="29">
                  <c:v>248480.80943818632</c:v>
                </c:pt>
                <c:pt idx="30">
                  <c:v>248648.18973405921</c:v>
                </c:pt>
                <c:pt idx="31">
                  <c:v>248850.05857499139</c:v>
                </c:pt>
                <c:pt idx="32">
                  <c:v>249091.73949891271</c:v>
                </c:pt>
                <c:pt idx="33">
                  <c:v>249379.08781522003</c:v>
                </c:pt>
                <c:pt idx="34">
                  <c:v>249718.50792834733</c:v>
                </c:pt>
                <c:pt idx="35">
                  <c:v>250116.96783239476</c:v>
                </c:pt>
                <c:pt idx="36">
                  <c:v>250582.01057605725</c:v>
                </c:pt>
                <c:pt idx="37">
                  <c:v>251121.76252760086</c:v>
                </c:pt>
                <c:pt idx="38">
                  <c:v>251744.93830113311</c:v>
                </c:pt>
                <c:pt idx="39">
                  <c:v>252460.84223745103</c:v>
                </c:pt>
                <c:pt idx="40">
                  <c:v>253279.3663649073</c:v>
                </c:pt>
                <c:pt idx="41">
                  <c:v>254210.98479762106</c:v>
                </c:pt>
                <c:pt idx="42">
                  <c:v>255266.74455962476</c:v>
                </c:pt>
                <c:pt idx="43">
                  <c:v>256458.2528538614</c:v>
                </c:pt>
                <c:pt idx="44">
                  <c:v>257797.66082405075</c:v>
                </c:pt>
                <c:pt idx="45">
                  <c:v>259297.64388508262</c:v>
                </c:pt>
                <c:pt idx="46">
                  <c:v>260971.37872356497</c:v>
                </c:pt>
                <c:pt idx="47">
                  <c:v>262832.51709428197</c:v>
                </c:pt>
                <c:pt idx="48">
                  <c:v>264895.15656046558</c:v>
                </c:pt>
                <c:pt idx="49">
                  <c:v>267173.80834584875</c:v>
                </c:pt>
                <c:pt idx="50">
                  <c:v>269683.36248437373</c:v>
                </c:pt>
                <c:pt idx="51">
                  <c:v>272439.05046913231</c:v>
                </c:pt>
                <c:pt idx="52">
                  <c:v>275456.40561559296</c:v>
                </c:pt>
                <c:pt idx="53">
                  <c:v>278751.22136543092</c:v>
                </c:pt>
                <c:pt idx="54">
                  <c:v>282339.50776634668</c:v>
                </c:pt>
                <c:pt idx="55">
                  <c:v>286237.44637018023</c:v>
                </c:pt>
                <c:pt idx="56">
                  <c:v>290461.34379647073</c:v>
                </c:pt>
                <c:pt idx="57">
                  <c:v>295027.58421144594</c:v>
                </c:pt>
                <c:pt idx="58">
                  <c:v>299952.58097334974</c:v>
                </c:pt>
                <c:pt idx="59">
                  <c:v>305252.72769412631</c:v>
                </c:pt>
                <c:pt idx="60">
                  <c:v>310944.34896488971</c:v>
                </c:pt>
                <c:pt idx="61">
                  <c:v>317043.65098843275</c:v>
                </c:pt>
                <c:pt idx="62">
                  <c:v>323566.67235639325</c:v>
                </c:pt>
                <c:pt idx="63">
                  <c:v>330529.23520172277</c:v>
                </c:pt>
                <c:pt idx="64">
                  <c:v>337946.89694892417</c:v>
                </c:pt>
                <c:pt idx="65">
                  <c:v>345834.90287526447</c:v>
                </c:pt>
                <c:pt idx="66">
                  <c:v>354208.13968595956</c:v>
                </c:pt>
                <c:pt idx="67">
                  <c:v>363081.09029529284</c:v>
                </c:pt>
                <c:pt idx="68">
                  <c:v>372467.78999389533</c:v>
                </c:pt>
                <c:pt idx="69">
                  <c:v>382381.78417009918</c:v>
                </c:pt>
                <c:pt idx="70">
                  <c:v>392836.08774049877</c:v>
                </c:pt>
                <c:pt idx="71">
                  <c:v>403843.1464317239</c:v>
                </c:pt>
                <c:pt idx="72">
                  <c:v>415414.80004205281</c:v>
                </c:pt>
                <c:pt idx="73">
                  <c:v>427562.24779797439</c:v>
                </c:pt>
                <c:pt idx="74">
                  <c:v>440296.0159072369</c:v>
                </c:pt>
                <c:pt idx="75">
                  <c:v>453625.92739638971</c:v>
                </c:pt>
                <c:pt idx="76">
                  <c:v>467561.07430741203</c:v>
                </c:pt>
                <c:pt idx="77">
                  <c:v>482109.79231480649</c:v>
                </c:pt>
                <c:pt idx="78">
                  <c:v>497279.63781158393</c:v>
                </c:pt>
                <c:pt idx="79">
                  <c:v>513077.36749993934</c:v>
                </c:pt>
                <c:pt idx="80">
                  <c:v>529508.9205101775</c:v>
                </c:pt>
                <c:pt idx="81">
                  <c:v>546579.40305963426</c:v>
                </c:pt>
                <c:pt idx="82">
                  <c:v>564293.07565200515</c:v>
                </c:pt>
                <c:pt idx="83">
                  <c:v>582653.34280666686</c:v>
                </c:pt>
                <c:pt idx="84">
                  <c:v>601662.74529730005</c:v>
                </c:pt>
                <c:pt idx="85">
                  <c:v>621322.95486940816</c:v>
                </c:pt>
                <c:pt idx="86">
                  <c:v>641634.77139721042</c:v>
                </c:pt>
                <c:pt idx="87">
                  <c:v>662598.12243186845</c:v>
                </c:pt>
                <c:pt idx="88">
                  <c:v>684212.06508511293</c:v>
                </c:pt>
                <c:pt idx="89">
                  <c:v>706474.79018505733</c:v>
                </c:pt>
                <c:pt idx="90">
                  <c:v>729383.62863434188</c:v>
                </c:pt>
                <c:pt idx="91">
                  <c:v>752935.0598947223</c:v>
                </c:pt>
                <c:pt idx="92">
                  <c:v>777124.72251681471</c:v>
                </c:pt>
                <c:pt idx="93">
                  <c:v>801947.42662891408</c:v>
                </c:pt>
                <c:pt idx="94">
                  <c:v>827397.16829460987</c:v>
                </c:pt>
                <c:pt idx="95">
                  <c:v>853467.14564531471</c:v>
                </c:pt>
                <c:pt idx="96">
                  <c:v>880149.77669078787</c:v>
                </c:pt>
                <c:pt idx="97">
                  <c:v>907436.71870825114</c:v>
                </c:pt>
                <c:pt idx="98">
                  <c:v>935318.88910874538</c:v>
                </c:pt>
                <c:pt idx="99">
                  <c:v>963786.48767793854</c:v>
                </c:pt>
                <c:pt idx="100">
                  <c:v>992829.02008764783</c:v>
                </c:pt>
                <c:pt idx="101">
                  <c:v>1022435.3225738571</c:v>
                </c:pt>
                <c:pt idx="102">
                  <c:v>1052593.5876769701</c:v>
                </c:pt>
                <c:pt idx="103">
                  <c:v>1083291.3909404154</c:v>
                </c:pt>
                <c:pt idx="104">
                  <c:v>1114515.7184644896</c:v>
                </c:pt>
                <c:pt idx="105">
                  <c:v>1146252.9952134511</c:v>
                </c:pt>
                <c:pt idx="106">
                  <c:v>1178489.1139753605</c:v>
                </c:pt>
                <c:pt idx="107">
                  <c:v>1211209.4648759358</c:v>
                </c:pt>
                <c:pt idx="108">
                  <c:v>1244398.9653497757</c:v>
                </c:pt>
                <c:pt idx="109">
                  <c:v>1278042.0904746368</c:v>
                </c:pt>
                <c:pt idx="110">
                  <c:v>1312122.9035770218</c:v>
                </c:pt>
                <c:pt idx="111">
                  <c:v>1346625.0870201311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5.4995762184262276E-5</c:v>
                </c:pt>
                <c:pt idx="1">
                  <c:v>5.1795621402561665E-4</c:v>
                </c:pt>
                <c:pt idx="2">
                  <c:v>2.910893817897886E-3</c:v>
                </c:pt>
                <c:pt idx="3">
                  <c:v>1.1801293003372848E-2</c:v>
                </c:pt>
                <c:pt idx="4">
                  <c:v>3.8190661580301821E-2</c:v>
                </c:pt>
                <c:pt idx="5">
                  <c:v>0.10479631746420637</c:v>
                </c:pt>
                <c:pt idx="6">
                  <c:v>0.25352422700962052</c:v>
                </c:pt>
                <c:pt idx="7">
                  <c:v>0.55530637298943475</c:v>
                </c:pt>
                <c:pt idx="8">
                  <c:v>1.1223476580926217</c:v>
                </c:pt>
                <c:pt idx="9">
                  <c:v>2.1227026282576844</c:v>
                </c:pt>
                <c:pt idx="10">
                  <c:v>3.7969884273479693</c:v>
                </c:pt>
                <c:pt idx="11">
                  <c:v>6.4769419727963395</c:v>
                </c:pt>
                <c:pt idx="12">
                  <c:v>10.605448979185894</c:v>
                </c:pt>
                <c:pt idx="13">
                  <c:v>16.757611339271534</c:v>
                </c:pt>
                <c:pt idx="14">
                  <c:v>25.662377491535153</c:v>
                </c:pt>
                <c:pt idx="15">
                  <c:v>38.224236959649716</c:v>
                </c:pt>
                <c:pt idx="16">
                  <c:v>55.544473853660747</c:v>
                </c:pt>
                <c:pt idx="17">
                  <c:v>78.941482981608715</c:v>
                </c:pt>
                <c:pt idx="18">
                  <c:v>109.96967436454725</c:v>
                </c:pt>
                <c:pt idx="19">
                  <c:v>150.43652521504555</c:v>
                </c:pt>
                <c:pt idx="20">
                  <c:v>202.41738075274043</c:v>
                </c:pt>
                <c:pt idx="21">
                  <c:v>268.26765449921368</c:v>
                </c:pt>
                <c:pt idx="22">
                  <c:v>350.63213298504706</c:v>
                </c:pt>
                <c:pt idx="23">
                  <c:v>452.4511472863378</c:v>
                </c:pt>
                <c:pt idx="24">
                  <c:v>576.9634328930988</c:v>
                </c:pt>
                <c:pt idx="25">
                  <c:v>727.70555860624881</c:v>
                </c:pt>
                <c:pt idx="26">
                  <c:v>908.50786324881483</c:v>
                </c:pt>
                <c:pt idx="27">
                  <c:v>1123.4868948606891</c:v>
                </c:pt>
                <c:pt idx="28">
                  <c:v>1377.0343998662429</c:v>
                </c:pt>
                <c:pt idx="29">
                  <c:v>1673.8029587289202</c:v>
                </c:pt>
                <c:pt idx="30">
                  <c:v>2018.6884093217668</c:v>
                </c:pt>
                <c:pt idx="31">
                  <c:v>2416.8092392131803</c:v>
                </c:pt>
                <c:pt idx="32">
                  <c:v>2873.4831630732515</c:v>
                </c:pt>
                <c:pt idx="33">
                  <c:v>3394.2011312730028</c:v>
                </c:pt>
                <c:pt idx="34">
                  <c:v>3984.599040474277</c:v>
                </c:pt>
                <c:pt idx="35">
                  <c:v>4650.4274366248865</c:v>
                </c:pt>
                <c:pt idx="36">
                  <c:v>5397.5195154361427</c:v>
                </c:pt>
                <c:pt idx="37">
                  <c:v>6231.7577353224624</c:v>
                </c:pt>
                <c:pt idx="38">
                  <c:v>7159.0393631791812</c:v>
                </c:pt>
                <c:pt idx="39">
                  <c:v>8185.2412745627225</c:v>
                </c:pt>
                <c:pt idx="40">
                  <c:v>9316.1843271375983</c:v>
                </c:pt>
                <c:pt idx="41">
                  <c:v>10557.597620036977</c:v>
                </c:pt>
                <c:pt idx="42">
                  <c:v>11915.082942366425</c:v>
                </c:pt>
                <c:pt idx="43">
                  <c:v>13394.079701893497</c:v>
                </c:pt>
                <c:pt idx="44">
                  <c:v>14999.83061031875</c:v>
                </c:pt>
                <c:pt idx="45">
                  <c:v>16737.348384823417</c:v>
                </c:pt>
                <c:pt idx="46">
                  <c:v>18611.383707170025</c:v>
                </c:pt>
                <c:pt idx="47">
                  <c:v>20626.394661836093</c:v>
                </c:pt>
                <c:pt idx="48">
                  <c:v>22786.517853831756</c:v>
                </c:pt>
                <c:pt idx="49">
                  <c:v>25095.541385249817</c:v>
                </c:pt>
                <c:pt idx="50">
                  <c:v>27556.879847585806</c:v>
                </c:pt>
                <c:pt idx="51">
                  <c:v>30173.551464606426</c:v>
                </c:pt>
                <c:pt idx="52">
                  <c:v>32948.157498379587</c:v>
                </c:pt>
                <c:pt idx="53">
                  <c:v>35882.864009157638</c:v>
                </c:pt>
                <c:pt idx="54">
                  <c:v>38979.386038335506</c:v>
                </c:pt>
                <c:pt idx="55">
                  <c:v>42238.974262904958</c:v>
                </c:pt>
                <c:pt idx="56">
                  <c:v>45662.40414975211</c:v>
                </c:pt>
                <c:pt idx="57">
                  <c:v>49249.967619038071</c:v>
                </c:pt>
                <c:pt idx="58">
                  <c:v>53001.467207765672</c:v>
                </c:pt>
                <c:pt idx="59">
                  <c:v>56916.212707633968</c:v>
                </c:pt>
                <c:pt idx="60">
                  <c:v>60993.020235430449</c:v>
                </c:pt>
                <c:pt idx="61">
                  <c:v>65230.213679604931</c:v>
                </c:pt>
                <c:pt idx="62">
                  <c:v>69625.628453295212</c:v>
                </c:pt>
                <c:pt idx="63">
                  <c:v>74176.617472014041</c:v>
                </c:pt>
                <c:pt idx="64">
                  <c:v>78880.059263402945</c:v>
                </c:pt>
                <c:pt idx="65">
                  <c:v>83732.368106950889</c:v>
                </c:pt>
                <c:pt idx="66">
                  <c:v>88729.506093332893</c:v>
                </c:pt>
                <c:pt idx="67">
                  <c:v>93866.996986024897</c:v>
                </c:pt>
                <c:pt idx="68">
                  <c:v>99139.941762038507</c:v>
                </c:pt>
                <c:pt idx="69">
                  <c:v>104543.03570399585</c:v>
                </c:pt>
                <c:pt idx="70">
                  <c:v>110070.58691225131</c:v>
                </c:pt>
                <c:pt idx="71">
                  <c:v>115716.53610328911</c:v>
                </c:pt>
                <c:pt idx="72">
                  <c:v>121474.47755921574</c:v>
                </c:pt>
                <c:pt idx="73">
                  <c:v>127337.68109262513</c:v>
                </c:pt>
                <c:pt idx="74">
                  <c:v>133299.11489152815</c:v>
                </c:pt>
                <c:pt idx="75">
                  <c:v>139351.46911022312</c:v>
                </c:pt>
                <c:pt idx="76">
                  <c:v>145487.18007394462</c:v>
                </c:pt>
                <c:pt idx="77">
                  <c:v>151698.45496777445</c:v>
                </c:pt>
                <c:pt idx="78">
                  <c:v>157977.29688355408</c:v>
                </c:pt>
                <c:pt idx="79">
                  <c:v>164315.5301023816</c:v>
                </c:pt>
                <c:pt idx="80">
                  <c:v>170704.82549456763</c:v>
                </c:pt>
                <c:pt idx="81">
                  <c:v>177136.72592370887</c:v>
                </c:pt>
                <c:pt idx="82">
                  <c:v>183602.67154661706</c:v>
                </c:pt>
                <c:pt idx="83">
                  <c:v>190094.02490633191</c:v>
                </c:pt>
                <c:pt idx="84">
                  <c:v>196602.09572108113</c:v>
                </c:pt>
                <c:pt idx="85">
                  <c:v>203118.16527802264</c:v>
                </c:pt>
                <c:pt idx="86">
                  <c:v>209633.5103465803</c:v>
                </c:pt>
                <c:pt idx="87">
                  <c:v>216139.42653244478</c:v>
                </c:pt>
                <c:pt idx="88">
                  <c:v>222627.25099944393</c:v>
                </c:pt>
                <c:pt idx="89">
                  <c:v>229088.38449284551</c:v>
                </c:pt>
                <c:pt idx="90">
                  <c:v>235514.31260380428</c:v>
                </c:pt>
                <c:pt idx="91">
                  <c:v>241896.62622092408</c:v>
                </c:pt>
                <c:pt idx="92">
                  <c:v>248227.04112099367</c:v>
                </c:pt>
                <c:pt idx="93">
                  <c:v>254497.41665695794</c:v>
                </c:pt>
                <c:pt idx="94">
                  <c:v>260699.77350704838</c:v>
                </c:pt>
                <c:pt idx="95">
                  <c:v>266826.31045473157</c:v>
                </c:pt>
                <c:pt idx="96">
                  <c:v>272869.42017463269</c:v>
                </c:pt>
                <c:pt idx="97">
                  <c:v>278821.70400494244</c:v>
                </c:pt>
                <c:pt idx="98">
                  <c:v>284675.98569193156</c:v>
                </c:pt>
                <c:pt idx="99">
                  <c:v>290425.32409709296</c:v>
                </c:pt>
                <c:pt idx="100">
                  <c:v>296063.02486209315</c:v>
                </c:pt>
                <c:pt idx="101">
                  <c:v>301582.65103112906</c:v>
                </c:pt>
                <c:pt idx="102">
                  <c:v>306978.03263445385</c:v>
                </c:pt>
                <c:pt idx="103">
                  <c:v>312243.2752407412</c:v>
                </c:pt>
                <c:pt idx="104">
                  <c:v>317372.76748961536</c:v>
                </c:pt>
                <c:pt idx="105">
                  <c:v>322361.18761909427</c:v>
                </c:pt>
                <c:pt idx="106">
                  <c:v>327203.50900575286</c:v>
                </c:pt>
                <c:pt idx="107">
                  <c:v>331895.00473839929</c:v>
                </c:pt>
                <c:pt idx="108">
                  <c:v>336431.25124861021</c:v>
                </c:pt>
                <c:pt idx="109">
                  <c:v>340808.13102385029</c:v>
                </c:pt>
                <c:pt idx="110">
                  <c:v>345021.83443109272</c:v>
                </c:pt>
                <c:pt idx="111">
                  <c:v>349068.86068067979</c:v>
                </c:pt>
                <c:pt idx="112">
                  <c:v>352946.01796188159</c:v>
                </c:pt>
                <c:pt idx="113">
                  <c:v>356650.42278302601</c:v>
                </c:pt>
                <c:pt idx="114">
                  <c:v>360179.49855028652</c:v>
                </c:pt>
                <c:pt idx="115">
                  <c:v>363530.97342027351</c:v>
                </c:pt>
                <c:pt idx="116">
                  <c:v>366702.8774623503</c:v>
                </c:pt>
                <c:pt idx="117">
                  <c:v>369693.53916724445</c:v>
                </c:pt>
                <c:pt idx="118">
                  <c:v>372501.58133897232</c:v>
                </c:pt>
                <c:pt idx="119">
                  <c:v>375125.91640738305</c:v>
                </c:pt>
                <c:pt idx="120">
                  <c:v>377565.74119874742</c:v>
                </c:pt>
                <c:pt idx="121">
                  <c:v>379820.53120176075</c:v>
                </c:pt>
                <c:pt idx="122">
                  <c:v>381890.03436621511</c:v>
                </c:pt>
                <c:pt idx="123">
                  <c:v>383774.2644712422</c:v>
                </c:pt>
                <c:pt idx="124">
                  <c:v>385473.4940996347</c:v>
                </c:pt>
                <c:pt idx="125">
                  <c:v>386988.24725424172</c:v>
                </c:pt>
                <c:pt idx="126">
                  <c:v>388319.29165174253</c:v>
                </c:pt>
                <c:pt idx="127">
                  <c:v>389467.63072843663</c:v>
                </c:pt>
                <c:pt idx="128">
                  <c:v>390434.49539187131</c:v>
                </c:pt>
                <c:pt idx="129">
                  <c:v>391221.33555119392</c:v>
                </c:pt>
                <c:pt idx="130">
                  <c:v>391829.81145821977</c:v>
                </c:pt>
                <c:pt idx="131">
                  <c:v>392261.7848902056</c:v>
                </c:pt>
                <c:pt idx="132">
                  <c:v>392519.31020417251</c:v>
                </c:pt>
                <c:pt idx="133">
                  <c:v>392604.62529164273</c:v>
                </c:pt>
                <c:pt idx="134">
                  <c:v>392520.14246140607</c:v>
                </c:pt>
                <c:pt idx="135">
                  <c:v>392268.43927685637</c:v>
                </c:pt>
                <c:pt idx="136">
                  <c:v>391852.24937313236</c:v>
                </c:pt>
                <c:pt idx="137">
                  <c:v>391274.45327820722</c:v>
                </c:pt>
                <c:pt idx="138">
                  <c:v>390538.06926080026</c:v>
                </c:pt>
                <c:pt idx="139">
                  <c:v>389646.2442267267</c:v>
                </c:pt>
                <c:pt idx="140">
                  <c:v>388602.24468407221</c:v>
                </c:pt>
                <c:pt idx="141">
                  <c:v>387409.44779647514</c:v>
                </c:pt>
                <c:pt idx="142">
                  <c:v>386071.33254241198</c:v>
                </c:pt>
                <c:pt idx="143">
                  <c:v>384591.47099723574</c:v>
                </c:pt>
                <c:pt idx="144">
                  <c:v>382973.51975363214</c:v>
                </c:pt>
                <c:pt idx="145">
                  <c:v>381221.21149480809</c:v>
                </c:pt>
                <c:pt idx="146">
                  <c:v>379338.34673368838</c:v>
                </c:pt>
                <c:pt idx="147">
                  <c:v>377328.78573027905</c:v>
                </c:pt>
                <c:pt idx="148">
                  <c:v>375196.44059816841</c:v>
                </c:pt>
                <c:pt idx="149">
                  <c:v>372945.26761015411</c:v>
                </c:pt>
                <c:pt idx="150">
                  <c:v>370579.2597118672</c:v>
                </c:pt>
                <c:pt idx="151">
                  <c:v>368102.43925136514</c:v>
                </c:pt>
                <c:pt idx="152">
                  <c:v>365518.8509315392</c:v>
                </c:pt>
                <c:pt idx="153">
                  <c:v>362832.55499136169</c:v>
                </c:pt>
                <c:pt idx="154">
                  <c:v>360047.62062104885</c:v>
                </c:pt>
                <c:pt idx="155">
                  <c:v>357168.11961536761</c:v>
                </c:pt>
                <c:pt idx="156">
                  <c:v>354198.12026842963</c:v>
                </c:pt>
                <c:pt idx="157">
                  <c:v>351141.68151260354</c:v>
                </c:pt>
                <c:pt idx="158">
                  <c:v>348002.84730331507</c:v>
                </c:pt>
                <c:pt idx="159">
                  <c:v>344785.64125095494</c:v>
                </c:pt>
                <c:pt idx="160">
                  <c:v>341494.06150019728</c:v>
                </c:pt>
                <c:pt idx="161">
                  <c:v>338132.07585663069</c:v>
                </c:pt>
                <c:pt idx="162">
                  <c:v>334703.61715982668</c:v>
                </c:pt>
                <c:pt idx="163">
                  <c:v>331212.57890148554</c:v>
                </c:pt>
                <c:pt idx="164">
                  <c:v>327662.81108672731</c:v>
                </c:pt>
                <c:pt idx="165">
                  <c:v>324058.11633615755</c:v>
                </c:pt>
                <c:pt idx="166">
                  <c:v>320402.24622578826</c:v>
                </c:pt>
                <c:pt idx="167">
                  <c:v>316698.897861531</c:v>
                </c:pt>
                <c:pt idx="168">
                  <c:v>312951.71068460681</c:v>
                </c:pt>
                <c:pt idx="169">
                  <c:v>309164.26350375637</c:v>
                </c:pt>
                <c:pt idx="170">
                  <c:v>305340.07174991071</c:v>
                </c:pt>
                <c:pt idx="171">
                  <c:v>301482.58494866081</c:v>
                </c:pt>
                <c:pt idx="172">
                  <c:v>297595.18440546934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237.99999977240805</c:v>
                </c:pt>
                <c:pt idx="2">
                  <c:v>396.99999427283183</c:v>
                </c:pt>
                <c:pt idx="3">
                  <c:v>586.99994247721042</c:v>
                </c:pt>
                <c:pt idx="4">
                  <c:v>970.99965138782864</c:v>
                </c:pt>
                <c:pt idx="5">
                  <c:v>1371.9984712585283</c:v>
                </c:pt>
                <c:pt idx="6">
                  <c:v>1923.9946521923703</c:v>
                </c:pt>
                <c:pt idx="7">
                  <c:v>2270.9841725606238</c:v>
                </c:pt>
                <c:pt idx="8">
                  <c:v>2733.9588201379229</c:v>
                </c:pt>
                <c:pt idx="9">
                  <c:v>2992.9032895006239</c:v>
                </c:pt>
                <c:pt idx="10">
                  <c:v>3404.7910547348147</c:v>
                </c:pt>
                <c:pt idx="11">
                  <c:v>3880.5787844719889</c:v>
                </c:pt>
                <c:pt idx="12">
                  <c:v>4402.1990856292541</c:v>
                </c:pt>
                <c:pt idx="13">
                  <c:v>4975.5513914319745</c:v>
                </c:pt>
                <c:pt idx="14">
                  <c:v>5603.4908465340559</c:v>
                </c:pt>
                <c:pt idx="15">
                  <c:v>6078.8150854001287</c:v>
                </c:pt>
                <c:pt idx="16">
                  <c:v>6396.2488476509752</c:v>
                </c:pt>
                <c:pt idx="17">
                  <c:v>6793.4264239550103</c:v>
                </c:pt>
                <c:pt idx="18">
                  <c:v>7429.8719765696442</c:v>
                </c:pt>
                <c:pt idx="19">
                  <c:v>8261.9778282714833</c:v>
                </c:pt>
                <c:pt idx="20">
                  <c:v>9197.9808608350286</c:v>
                </c:pt>
                <c:pt idx="21">
                  <c:v>10253.937208313524</c:v>
                </c:pt>
                <c:pt idx="22">
                  <c:v>11442.69547023825</c:v>
                </c:pt>
                <c:pt idx="23">
                  <c:v>12368.868704788329</c:v>
                </c:pt>
                <c:pt idx="24">
                  <c:v>13209.805491489824</c:v>
                </c:pt>
                <c:pt idx="25">
                  <c:v>14530.56037676119</c:v>
                </c:pt>
                <c:pt idx="26">
                  <c:v>15881.86403347188</c:v>
                </c:pt>
                <c:pt idx="27">
                  <c:v>17269.093477611255</c:v>
                </c:pt>
                <c:pt idx="28">
                  <c:v>18622.242691286374</c:v>
                </c:pt>
                <c:pt idx="29">
                  <c:v>19874.894001800305</c:v>
                </c:pt>
                <c:pt idx="30">
                  <c:v>20733.190561813681</c:v>
                </c:pt>
                <c:pt idx="31">
                  <c:v>21540.810265940789</c:v>
                </c:pt>
                <c:pt idx="32">
                  <c:v>22664.941425008612</c:v>
                </c:pt>
                <c:pt idx="33">
                  <c:v>23820.260501087294</c:v>
                </c:pt>
                <c:pt idx="34">
                  <c:v>25264.912184779969</c:v>
                </c:pt>
                <c:pt idx="35">
                  <c:v>26618.492071652669</c:v>
                </c:pt>
                <c:pt idx="36">
                  <c:v>27517.032167605241</c:v>
                </c:pt>
                <c:pt idx="37">
                  <c:v>28201.989423942752</c:v>
                </c:pt>
                <c:pt idx="38">
                  <c:v>29031.237472399138</c:v>
                </c:pt>
                <c:pt idx="39">
                  <c:v>29838.061698866892</c:v>
                </c:pt>
                <c:pt idx="40">
                  <c:v>30719.157762548974</c:v>
                </c:pt>
                <c:pt idx="41">
                  <c:v>31516.633635092701</c:v>
                </c:pt>
                <c:pt idx="42">
                  <c:v>32086.015202378941</c:v>
                </c:pt>
                <c:pt idx="43">
                  <c:v>32486.255440375244</c:v>
                </c:pt>
                <c:pt idx="44">
                  <c:v>32302.747146138601</c:v>
                </c:pt>
                <c:pt idx="45">
                  <c:v>32192.339175949252</c:v>
                </c:pt>
                <c:pt idx="46">
                  <c:v>32144.356114917377</c:v>
                </c:pt>
                <c:pt idx="47">
                  <c:v>32053.621276435035</c:v>
                </c:pt>
                <c:pt idx="48">
                  <c:v>32099.482905718032</c:v>
                </c:pt>
                <c:pt idx="49">
                  <c:v>31673.843439534423</c:v>
                </c:pt>
                <c:pt idx="50">
                  <c:v>30982.191654151247</c:v>
                </c:pt>
                <c:pt idx="51">
                  <c:v>29822.637515626266</c:v>
                </c:pt>
                <c:pt idx="52">
                  <c:v>28457.949530867685</c:v>
                </c:pt>
                <c:pt idx="53">
                  <c:v>27080.594384407043</c:v>
                </c:pt>
                <c:pt idx="54">
                  <c:v>25571.778634569084</c:v>
                </c:pt>
                <c:pt idx="55">
                  <c:v>23895.49223365332</c:v>
                </c:pt>
                <c:pt idx="56">
                  <c:v>21866.553629819769</c:v>
                </c:pt>
                <c:pt idx="57">
                  <c:v>19408.656203529274</c:v>
                </c:pt>
                <c:pt idx="58">
                  <c:v>16336.415788554063</c:v>
                </c:pt>
                <c:pt idx="59">
                  <c:v>13058.419026650256</c:v>
                </c:pt>
                <c:pt idx="60">
                  <c:v>9608.2723058736883</c:v>
                </c:pt>
                <c:pt idx="61">
                  <c:v>6464.6510351102916</c:v>
                </c:pt>
                <c:pt idx="62">
                  <c:v>2864.3490115672466</c:v>
                </c:pt>
                <c:pt idx="63">
                  <c:v>-815.67235639324645</c:v>
                </c:pt>
                <c:pt idx="64">
                  <c:v>-5200.2352017227677</c:v>
                </c:pt>
                <c:pt idx="65">
                  <c:v>-10360.896948924172</c:v>
                </c:pt>
                <c:pt idx="66">
                  <c:v>-15571.902875264466</c:v>
                </c:pt>
                <c:pt idx="67">
                  <c:v>-20268.139685959555</c:v>
                </c:pt>
                <c:pt idx="68">
                  <c:v>-24683.090295292845</c:v>
                </c:pt>
                <c:pt idx="69">
                  <c:v>-28697.789993895334</c:v>
                </c:pt>
                <c:pt idx="70">
                  <c:v>-32887.784170099185</c:v>
                </c:pt>
                <c:pt idx="71">
                  <c:v>-37886.08774049877</c:v>
                </c:pt>
                <c:pt idx="72">
                  <c:v>-44274.146431723901</c:v>
                </c:pt>
                <c:pt idx="73">
                  <c:v>-49947.800042052811</c:v>
                </c:pt>
                <c:pt idx="74">
                  <c:v>-54763.247797974385</c:v>
                </c:pt>
                <c:pt idx="75">
                  <c:v>-58694.015907236899</c:v>
                </c:pt>
                <c:pt idx="76">
                  <c:v>-62014.927396389714</c:v>
                </c:pt>
                <c:pt idx="77">
                  <c:v>-65025.074307412026</c:v>
                </c:pt>
                <c:pt idx="78">
                  <c:v>-67868.792314806487</c:v>
                </c:pt>
                <c:pt idx="79">
                  <c:v>-73701.637811583932</c:v>
                </c:pt>
                <c:pt idx="80">
                  <c:v>-78628.367499939341</c:v>
                </c:pt>
                <c:pt idx="81">
                  <c:v>-79860.920510177501</c:v>
                </c:pt>
                <c:pt idx="82">
                  <c:v>-80853.403059634264</c:v>
                </c:pt>
                <c:pt idx="83">
                  <c:v>-79424.075652005151</c:v>
                </c:pt>
                <c:pt idx="84">
                  <c:v>-78144.342806666857</c:v>
                </c:pt>
                <c:pt idx="85">
                  <c:v>-75880.745297300047</c:v>
                </c:pt>
                <c:pt idx="86">
                  <c:v>-78533.95486940816</c:v>
                </c:pt>
                <c:pt idx="87">
                  <c:v>-76856.771397210425</c:v>
                </c:pt>
                <c:pt idx="88">
                  <c:v>-72832.122431868454</c:v>
                </c:pt>
                <c:pt idx="89">
                  <c:v>-67617.065085112932</c:v>
                </c:pt>
                <c:pt idx="90">
                  <c:v>-58800.790185057325</c:v>
                </c:pt>
                <c:pt idx="91">
                  <c:v>-49953.628634341876</c:v>
                </c:pt>
                <c:pt idx="92">
                  <c:v>-43600.059894722304</c:v>
                </c:pt>
                <c:pt idx="93">
                  <c:v>-45536.722516814712</c:v>
                </c:pt>
                <c:pt idx="94">
                  <c:v>-42118.42662891408</c:v>
                </c:pt>
                <c:pt idx="95">
                  <c:v>-37037.168294609874</c:v>
                </c:pt>
                <c:pt idx="96">
                  <c:v>-28588.145645314711</c:v>
                </c:pt>
                <c:pt idx="97">
                  <c:v>-17468.776690787869</c:v>
                </c:pt>
                <c:pt idx="98">
                  <c:v>-4946.7187082511373</c:v>
                </c:pt>
                <c:pt idx="99">
                  <c:v>-214.88910874538124</c:v>
                </c:pt>
                <c:pt idx="100">
                  <c:v>-3413.4876779385377</c:v>
                </c:pt>
                <c:pt idx="101">
                  <c:v>2633.9799123521661</c:v>
                </c:pt>
                <c:pt idx="102">
                  <c:v>5988.6774261428509</c:v>
                </c:pt>
                <c:pt idx="103">
                  <c:v>13807.412323029945</c:v>
                </c:pt>
                <c:pt idx="104">
                  <c:v>24011.60905958456</c:v>
                </c:pt>
                <c:pt idx="105">
                  <c:v>30036.281535510439</c:v>
                </c:pt>
                <c:pt idx="106">
                  <c:v>32276.004786548903</c:v>
                </c:pt>
                <c:pt idx="107">
                  <c:v>27391.886024639476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2.2758649994311059E-7</c:v>
                </c:pt>
                <c:pt idx="2">
                  <c:v>5.4995839401273027E-6</c:v>
                </c:pt>
                <c:pt idx="3">
                  <c:v>5.1795614956355466E-5</c:v>
                </c:pt>
                <c:pt idx="4">
                  <c:v>2.9108938164589085E-4</c:v>
                </c:pt>
                <c:pt idx="5">
                  <c:v>1.18012931256113E-3</c:v>
                </c:pt>
                <c:pt idx="6">
                  <c:v>3.8190661469990413E-3</c:v>
                </c:pt>
                <c:pt idx="7">
                  <c:v>1.0479631752761853E-2</c:v>
                </c:pt>
                <c:pt idx="8">
                  <c:v>2.5352422713416655E-2</c:v>
                </c:pt>
                <c:pt idx="9">
                  <c:v>5.5530637300195057E-2</c:v>
                </c:pt>
                <c:pt idx="10">
                  <c:v>0.11223476582076861</c:v>
                </c:pt>
                <c:pt idx="11">
                  <c:v>0.21227026282060737</c:v>
                </c:pt>
                <c:pt idx="12">
                  <c:v>0.37969884272830484</c:v>
                </c:pt>
                <c:pt idx="13">
                  <c:v>0.64769419728442501</c:v>
                </c:pt>
                <c:pt idx="14">
                  <c:v>1.0605448979307521</c:v>
                </c:pt>
                <c:pt idx="15">
                  <c:v>1.6757611339339364</c:v>
                </c:pt>
                <c:pt idx="16">
                  <c:v>2.5662377491426107</c:v>
                </c:pt>
                <c:pt idx="17">
                  <c:v>3.8224236959786033</c:v>
                </c:pt>
                <c:pt idx="18">
                  <c:v>5.5544473853698282</c:v>
                </c:pt>
                <c:pt idx="19">
                  <c:v>7.8941482981524844</c:v>
                </c:pt>
                <c:pt idx="20">
                  <c:v>10.996967436447898</c:v>
                </c:pt>
                <c:pt idx="21">
                  <c:v>15.043652521510174</c:v>
                </c:pt>
                <c:pt idx="22">
                  <c:v>20.24173807526477</c:v>
                </c:pt>
                <c:pt idx="23">
                  <c:v>26.826765449918149</c:v>
                </c:pt>
                <c:pt idx="24">
                  <c:v>35.063213298495</c:v>
                </c:pt>
                <c:pt idx="25">
                  <c:v>45.245114728636992</c:v>
                </c:pt>
                <c:pt idx="26">
                  <c:v>57.696343289317312</c:v>
                </c:pt>
                <c:pt idx="27">
                  <c:v>72.770555860629997</c:v>
                </c:pt>
                <c:pt idx="28">
                  <c:v>90.8507863248728</c:v>
                </c:pt>
                <c:pt idx="29">
                  <c:v>112.34868948607553</c:v>
                </c:pt>
                <c:pt idx="30">
                  <c:v>137.70343998662835</c:v>
                </c:pt>
                <c:pt idx="31">
                  <c:v>167.38029587290004</c:v>
                </c:pt>
                <c:pt idx="32">
                  <c:v>201.86884093217432</c:v>
                </c:pt>
                <c:pt idx="33">
                  <c:v>241.6809239213168</c:v>
                </c:pt>
                <c:pt idx="34">
                  <c:v>287.34831630731492</c:v>
                </c:pt>
                <c:pt idx="35">
                  <c:v>339.42011312728613</c:v>
                </c:pt>
                <c:pt idx="36">
                  <c:v>398.45990404742207</c:v>
                </c:pt>
                <c:pt idx="37">
                  <c:v>465.04274366248882</c:v>
                </c:pt>
                <c:pt idx="38">
                  <c:v>539.75195154360972</c:v>
                </c:pt>
                <c:pt idx="39">
                  <c:v>623.17577353223771</c:v>
                </c:pt>
                <c:pt idx="40">
                  <c:v>715.90393631792972</c:v>
                </c:pt>
                <c:pt idx="41">
                  <c:v>818.52412745626748</c:v>
                </c:pt>
                <c:pt idx="42">
                  <c:v>931.61843271376961</c:v>
                </c:pt>
                <c:pt idx="43">
                  <c:v>1055.7597620036997</c:v>
                </c:pt>
                <c:pt idx="44">
                  <c:v>1191.5082942366375</c:v>
                </c:pt>
                <c:pt idx="45">
                  <c:v>1339.407970189342</c:v>
                </c:pt>
                <c:pt idx="46">
                  <c:v>1499.9830610318661</c:v>
                </c:pt>
                <c:pt idx="47">
                  <c:v>1673.7348384823385</c:v>
                </c:pt>
                <c:pt idx="48">
                  <c:v>1861.1383707169737</c:v>
                </c:pt>
                <c:pt idx="49">
                  <c:v>2062.6394661836139</c:v>
                </c:pt>
                <c:pt idx="50">
                  <c:v>2278.651785383162</c:v>
                </c:pt>
                <c:pt idx="51">
                  <c:v>2509.5541385249894</c:v>
                </c:pt>
                <c:pt idx="52">
                  <c:v>2755.687984758601</c:v>
                </c:pt>
                <c:pt idx="53">
                  <c:v>3017.3551464606458</c:v>
                </c:pt>
                <c:pt idx="54">
                  <c:v>3294.8157498379805</c:v>
                </c:pt>
                <c:pt idx="55">
                  <c:v>3588.2864009157356</c:v>
                </c:pt>
                <c:pt idx="56">
                  <c:v>3897.9386038335301</c:v>
                </c:pt>
                <c:pt idx="57">
                  <c:v>4223.8974262904749</c:v>
                </c:pt>
                <c:pt idx="58">
                  <c:v>4566.2404149752083</c:v>
                </c:pt>
                <c:pt idx="59">
                  <c:v>4924.9967619038043</c:v>
                </c:pt>
                <c:pt idx="60">
                  <c:v>5300.1467207765681</c:v>
                </c:pt>
                <c:pt idx="61">
                  <c:v>5691.6212707633822</c:v>
                </c:pt>
                <c:pt idx="62">
                  <c:v>6099.3020235430604</c:v>
                </c:pt>
                <c:pt idx="63">
                  <c:v>6523.0213679605058</c:v>
                </c:pt>
                <c:pt idx="64">
                  <c:v>6962.5628453295185</c:v>
                </c:pt>
                <c:pt idx="65">
                  <c:v>7417.6617472014186</c:v>
                </c:pt>
                <c:pt idx="66">
                  <c:v>7888.0059263403227</c:v>
                </c:pt>
                <c:pt idx="67">
                  <c:v>8373.236810695078</c:v>
                </c:pt>
                <c:pt idx="68">
                  <c:v>8872.950609333282</c:v>
                </c:pt>
                <c:pt idx="69">
                  <c:v>9386.6996986024969</c:v>
                </c:pt>
                <c:pt idx="70">
                  <c:v>9913.9941762038252</c:v>
                </c:pt>
                <c:pt idx="71">
                  <c:v>10454.303570399607</c:v>
                </c:pt>
                <c:pt idx="72">
                  <c:v>11007.058691225116</c:v>
                </c:pt>
                <c:pt idx="73">
                  <c:v>11571.653610328918</c:v>
                </c:pt>
                <c:pt idx="74">
                  <c:v>12147.447755921576</c:v>
                </c:pt>
                <c:pt idx="75">
                  <c:v>12733.768109262513</c:v>
                </c:pt>
                <c:pt idx="76">
                  <c:v>13329.911489152815</c:v>
                </c:pt>
                <c:pt idx="77">
                  <c:v>13935.14691102231</c:v>
                </c:pt>
                <c:pt idx="78">
                  <c:v>14548.718007394487</c:v>
                </c:pt>
                <c:pt idx="79">
                  <c:v>15169.845496777454</c:v>
                </c:pt>
                <c:pt idx="80">
                  <c:v>15797.729688355435</c:v>
                </c:pt>
                <c:pt idx="81">
                  <c:v>16431.553010238142</c:v>
                </c:pt>
                <c:pt idx="82">
                  <c:v>17070.482549456789</c:v>
                </c:pt>
                <c:pt idx="83">
                  <c:v>17713.672592370876</c:v>
                </c:pt>
                <c:pt idx="84">
                  <c:v>18360.267154661746</c:v>
                </c:pt>
                <c:pt idx="85">
                  <c:v>19009.402490633143</c:v>
                </c:pt>
                <c:pt idx="86">
                  <c:v>19660.209572108142</c:v>
                </c:pt>
                <c:pt idx="87">
                  <c:v>20311.81652780221</c:v>
                </c:pt>
                <c:pt idx="88">
                  <c:v>20963.351034658081</c:v>
                </c:pt>
                <c:pt idx="89">
                  <c:v>21613.942653244456</c:v>
                </c:pt>
                <c:pt idx="90">
                  <c:v>22262.725099944426</c:v>
                </c:pt>
                <c:pt idx="91">
                  <c:v>22908.838449284598</c:v>
                </c:pt>
                <c:pt idx="92">
                  <c:v>23551.431260380428</c:v>
                </c:pt>
                <c:pt idx="93">
                  <c:v>24189.662622092383</c:v>
                </c:pt>
                <c:pt idx="94">
                  <c:v>24822.704112099411</c:v>
                </c:pt>
                <c:pt idx="95">
                  <c:v>25449.741665695776</c:v>
                </c:pt>
                <c:pt idx="96">
                  <c:v>26069.977350704787</c:v>
                </c:pt>
                <c:pt idx="97">
                  <c:v>26682.631045473106</c:v>
                </c:pt>
                <c:pt idx="98">
                  <c:v>27286.94201746324</c:v>
                </c:pt>
                <c:pt idx="99">
                  <c:v>27882.170400494211</c:v>
                </c:pt>
                <c:pt idx="100">
                  <c:v>28467.598569193113</c:v>
                </c:pt>
                <c:pt idx="101">
                  <c:v>29042.532409709242</c:v>
                </c:pt>
                <c:pt idx="102">
                  <c:v>29606.302486209286</c:v>
                </c:pt>
                <c:pt idx="103">
                  <c:v>30158.265103112975</c:v>
                </c:pt>
                <c:pt idx="104">
                  <c:v>30697.803263445443</c:v>
                </c:pt>
                <c:pt idx="105">
                  <c:v>31224.327524074019</c:v>
                </c:pt>
                <c:pt idx="106">
                  <c:v>31737.276748961573</c:v>
                </c:pt>
                <c:pt idx="107">
                  <c:v>32236.118761909416</c:v>
                </c:pt>
                <c:pt idx="108">
                  <c:v>32720.35090057518</c:v>
                </c:pt>
                <c:pt idx="109">
                  <c:v>33189.500473839966</c:v>
                </c:pt>
                <c:pt idx="110">
                  <c:v>33643.125124861035</c:v>
                </c:pt>
                <c:pt idx="111">
                  <c:v>34080.813102385058</c:v>
                </c:pt>
                <c:pt idx="112">
                  <c:v>34502.183443109214</c:v>
                </c:pt>
                <c:pt idx="113">
                  <c:v>34906.886068067899</c:v>
                </c:pt>
                <c:pt idx="114">
                  <c:v>35294.601796188203</c:v>
                </c:pt>
                <c:pt idx="115">
                  <c:v>35665.042278302622</c:v>
                </c:pt>
                <c:pt idx="116">
                  <c:v>36017.949855028608</c:v>
                </c:pt>
                <c:pt idx="117">
                  <c:v>36353.097342027366</c:v>
                </c:pt>
                <c:pt idx="118">
                  <c:v>36670.287746235139</c:v>
                </c:pt>
                <c:pt idx="119">
                  <c:v>36969.353916724525</c:v>
                </c:pt>
                <c:pt idx="120">
                  <c:v>37250.158133897196</c:v>
                </c:pt>
                <c:pt idx="121">
                  <c:v>37512.591640738297</c:v>
                </c:pt>
                <c:pt idx="122">
                  <c:v>37756.57411987472</c:v>
                </c:pt>
                <c:pt idx="123">
                  <c:v>37982.053120176119</c:v>
                </c:pt>
                <c:pt idx="124">
                  <c:v>38189.003436621606</c:v>
                </c:pt>
                <c:pt idx="125">
                  <c:v>38377.426447124177</c:v>
                </c:pt>
                <c:pt idx="126">
                  <c:v>38547.349409963535</c:v>
                </c:pt>
                <c:pt idx="127">
                  <c:v>38698.82472542426</c:v>
                </c:pt>
                <c:pt idx="128">
                  <c:v>38831.929165174151</c:v>
                </c:pt>
                <c:pt idx="129">
                  <c:v>38946.763072843583</c:v>
                </c:pt>
                <c:pt idx="130">
                  <c:v>39043.449539187131</c:v>
                </c:pt>
                <c:pt idx="131">
                  <c:v>39122.133555119297</c:v>
                </c:pt>
                <c:pt idx="132">
                  <c:v>39182.981145822116</c:v>
                </c:pt>
                <c:pt idx="133">
                  <c:v>39226.178489020669</c:v>
                </c:pt>
                <c:pt idx="134">
                  <c:v>39251.931020417287</c:v>
                </c:pt>
                <c:pt idx="135">
                  <c:v>39260.46252916412</c:v>
                </c:pt>
                <c:pt idx="136">
                  <c:v>39252.014246140723</c:v>
                </c:pt>
                <c:pt idx="137">
                  <c:v>39226.84392768579</c:v>
                </c:pt>
                <c:pt idx="138">
                  <c:v>39185.224937313047</c:v>
                </c:pt>
                <c:pt idx="139">
                  <c:v>39127.44532782054</c:v>
                </c:pt>
                <c:pt idx="140">
                  <c:v>39053.806926080193</c:v>
                </c:pt>
                <c:pt idx="141">
                  <c:v>38964.624422672605</c:v>
                </c:pt>
                <c:pt idx="142">
                  <c:v>38860.224468407076</c:v>
                </c:pt>
                <c:pt idx="143">
                  <c:v>38740.944779647711</c:v>
                </c:pt>
                <c:pt idx="144">
                  <c:v>38607.133254241176</c:v>
                </c:pt>
                <c:pt idx="145">
                  <c:v>38459.147099723552</c:v>
                </c:pt>
                <c:pt idx="146">
                  <c:v>38297.351975363308</c:v>
                </c:pt>
                <c:pt idx="147">
                  <c:v>38122.121149480714</c:v>
                </c:pt>
                <c:pt idx="148">
                  <c:v>37933.834673368736</c:v>
                </c:pt>
                <c:pt idx="149">
                  <c:v>37732.878573027949</c:v>
                </c:pt>
                <c:pt idx="150">
                  <c:v>37519.644059817067</c:v>
                </c:pt>
                <c:pt idx="151">
                  <c:v>37294.526761015302</c:v>
                </c:pt>
                <c:pt idx="152">
                  <c:v>37057.925971186662</c:v>
                </c:pt>
                <c:pt idx="153">
                  <c:v>36810.243925136674</c:v>
                </c:pt>
                <c:pt idx="154">
                  <c:v>36551.885093154116</c:v>
                </c:pt>
                <c:pt idx="155">
                  <c:v>36283.25549913611</c:v>
                </c:pt>
                <c:pt idx="156">
                  <c:v>36004.762062104768</c:v>
                </c:pt>
                <c:pt idx="157">
                  <c:v>35716.81196153663</c:v>
                </c:pt>
                <c:pt idx="158">
                  <c:v>35419.81202684313</c:v>
                </c:pt>
                <c:pt idx="159">
                  <c:v>35114.168151260259</c:v>
                </c:pt>
                <c:pt idx="160">
                  <c:v>34800.284730331616</c:v>
                </c:pt>
                <c:pt idx="161">
                  <c:v>34478.564125095487</c:v>
                </c:pt>
                <c:pt idx="162">
                  <c:v>34149.406150019655</c:v>
                </c:pt>
                <c:pt idx="163">
                  <c:v>33813.207585662996</c:v>
                </c:pt>
                <c:pt idx="164">
                  <c:v>33470.361715982668</c:v>
                </c:pt>
                <c:pt idx="165">
                  <c:v>33121.257890148336</c:v>
                </c:pt>
                <c:pt idx="166">
                  <c:v>32766.281108672636</c:v>
                </c:pt>
                <c:pt idx="167">
                  <c:v>32405.811633615831</c:v>
                </c:pt>
                <c:pt idx="168">
                  <c:v>32040.224622578746</c:v>
                </c:pt>
                <c:pt idx="169">
                  <c:v>31669.889786153108</c:v>
                </c:pt>
                <c:pt idx="170">
                  <c:v>31295.171068460666</c:v>
                </c:pt>
                <c:pt idx="171">
                  <c:v>30916.426350375474</c:v>
                </c:pt>
                <c:pt idx="172">
                  <c:v>30534.007174991286</c:v>
                </c:pt>
                <c:pt idx="173">
                  <c:v>30148.258494865855</c:v>
                </c:pt>
                <c:pt idx="174">
                  <c:v>29759.518440547065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237.99999977240805</c:v>
                </c:pt>
                <c:pt idx="2">
                  <c:v>158.99999450042378</c:v>
                </c:pt>
                <c:pt idx="3">
                  <c:v>189.9999482043786</c:v>
                </c:pt>
                <c:pt idx="4">
                  <c:v>383.99970891061821</c:v>
                </c:pt>
                <c:pt idx="5">
                  <c:v>400.99881987069966</c:v>
                </c:pt>
                <c:pt idx="6">
                  <c:v>551.99618093384197</c:v>
                </c:pt>
                <c:pt idx="7">
                  <c:v>346.98952036825358</c:v>
                </c:pt>
                <c:pt idx="8">
                  <c:v>462.97464757729904</c:v>
                </c:pt>
                <c:pt idx="9">
                  <c:v>258.94446936270106</c:v>
                </c:pt>
                <c:pt idx="10">
                  <c:v>411.88776523419074</c:v>
                </c:pt>
                <c:pt idx="11">
                  <c:v>475.78772973717423</c:v>
                </c:pt>
                <c:pt idx="12">
                  <c:v>521.6203011572652</c:v>
                </c:pt>
                <c:pt idx="13">
                  <c:v>573.35230580272037</c:v>
                </c:pt>
                <c:pt idx="14">
                  <c:v>627.93945510208141</c:v>
                </c:pt>
                <c:pt idx="15">
                  <c:v>475.32423886607285</c:v>
                </c:pt>
                <c:pt idx="16">
                  <c:v>317.43376225084648</c:v>
                </c:pt>
                <c:pt idx="17">
                  <c:v>397.17757630403503</c:v>
                </c:pt>
                <c:pt idx="18">
                  <c:v>636.44555261463393</c:v>
                </c:pt>
                <c:pt idx="19">
                  <c:v>832.10585170183913</c:v>
                </c:pt>
                <c:pt idx="20">
                  <c:v>936.00303256354528</c:v>
                </c:pt>
                <c:pt idx="21">
                  <c:v>1055.9563474784954</c:v>
                </c:pt>
                <c:pt idx="22">
                  <c:v>1188.758261924726</c:v>
                </c:pt>
                <c:pt idx="23">
                  <c:v>926.17323455007863</c:v>
                </c:pt>
                <c:pt idx="24">
                  <c:v>840.93678670149529</c:v>
                </c:pt>
                <c:pt idx="25">
                  <c:v>1320.7548852713662</c:v>
                </c:pt>
                <c:pt idx="26">
                  <c:v>1351.3036567106901</c:v>
                </c:pt>
                <c:pt idx="27">
                  <c:v>1387.2294441393751</c:v>
                </c:pt>
                <c:pt idx="28">
                  <c:v>1353.1492136751185</c:v>
                </c:pt>
                <c:pt idx="29">
                  <c:v>1252.6513105139311</c:v>
                </c:pt>
                <c:pt idx="30">
                  <c:v>858.29656001337571</c:v>
                </c:pt>
                <c:pt idx="31">
                  <c:v>807.61970412710798</c:v>
                </c:pt>
                <c:pt idx="32">
                  <c:v>1124.1311590678233</c:v>
                </c:pt>
                <c:pt idx="33">
                  <c:v>1155.319076078682</c:v>
                </c:pt>
                <c:pt idx="34">
                  <c:v>1444.6516836926749</c:v>
                </c:pt>
                <c:pt idx="35">
                  <c:v>1353.5798868726997</c:v>
                </c:pt>
                <c:pt idx="36">
                  <c:v>898.5400959525723</c:v>
                </c:pt>
                <c:pt idx="37">
                  <c:v>684.95725633751135</c:v>
                </c:pt>
                <c:pt idx="38">
                  <c:v>829.24804845638573</c:v>
                </c:pt>
                <c:pt idx="39">
                  <c:v>806.82422646775376</c:v>
                </c:pt>
                <c:pt idx="40">
                  <c:v>881.09606368208188</c:v>
                </c:pt>
                <c:pt idx="41">
                  <c:v>797.47587254372775</c:v>
                </c:pt>
                <c:pt idx="42">
                  <c:v>569.38156728624017</c:v>
                </c:pt>
                <c:pt idx="43">
                  <c:v>400.24023799630231</c:v>
                </c:pt>
                <c:pt idx="44">
                  <c:v>-183.50829423664254</c:v>
                </c:pt>
                <c:pt idx="45">
                  <c:v>-110.40797018934973</c:v>
                </c:pt>
                <c:pt idx="46">
                  <c:v>-47.983061031874968</c:v>
                </c:pt>
                <c:pt idx="47">
                  <c:v>-90.734838482341729</c:v>
                </c:pt>
                <c:pt idx="48">
                  <c:v>45.861629282997455</c:v>
                </c:pt>
                <c:pt idx="49">
                  <c:v>-425.63946618360933</c:v>
                </c:pt>
                <c:pt idx="50">
                  <c:v>-691.65178538317559</c:v>
                </c:pt>
                <c:pt idx="51">
                  <c:v>-1159.5541385249817</c:v>
                </c:pt>
                <c:pt idx="52">
                  <c:v>-1364.6879847585806</c:v>
                </c:pt>
                <c:pt idx="53">
                  <c:v>-1377.3551464606426</c:v>
                </c:pt>
                <c:pt idx="54">
                  <c:v>-1508.8157498379587</c:v>
                </c:pt>
                <c:pt idx="55">
                  <c:v>-1676.2864009157638</c:v>
                </c:pt>
                <c:pt idx="56">
                  <c:v>-2028.9386038335506</c:v>
                </c:pt>
                <c:pt idx="57">
                  <c:v>-2457.8974262904958</c:v>
                </c:pt>
                <c:pt idx="58">
                  <c:v>-3072.240414975211</c:v>
                </c:pt>
                <c:pt idx="59">
                  <c:v>-3277.9967619038071</c:v>
                </c:pt>
                <c:pt idx="60">
                  <c:v>-3450.1467207765672</c:v>
                </c:pt>
                <c:pt idx="61">
                  <c:v>-3143.6212707633968</c:v>
                </c:pt>
                <c:pt idx="62">
                  <c:v>-3600.3020235430449</c:v>
                </c:pt>
                <c:pt idx="63">
                  <c:v>-3680.0213679604931</c:v>
                </c:pt>
                <c:pt idx="64">
                  <c:v>-4384.5628453295212</c:v>
                </c:pt>
                <c:pt idx="65">
                  <c:v>-5160.6617472014041</c:v>
                </c:pt>
                <c:pt idx="66">
                  <c:v>-5211.0059263402945</c:v>
                </c:pt>
                <c:pt idx="67">
                  <c:v>-4696.2368106950889</c:v>
                </c:pt>
                <c:pt idx="68">
                  <c:v>-4414.9506093332893</c:v>
                </c:pt>
                <c:pt idx="69">
                  <c:v>-4014.6996986024897</c:v>
                </c:pt>
                <c:pt idx="70">
                  <c:v>-4189.9941762038507</c:v>
                </c:pt>
                <c:pt idx="71">
                  <c:v>-4998.3035703995847</c:v>
                </c:pt>
                <c:pt idx="72">
                  <c:v>-6388.058691225131</c:v>
                </c:pt>
                <c:pt idx="73">
                  <c:v>-5673.6536103289109</c:v>
                </c:pt>
                <c:pt idx="74">
                  <c:v>-4815.4477559215738</c:v>
                </c:pt>
                <c:pt idx="75">
                  <c:v>-3930.7681092625135</c:v>
                </c:pt>
                <c:pt idx="76">
                  <c:v>-3320.9114891528152</c:v>
                </c:pt>
                <c:pt idx="77">
                  <c:v>-3010.1469110223115</c:v>
                </c:pt>
                <c:pt idx="78">
                  <c:v>-2843.7180073944619</c:v>
                </c:pt>
                <c:pt idx="79">
                  <c:v>-5832.8454967774451</c:v>
                </c:pt>
                <c:pt idx="80">
                  <c:v>-4926.7296883554081</c:v>
                </c:pt>
                <c:pt idx="81">
                  <c:v>-1232.5530102381599</c:v>
                </c:pt>
                <c:pt idx="82">
                  <c:v>-992.48254945676308</c:v>
                </c:pt>
                <c:pt idx="83">
                  <c:v>1429.3274076291127</c:v>
                </c:pt>
                <c:pt idx="84">
                  <c:v>1279.7328453382943</c:v>
                </c:pt>
                <c:pt idx="85">
                  <c:v>2263.5975093668094</c:v>
                </c:pt>
                <c:pt idx="86">
                  <c:v>-2653.2095721081132</c:v>
                </c:pt>
                <c:pt idx="87">
                  <c:v>1677.1834721977357</c:v>
                </c:pt>
                <c:pt idx="88">
                  <c:v>4024.6489653419703</c:v>
                </c:pt>
                <c:pt idx="89">
                  <c:v>5215.0573467555223</c:v>
                </c:pt>
                <c:pt idx="90">
                  <c:v>8816.2749000556068</c:v>
                </c:pt>
                <c:pt idx="91">
                  <c:v>8847.1615507154493</c:v>
                </c:pt>
                <c:pt idx="92">
                  <c:v>6353.5687396195717</c:v>
                </c:pt>
                <c:pt idx="93">
                  <c:v>-1936.6626220924081</c:v>
                </c:pt>
                <c:pt idx="94">
                  <c:v>3418.2958879006328</c:v>
                </c:pt>
                <c:pt idx="95">
                  <c:v>5081.2583343042061</c:v>
                </c:pt>
                <c:pt idx="96">
                  <c:v>8449.0226492951624</c:v>
                </c:pt>
                <c:pt idx="97">
                  <c:v>11119.368954526843</c:v>
                </c:pt>
                <c:pt idx="98">
                  <c:v>12522.057982536731</c:v>
                </c:pt>
                <c:pt idx="99">
                  <c:v>4731.8295995057561</c:v>
                </c:pt>
                <c:pt idx="100">
                  <c:v>-3198.5985691931564</c:v>
                </c:pt>
                <c:pt idx="101">
                  <c:v>6047.4675902907038</c:v>
                </c:pt>
                <c:pt idx="102">
                  <c:v>3354.6975137906848</c:v>
                </c:pt>
                <c:pt idx="103">
                  <c:v>7818.7348968870938</c:v>
                </c:pt>
                <c:pt idx="104">
                  <c:v>10204.196736554615</c:v>
                </c:pt>
                <c:pt idx="105">
                  <c:v>6024.6724759258796</c:v>
                </c:pt>
                <c:pt idx="106">
                  <c:v>2239.7232510384638</c:v>
                </c:pt>
                <c:pt idx="107">
                  <c:v>-4884.1187619094271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'Analisi-dead'!$B$8:$B$111</c:f>
              <c:numCache>
                <c:formatCode>0</c:formatCode>
                <c:ptCount val="10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</c:numCache>
            </c:numRef>
          </c:xVal>
          <c:yVal>
            <c:numRef>
              <c:f>'Analisi-dead'!$D$8:$D$111</c:f>
              <c:numCache>
                <c:formatCode>General</c:formatCode>
                <c:ptCount val="104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'Analisi-dead'!$B$11:$B$111</c:f>
              <c:numCache>
                <c:formatCode>0</c:formatCode>
                <c:ptCount val="10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</c:numCache>
            </c:numRef>
          </c:xVal>
          <c:yVal>
            <c:numRef>
              <c:f>'Analisi-dead'!$E$11:$E$111</c:f>
              <c:numCache>
                <c:formatCode>0</c:formatCode>
                <c:ptCount val="101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'Analisi-dead'!$B$8:$B$104</c:f>
              <c:numCache>
                <c:formatCode>0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</c:numCache>
            </c:numRef>
          </c:xVal>
          <c:yVal>
            <c:numRef>
              <c:f>'Analisi-dead'!$K$8:$K$104</c:f>
              <c:numCache>
                <c:formatCode>0</c:formatCode>
                <c:ptCount val="97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'Analisi-dead'!$B$11:$B$110</c:f>
              <c:numCache>
                <c:formatCode>0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</c:numCache>
            </c:numRef>
          </c:xVal>
          <c:yVal>
            <c:numRef>
              <c:f>'Analisi-dead'!$L$11:$L$110</c:f>
              <c:numCache>
                <c:formatCode>0</c:formatCode>
                <c:ptCount val="100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Bilog!$B$10:$B$111</c:f>
              <c:numCache>
                <c:formatCode>General</c:formatCode>
                <c:ptCount val="102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</c:numCache>
            </c:numRef>
          </c:xVal>
          <c:yVal>
            <c:numRef>
              <c:f>Bilog!$D$10:$D$111</c:f>
              <c:numCache>
                <c:formatCode>0</c:formatCode>
                <c:ptCount val="102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</c:numCache>
            </c:numRef>
          </c:cat>
          <c:val>
            <c:numRef>
              <c:f>Terapia_inten!$C$12:$C$115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</c:numCache>
            </c:numRef>
          </c:cat>
          <c:val>
            <c:numRef>
              <c:f>Terapia_inten!$E$12:$E$115</c:f>
              <c:numCache>
                <c:formatCode>0</c:formatCode>
                <c:ptCount val="104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Guariti!$T$117:$AB$117</c:f>
              <c:numCache>
                <c:formatCode>General</c:formatCode>
                <c:ptCount val="9"/>
                <c:pt idx="0">
                  <c:v>27</c:v>
                </c:pt>
                <c:pt idx="1">
                  <c:v>19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</c:numCache>
            </c:numRef>
          </c:cat>
          <c:val>
            <c:numRef>
              <c:f>Deceduti!$C$3:$C$116</c:f>
              <c:numCache>
                <c:formatCode>General</c:formatCode>
                <c:ptCount val="11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image" Target="../media/image1.png"/><Relationship Id="rId4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1.png"/><Relationship Id="rId4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52387</xdr:colOff>
      <xdr:row>105</xdr:row>
      <xdr:rowOff>66675</xdr:rowOff>
    </xdr:from>
    <xdr:to>
      <xdr:col>13</xdr:col>
      <xdr:colOff>504825</xdr:colOff>
      <xdr:row>120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369570</xdr:colOff>
      <xdr:row>4</xdr:row>
      <xdr:rowOff>19050</xdr:rowOff>
    </xdr:from>
    <xdr:to>
      <xdr:col>31</xdr:col>
      <xdr:colOff>247650</xdr:colOff>
      <xdr:row>19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445770</xdr:colOff>
      <xdr:row>18</xdr:row>
      <xdr:rowOff>78105</xdr:rowOff>
    </xdr:from>
    <xdr:to>
      <xdr:col>23</xdr:col>
      <xdr:colOff>495300</xdr:colOff>
      <xdr:row>34</xdr:row>
      <xdr:rowOff>36195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453390</xdr:colOff>
      <xdr:row>34</xdr:row>
      <xdr:rowOff>60960</xdr:rowOff>
    </xdr:from>
    <xdr:to>
      <xdr:col>23</xdr:col>
      <xdr:colOff>586740</xdr:colOff>
      <xdr:row>53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19</xdr:row>
      <xdr:rowOff>114300</xdr:rowOff>
    </xdr:from>
    <xdr:to>
      <xdr:col>23</xdr:col>
      <xdr:colOff>114300</xdr:colOff>
      <xdr:row>38</xdr:row>
      <xdr:rowOff>118110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392430</xdr:colOff>
      <xdr:row>19</xdr:row>
      <xdr:rowOff>106680</xdr:rowOff>
    </xdr:from>
    <xdr:to>
      <xdr:col>30</xdr:col>
      <xdr:colOff>270510</xdr:colOff>
      <xdr:row>36</xdr:row>
      <xdr:rowOff>118110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83</xdr:row>
      <xdr:rowOff>26670</xdr:rowOff>
    </xdr:from>
    <xdr:to>
      <xdr:col>15</xdr:col>
      <xdr:colOff>400050</xdr:colOff>
      <xdr:row>105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197160" y="105639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97160" y="141114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33476" y="822960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5279" y="114232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7</xdr:col>
      <xdr:colOff>3806</xdr:colOff>
      <xdr:row>84</xdr:row>
      <xdr:rowOff>72393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300179" y="1108788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1322" y="1431552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49</xdr:row>
      <xdr:rowOff>156210</xdr:rowOff>
    </xdr:from>
    <xdr:to>
      <xdr:col>12</xdr:col>
      <xdr:colOff>506730</xdr:colOff>
      <xdr:row>65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67</xdr:row>
      <xdr:rowOff>11430</xdr:rowOff>
    </xdr:from>
    <xdr:to>
      <xdr:col>12</xdr:col>
      <xdr:colOff>506730</xdr:colOff>
      <xdr:row>82</xdr:row>
      <xdr:rowOff>125730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651510</xdr:colOff>
      <xdr:row>84</xdr:row>
      <xdr:rowOff>95250</xdr:rowOff>
    </xdr:from>
    <xdr:to>
      <xdr:col>14</xdr:col>
      <xdr:colOff>144780</xdr:colOff>
      <xdr:row>100</xdr:row>
      <xdr:rowOff>34290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510540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pane ySplit="1" topLeftCell="A88" activePane="bottomLeft" state="frozen"/>
      <selection pane="bottomLeft" activeCell="A112" sqref="A112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1"/>
  <sheetViews>
    <sheetView topLeftCell="C1" zoomScaleNormal="100" workbookViewId="0">
      <pane ySplit="1" topLeftCell="A95" activePane="bottomLeft" state="frozen"/>
      <selection pane="bottomLeft" activeCell="H120" sqref="H120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89" activePane="bottomLeft" state="frozen"/>
      <selection pane="bottomLeft" activeCell="A110" sqref="A110:J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/>
      <c r="B112" s="10">
        <v>110</v>
      </c>
      <c r="C112" s="10"/>
      <c r="E112" s="11">
        <f t="shared" si="15"/>
        <v>34658.428571428572</v>
      </c>
      <c r="F112" s="11">
        <f t="shared" si="10"/>
        <v>1111469.637114167</v>
      </c>
      <c r="G112" s="11">
        <f t="shared" si="11"/>
        <v>323915.0548581779</v>
      </c>
      <c r="H112" s="11">
        <f t="shared" ref="H111:H132" si="28">$N$4*(B112-$N$9)^$N$5*EXP(-(B112-$N$9)/$N$6)-$N$8</f>
        <v>32391.505485817739</v>
      </c>
      <c r="J112" s="11"/>
      <c r="K112" s="11">
        <f t="shared" si="14"/>
        <v>2266.9230856108334</v>
      </c>
    </row>
    <row r="113" spans="1:11">
      <c r="A113" s="2"/>
      <c r="B113" s="10">
        <v>111</v>
      </c>
      <c r="C113" s="10"/>
      <c r="E113" s="11">
        <f t="shared" si="15"/>
        <v>29949.714285714286</v>
      </c>
      <c r="F113" s="11">
        <f t="shared" si="10"/>
        <v>1143436.1471941369</v>
      </c>
      <c r="G113" s="11">
        <f t="shared" si="11"/>
        <v>319665.10079969885</v>
      </c>
      <c r="H113" s="11">
        <f t="shared" si="28"/>
        <v>31966.510079969841</v>
      </c>
      <c r="J113" s="11"/>
      <c r="K113" s="11">
        <f t="shared" si="14"/>
        <v>-2016.7957942555549</v>
      </c>
    </row>
    <row r="114" spans="1:11">
      <c r="A114" s="2"/>
      <c r="B114" s="10">
        <v>112</v>
      </c>
      <c r="C114" s="10"/>
      <c r="E114" s="11">
        <f t="shared" si="15"/>
        <v>24524.428571428572</v>
      </c>
      <c r="F114" s="11">
        <f t="shared" si="10"/>
        <v>1174940.6643898136</v>
      </c>
      <c r="G114" s="11">
        <f t="shared" si="11"/>
        <v>315045.17195676686</v>
      </c>
      <c r="H114" s="11">
        <f t="shared" si="28"/>
        <v>31504.517195676726</v>
      </c>
      <c r="J114" s="11"/>
      <c r="K114" s="11">
        <f t="shared" si="14"/>
        <v>-6980.0886242481538</v>
      </c>
    </row>
    <row r="115" spans="1:11">
      <c r="A115" s="2"/>
      <c r="B115" s="10">
        <v>113</v>
      </c>
      <c r="C115" s="10"/>
      <c r="E115" s="11">
        <f t="shared" si="15"/>
        <v>18681.285714285714</v>
      </c>
      <c r="F115" s="11">
        <f t="shared" si="10"/>
        <v>1205949.1033470894</v>
      </c>
      <c r="G115" s="11">
        <f t="shared" si="11"/>
        <v>310084.38957275823</v>
      </c>
      <c r="H115" s="11">
        <f t="shared" si="28"/>
        <v>31008.438957275786</v>
      </c>
      <c r="J115" s="11"/>
      <c r="K115" s="11">
        <f t="shared" si="14"/>
        <v>-12327.153242990073</v>
      </c>
    </row>
    <row r="116" spans="1:11">
      <c r="B116" s="10">
        <v>114</v>
      </c>
      <c r="C116" s="10"/>
      <c r="E116" s="11">
        <f t="shared" si="15"/>
        <v>13360</v>
      </c>
      <c r="F116" s="11">
        <f t="shared" si="10"/>
        <v>1236430.2827100656</v>
      </c>
      <c r="G116" s="11">
        <f t="shared" si="11"/>
        <v>304811.79362976225</v>
      </c>
      <c r="H116" s="11">
        <f t="shared" si="28"/>
        <v>30481.179362976283</v>
      </c>
      <c r="J116" s="11"/>
      <c r="K116" s="11">
        <f t="shared" si="14"/>
        <v>-17121.179362976283</v>
      </c>
    </row>
    <row r="117" spans="1:11">
      <c r="B117" s="10">
        <v>115</v>
      </c>
      <c r="C117" s="10"/>
      <c r="E117" s="11">
        <f t="shared" si="15"/>
        <v>8506.1428571428569</v>
      </c>
      <c r="F117" s="11">
        <f t="shared" si="10"/>
        <v>1266355.9006011391</v>
      </c>
      <c r="G117" s="11">
        <f t="shared" si="11"/>
        <v>299256.1789107346</v>
      </c>
      <c r="H117" s="11">
        <f t="shared" si="28"/>
        <v>29925.617891073427</v>
      </c>
      <c r="J117" s="11"/>
      <c r="K117" s="11">
        <f t="shared" si="14"/>
        <v>-21419.475033930568</v>
      </c>
    </row>
    <row r="118" spans="1:11">
      <c r="B118" s="10">
        <v>116</v>
      </c>
      <c r="C118" s="10"/>
      <c r="E118" s="11">
        <f t="shared" si="15"/>
        <v>4598.7142857142853</v>
      </c>
      <c r="F118" s="11">
        <f t="shared" si="10"/>
        <v>1295700.4952048189</v>
      </c>
      <c r="G118" s="11">
        <f t="shared" si="11"/>
        <v>293445.94603679841</v>
      </c>
      <c r="H118" s="11">
        <f t="shared" si="28"/>
        <v>29344.59460367994</v>
      </c>
      <c r="J118" s="11"/>
      <c r="K118" s="11">
        <f t="shared" si="14"/>
        <v>-24745.880317965653</v>
      </c>
    </row>
    <row r="119" spans="1:11">
      <c r="B119" s="10">
        <v>117</v>
      </c>
      <c r="C119" s="10"/>
      <c r="E119" s="11">
        <f t="shared" si="15"/>
        <v>0</v>
      </c>
      <c r="F119" s="11">
        <f t="shared" si="10"/>
        <v>1324441.3919404252</v>
      </c>
      <c r="G119" s="11">
        <f t="shared" si="11"/>
        <v>287408.96735606249</v>
      </c>
      <c r="H119" s="11">
        <f t="shared" si="28"/>
        <v>28740.896735606166</v>
      </c>
      <c r="J119" s="11"/>
      <c r="K119" s="11">
        <f t="shared" si="14"/>
        <v>-28740.896735606166</v>
      </c>
    </row>
    <row r="120" spans="1:11">
      <c r="B120" s="10">
        <v>118</v>
      </c>
      <c r="C120" s="10"/>
      <c r="E120" s="11">
        <f t="shared" si="15"/>
        <v>0</v>
      </c>
      <c r="F120" s="11">
        <f t="shared" si="10"/>
        <v>1352558.638683178</v>
      </c>
      <c r="G120" s="11">
        <f t="shared" si="11"/>
        <v>281172.46742752846</v>
      </c>
      <c r="H120" s="11">
        <f t="shared" si="28"/>
        <v>28117.24674275273</v>
      </c>
      <c r="J120" s="11"/>
      <c r="K120" s="11">
        <f t="shared" si="14"/>
        <v>-28117.24674275273</v>
      </c>
    </row>
    <row r="121" spans="1:11">
      <c r="B121" s="10">
        <v>119</v>
      </c>
      <c r="C121" s="10"/>
      <c r="E121" s="11">
        <f t="shared" si="15"/>
        <v>0</v>
      </c>
      <c r="F121" s="11">
        <f t="shared" si="10"/>
        <v>1380034.930456128</v>
      </c>
      <c r="G121" s="11">
        <f t="shared" si="11"/>
        <v>274762.91772949975</v>
      </c>
      <c r="H121" s="11">
        <f t="shared" si="28"/>
        <v>27476.291772950004</v>
      </c>
      <c r="J121" s="11"/>
      <c r="K121" s="11">
        <f t="shared" si="14"/>
        <v>-27476.291772950004</v>
      </c>
    </row>
    <row r="122" spans="1:11">
      <c r="B122" s="10">
        <v>120</v>
      </c>
      <c r="C122" s="10"/>
      <c r="E122" s="11">
        <f t="shared" si="15"/>
        <v>0</v>
      </c>
      <c r="F122" s="11">
        <f t="shared" si="10"/>
        <v>1406855.5249686125</v>
      </c>
      <c r="G122" s="11">
        <f t="shared" si="11"/>
        <v>268205.94512484502</v>
      </c>
      <c r="H122" s="11">
        <f t="shared" si="28"/>
        <v>26820.59451248448</v>
      </c>
      <c r="J122" s="11"/>
      <c r="K122" s="11">
        <f t="shared" si="14"/>
        <v>-26820.59451248448</v>
      </c>
    </row>
    <row r="123" spans="1:11">
      <c r="B123" s="10">
        <v>121</v>
      </c>
      <c r="C123" s="10"/>
      <c r="E123" s="11">
        <f t="shared" si="15"/>
        <v>0</v>
      </c>
      <c r="F123" s="11">
        <f t="shared" si="10"/>
        <v>1433008.1503221074</v>
      </c>
      <c r="G123" s="11">
        <f t="shared" si="11"/>
        <v>261526.25353494892</v>
      </c>
      <c r="H123" s="11">
        <f t="shared" si="28"/>
        <v>26152.625353494892</v>
      </c>
      <c r="J123" s="11"/>
      <c r="K123" s="11">
        <f t="shared" si="14"/>
        <v>-26152.625353494892</v>
      </c>
    </row>
    <row r="124" spans="1:11">
      <c r="B124" s="10">
        <v>122</v>
      </c>
      <c r="C124" s="10"/>
      <c r="E124" s="11">
        <f t="shared" si="15"/>
        <v>0</v>
      </c>
      <c r="F124" s="11">
        <f t="shared" si="10"/>
        <v>1458482.9061429892</v>
      </c>
      <c r="G124" s="11">
        <f t="shared" si="11"/>
        <v>254747.55820881808</v>
      </c>
      <c r="H124" s="11">
        <f t="shared" si="28"/>
        <v>25474.755820881728</v>
      </c>
      <c r="J124" s="11"/>
      <c r="K124" s="11">
        <f t="shared" si="14"/>
        <v>-25474.755820881728</v>
      </c>
    </row>
    <row r="125" spans="1:11">
      <c r="B125" s="10">
        <v>123</v>
      </c>
      <c r="C125" s="10"/>
      <c r="E125" s="11">
        <f t="shared" si="15"/>
        <v>0</v>
      </c>
      <c r="F125" s="11">
        <f t="shared" si="10"/>
        <v>1483272.1593352312</v>
      </c>
      <c r="G125" s="11">
        <f t="shared" si="11"/>
        <v>247892.53192242002</v>
      </c>
      <c r="H125" s="11">
        <f t="shared" si="28"/>
        <v>24789.253192241911</v>
      </c>
      <c r="J125" s="11"/>
      <c r="K125" s="11">
        <f t="shared" si="14"/>
        <v>-24789.253192241911</v>
      </c>
    </row>
    <row r="126" spans="1:11">
      <c r="B126" s="10">
        <v>124</v>
      </c>
      <c r="C126" s="10"/>
      <c r="E126" s="11">
        <f t="shared" si="15"/>
        <v>0</v>
      </c>
      <c r="F126" s="11">
        <f t="shared" si="10"/>
        <v>1507370.4355757253</v>
      </c>
      <c r="G126" s="11">
        <f t="shared" si="11"/>
        <v>240982.76240494102</v>
      </c>
      <c r="H126" s="11">
        <f t="shared" si="28"/>
        <v>24098.27624049415</v>
      </c>
      <c r="J126" s="11"/>
      <c r="K126" s="11">
        <f t="shared" si="14"/>
        <v>-24098.27624049415</v>
      </c>
    </row>
    <row r="127" spans="1:11">
      <c r="B127" s="10">
        <v>125</v>
      </c>
      <c r="C127" s="10"/>
      <c r="E127" s="11">
        <f t="shared" si="15"/>
        <v>0</v>
      </c>
      <c r="F127" s="11">
        <f t="shared" si="10"/>
        <v>1530774.3076019054</v>
      </c>
      <c r="G127" s="11">
        <f t="shared" si="11"/>
        <v>234038.7202618015</v>
      </c>
      <c r="H127" s="11">
        <f t="shared" si="28"/>
        <v>23403.872026180077</v>
      </c>
      <c r="J127" s="11"/>
      <c r="K127" s="11">
        <f t="shared" si="14"/>
        <v>-23403.872026180077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28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28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28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28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28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29">IF(F132+H133&gt;0,F132+H133,0)</f>
        <v>1656652.155716927</v>
      </c>
      <c r="G133" s="11">
        <f t="shared" ref="G133:G177" si="30">(F133-F132)*10</f>
        <v>192656.51181548834</v>
      </c>
      <c r="H133" s="11">
        <f t="shared" ref="H133:H177" si="31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29"/>
        <v>1675247.0879015042</v>
      </c>
      <c r="G134" s="11">
        <f t="shared" si="30"/>
        <v>185949.32184577221</v>
      </c>
      <c r="H134" s="11">
        <f t="shared" si="31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29"/>
        <v>1693180.1309791214</v>
      </c>
      <c r="G135" s="11">
        <f t="shared" si="30"/>
        <v>179330.43077617185</v>
      </c>
      <c r="H135" s="11">
        <f t="shared" si="31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29"/>
        <v>1710461.1485234315</v>
      </c>
      <c r="G136" s="11">
        <f t="shared" si="30"/>
        <v>172810.17544310074</v>
      </c>
      <c r="H136" s="11">
        <f t="shared" si="31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29"/>
        <v>1727100.9355307182</v>
      </c>
      <c r="G137" s="11">
        <f t="shared" si="30"/>
        <v>166397.87007286679</v>
      </c>
      <c r="H137" s="11">
        <f t="shared" si="31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29"/>
        <v>1743111.1197491998</v>
      </c>
      <c r="G138" s="11">
        <f t="shared" si="30"/>
        <v>160101.84218481649</v>
      </c>
      <c r="H138" s="11">
        <f t="shared" si="31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29"/>
        <v>1758504.0668410447</v>
      </c>
      <c r="G139" s="11">
        <f t="shared" si="30"/>
        <v>153929.47091844864</v>
      </c>
      <c r="H139" s="11">
        <f t="shared" si="31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29"/>
        <v>1773292.7895708585</v>
      </c>
      <c r="G140" s="11">
        <f t="shared" si="30"/>
        <v>147887.22729813773</v>
      </c>
      <c r="H140" s="11">
        <f t="shared" si="31"/>
        <v>14788.722729813833</v>
      </c>
      <c r="J140" s="11"/>
      <c r="K140" s="11">
        <f t="shared" ref="K140:K177" si="32">E140-H140</f>
        <v>-14788.722729813833</v>
      </c>
    </row>
    <row r="141" spans="2:11">
      <c r="B141" s="10">
        <v>139</v>
      </c>
      <c r="C141" s="10"/>
      <c r="E141" s="11">
        <f t="shared" ref="E141:E177" si="33">SUM(D134:D140)/7</f>
        <v>0</v>
      </c>
      <c r="F141" s="11">
        <f t="shared" si="29"/>
        <v>1787490.8611694009</v>
      </c>
      <c r="G141" s="11">
        <f t="shared" si="30"/>
        <v>141980.71598542389</v>
      </c>
      <c r="H141" s="11">
        <f t="shared" si="31"/>
        <v>14198.071598542378</v>
      </c>
      <c r="J141" s="11"/>
      <c r="K141" s="11">
        <f t="shared" si="32"/>
        <v>-14198.071598542378</v>
      </c>
    </row>
    <row r="142" spans="2:11">
      <c r="B142" s="10">
        <v>140</v>
      </c>
      <c r="C142" s="10"/>
      <c r="E142" s="11">
        <f t="shared" si="33"/>
        <v>0</v>
      </c>
      <c r="F142" s="11">
        <f t="shared" si="29"/>
        <v>1801112.3329798833</v>
      </c>
      <c r="G142" s="11">
        <f t="shared" si="30"/>
        <v>136214.71810482442</v>
      </c>
      <c r="H142" s="11">
        <f t="shared" si="31"/>
        <v>13621.471810482346</v>
      </c>
      <c r="J142" s="11"/>
      <c r="K142" s="11">
        <f t="shared" si="32"/>
        <v>-13621.471810482346</v>
      </c>
    </row>
    <row r="143" spans="2:11">
      <c r="B143" s="10">
        <v>141</v>
      </c>
      <c r="C143" s="10"/>
      <c r="E143" s="11">
        <f t="shared" si="33"/>
        <v>0</v>
      </c>
      <c r="F143" s="11">
        <f t="shared" si="29"/>
        <v>1814171.6564563431</v>
      </c>
      <c r="G143" s="11">
        <f t="shared" si="30"/>
        <v>130593.23476459831</v>
      </c>
      <c r="H143" s="11">
        <f t="shared" si="31"/>
        <v>13059.323476459786</v>
      </c>
      <c r="J143" s="11"/>
      <c r="K143" s="11">
        <f t="shared" si="32"/>
        <v>-13059.323476459786</v>
      </c>
    </row>
    <row r="144" spans="2:11">
      <c r="B144" s="10">
        <v>142</v>
      </c>
      <c r="C144" s="10"/>
      <c r="E144" s="11">
        <f t="shared" si="33"/>
        <v>0</v>
      </c>
      <c r="F144" s="11">
        <f t="shared" si="29"/>
        <v>1826683.609549195</v>
      </c>
      <c r="G144" s="11">
        <f t="shared" si="30"/>
        <v>125119.53092851909</v>
      </c>
      <c r="H144" s="11">
        <f t="shared" si="31"/>
        <v>12511.953092851851</v>
      </c>
      <c r="J144" s="11"/>
      <c r="K144" s="11">
        <f t="shared" si="32"/>
        <v>-12511.953092851851</v>
      </c>
    </row>
    <row r="145" spans="2:11">
      <c r="B145" s="10">
        <v>143</v>
      </c>
      <c r="C145" s="10"/>
      <c r="E145" s="11">
        <f t="shared" si="33"/>
        <v>0</v>
      </c>
      <c r="F145" s="11">
        <f t="shared" si="29"/>
        <v>1838663.2274820216</v>
      </c>
      <c r="G145" s="11">
        <f t="shared" si="30"/>
        <v>119796.17932826513</v>
      </c>
      <c r="H145" s="11">
        <f t="shared" si="31"/>
        <v>11979.617932826462</v>
      </c>
      <c r="J145" s="11"/>
      <c r="K145" s="11">
        <f t="shared" si="32"/>
        <v>-11979.617932826462</v>
      </c>
    </row>
    <row r="146" spans="2:11">
      <c r="B146" s="10">
        <v>144</v>
      </c>
      <c r="C146" s="10"/>
      <c r="E146" s="11">
        <f t="shared" si="33"/>
        <v>0</v>
      </c>
      <c r="F146" s="11">
        <f t="shared" si="29"/>
        <v>1850125.7378958622</v>
      </c>
      <c r="G146" s="11">
        <f t="shared" si="30"/>
        <v>114625.10413840646</v>
      </c>
      <c r="H146" s="11">
        <f t="shared" si="31"/>
        <v>11462.510413840704</v>
      </c>
      <c r="J146" s="11"/>
      <c r="K146" s="11">
        <f t="shared" si="32"/>
        <v>-11462.510413840704</v>
      </c>
    </row>
    <row r="147" spans="2:11">
      <c r="B147" s="10">
        <v>145</v>
      </c>
      <c r="C147" s="10"/>
      <c r="E147" s="11">
        <f t="shared" si="33"/>
        <v>0</v>
      </c>
      <c r="F147" s="11">
        <f t="shared" si="29"/>
        <v>1861086.5003125493</v>
      </c>
      <c r="G147" s="11">
        <f t="shared" si="30"/>
        <v>109607.62416687096</v>
      </c>
      <c r="H147" s="11">
        <f t="shared" si="31"/>
        <v>10960.762416687074</v>
      </c>
      <c r="J147" s="11"/>
      <c r="K147" s="11">
        <f t="shared" si="32"/>
        <v>-10960.762416687074</v>
      </c>
    </row>
    <row r="148" spans="2:11">
      <c r="B148" s="10">
        <v>146</v>
      </c>
      <c r="C148" s="10"/>
      <c r="E148" s="11">
        <f t="shared" si="33"/>
        <v>0</v>
      </c>
      <c r="F148" s="11">
        <f t="shared" si="29"/>
        <v>1871560.94984687</v>
      </c>
      <c r="G148" s="11">
        <f t="shared" si="30"/>
        <v>104744.49534320738</v>
      </c>
      <c r="H148" s="11">
        <f t="shared" si="31"/>
        <v>10474.449534320735</v>
      </c>
      <c r="J148" s="11"/>
      <c r="K148" s="11">
        <f t="shared" si="32"/>
        <v>-10474.449534320735</v>
      </c>
    </row>
    <row r="149" spans="2:11">
      <c r="B149" s="10">
        <v>147</v>
      </c>
      <c r="C149" s="10"/>
      <c r="E149" s="11">
        <f t="shared" si="33"/>
        <v>0</v>
      </c>
      <c r="F149" s="11">
        <f t="shared" si="29"/>
        <v>1881564.5450783554</v>
      </c>
      <c r="G149" s="11">
        <f t="shared" si="30"/>
        <v>100035.9523148532</v>
      </c>
      <c r="H149" s="11">
        <f t="shared" si="31"/>
        <v>10003.595231485373</v>
      </c>
      <c r="J149" s="11"/>
      <c r="K149" s="11">
        <f t="shared" si="32"/>
        <v>-10003.595231485373</v>
      </c>
    </row>
    <row r="150" spans="2:11">
      <c r="B150" s="10">
        <v>148</v>
      </c>
      <c r="C150" s="10"/>
      <c r="E150" s="11">
        <f t="shared" si="33"/>
        <v>0</v>
      </c>
      <c r="F150" s="11">
        <f t="shared" si="29"/>
        <v>1891112.7199771313</v>
      </c>
      <c r="G150" s="11">
        <f t="shared" si="30"/>
        <v>95481.748987759929</v>
      </c>
      <c r="H150" s="11">
        <f t="shared" si="31"/>
        <v>9548.1748987760893</v>
      </c>
      <c r="K150" s="11">
        <f t="shared" si="32"/>
        <v>-9548.1748987760893</v>
      </c>
    </row>
    <row r="151" spans="2:11">
      <c r="B151" s="10">
        <v>149</v>
      </c>
      <c r="C151" s="10"/>
      <c r="E151" s="11">
        <f t="shared" si="33"/>
        <v>0</v>
      </c>
      <c r="F151" s="11">
        <f t="shared" si="29"/>
        <v>1900220.8397643613</v>
      </c>
      <c r="G151" s="11">
        <f t="shared" si="30"/>
        <v>91081.197872299235</v>
      </c>
      <c r="H151" s="11">
        <f t="shared" si="31"/>
        <v>9108.119787229849</v>
      </c>
      <c r="K151" s="11">
        <f t="shared" si="32"/>
        <v>-9108.119787229849</v>
      </c>
    </row>
    <row r="152" spans="2:11">
      <c r="B152" s="10">
        <v>150</v>
      </c>
      <c r="C152" s="10"/>
      <c r="E152" s="11">
        <f t="shared" si="33"/>
        <v>0</v>
      </c>
      <c r="F152" s="11">
        <f t="shared" si="29"/>
        <v>1908904.1605761792</v>
      </c>
      <c r="G152" s="11">
        <f t="shared" si="30"/>
        <v>86833.208118178882</v>
      </c>
      <c r="H152" s="11">
        <f t="shared" si="31"/>
        <v>8683.3208118178572</v>
      </c>
      <c r="K152" s="11">
        <f t="shared" si="32"/>
        <v>-8683.3208118178572</v>
      </c>
    </row>
    <row r="153" spans="2:11">
      <c r="B153" s="10">
        <v>151</v>
      </c>
      <c r="C153" s="10"/>
      <c r="E153" s="11">
        <f t="shared" si="33"/>
        <v>0</v>
      </c>
      <c r="F153" s="11">
        <f t="shared" si="29"/>
        <v>1917177.7927905086</v>
      </c>
      <c r="G153" s="11">
        <f t="shared" si="30"/>
        <v>82736.322143294383</v>
      </c>
      <c r="H153" s="11">
        <f t="shared" si="31"/>
        <v>8273.6322143294019</v>
      </c>
      <c r="K153" s="11">
        <f t="shared" si="32"/>
        <v>-8273.6322143294019</v>
      </c>
    </row>
    <row r="154" spans="2:11">
      <c r="B154" s="10">
        <v>152</v>
      </c>
      <c r="C154" s="10"/>
      <c r="E154" s="11">
        <f t="shared" si="33"/>
        <v>0</v>
      </c>
      <c r="F154" s="11">
        <f t="shared" si="29"/>
        <v>1925056.6678685937</v>
      </c>
      <c r="G154" s="11">
        <f t="shared" si="30"/>
        <v>78788.750780851115</v>
      </c>
      <c r="H154" s="11">
        <f t="shared" si="31"/>
        <v>7878.8750780851142</v>
      </c>
      <c r="K154" s="11">
        <f t="shared" si="32"/>
        <v>-7878.8750780851142</v>
      </c>
    </row>
    <row r="155" spans="2:11">
      <c r="B155" s="10">
        <v>153</v>
      </c>
      <c r="C155" s="10"/>
      <c r="E155" s="11">
        <f t="shared" si="33"/>
        <v>0</v>
      </c>
      <c r="F155" s="11">
        <f t="shared" si="29"/>
        <v>1932555.5085572978</v>
      </c>
      <c r="G155" s="11">
        <f t="shared" si="30"/>
        <v>74988.406887040474</v>
      </c>
      <c r="H155" s="11">
        <f t="shared" si="31"/>
        <v>7498.8406887040737</v>
      </c>
      <c r="K155" s="11">
        <f t="shared" si="32"/>
        <v>-7498.8406887040737</v>
      </c>
    </row>
    <row r="156" spans="2:11">
      <c r="B156" s="10">
        <v>154</v>
      </c>
      <c r="C156" s="10"/>
      <c r="E156" s="11">
        <f t="shared" si="33"/>
        <v>0</v>
      </c>
      <c r="F156" s="11">
        <f t="shared" si="29"/>
        <v>1939688.8022940739</v>
      </c>
      <c r="G156" s="11">
        <f t="shared" si="30"/>
        <v>71332.937367761042</v>
      </c>
      <c r="H156" s="11">
        <f t="shared" si="31"/>
        <v>7133.2937367761324</v>
      </c>
      <c r="K156" s="11">
        <f t="shared" si="32"/>
        <v>-7133.2937367761324</v>
      </c>
    </row>
    <row r="157" spans="2:11">
      <c r="B157" s="10">
        <v>155</v>
      </c>
      <c r="C157" s="10"/>
      <c r="E157" s="11">
        <f t="shared" si="33"/>
        <v>0</v>
      </c>
      <c r="F157" s="11">
        <f t="shared" si="29"/>
        <v>1946470.7776538397</v>
      </c>
      <c r="G157" s="11">
        <f t="shared" si="30"/>
        <v>67819.753597658128</v>
      </c>
      <c r="H157" s="11">
        <f t="shared" si="31"/>
        <v>6781.9753597657827</v>
      </c>
      <c r="K157" s="11">
        <f t="shared" si="32"/>
        <v>-6781.9753597657827</v>
      </c>
    </row>
    <row r="158" spans="2:11">
      <c r="B158" s="10">
        <v>156</v>
      </c>
      <c r="C158" s="10"/>
      <c r="E158" s="11">
        <f t="shared" si="33"/>
        <v>0</v>
      </c>
      <c r="F158" s="11">
        <f t="shared" si="29"/>
        <v>1952915.3836756409</v>
      </c>
      <c r="G158" s="11">
        <f t="shared" si="30"/>
        <v>64446.060218012426</v>
      </c>
      <c r="H158" s="11">
        <f t="shared" si="31"/>
        <v>6444.6060218013345</v>
      </c>
      <c r="K158" s="11">
        <f t="shared" si="32"/>
        <v>-6444.6060218013345</v>
      </c>
    </row>
    <row r="159" spans="2:11">
      <c r="B159" s="10">
        <v>157</v>
      </c>
      <c r="C159" s="10"/>
      <c r="E159" s="11">
        <f t="shared" si="33"/>
        <v>0</v>
      </c>
      <c r="F159" s="11">
        <f t="shared" si="29"/>
        <v>1959036.2719068322</v>
      </c>
      <c r="G159" s="11">
        <f t="shared" si="30"/>
        <v>61208.882311913185</v>
      </c>
      <c r="H159" s="11">
        <f t="shared" si="31"/>
        <v>6120.8882311913212</v>
      </c>
      <c r="K159" s="11">
        <f t="shared" si="32"/>
        <v>-6120.8882311913212</v>
      </c>
    </row>
    <row r="160" spans="2:11">
      <c r="B160" s="10">
        <v>158</v>
      </c>
      <c r="C160" s="10"/>
      <c r="E160" s="11">
        <f t="shared" si="33"/>
        <v>0</v>
      </c>
      <c r="F160" s="11">
        <f t="shared" si="29"/>
        <v>1964846.7810033965</v>
      </c>
      <c r="G160" s="11">
        <f t="shared" si="30"/>
        <v>58105.090965642594</v>
      </c>
      <c r="H160" s="11">
        <f t="shared" si="31"/>
        <v>5810.5090965643731</v>
      </c>
      <c r="K160" s="11">
        <f t="shared" si="32"/>
        <v>-5810.5090965643731</v>
      </c>
    </row>
    <row r="161" spans="2:11">
      <c r="B161" s="10">
        <v>159</v>
      </c>
      <c r="C161" s="10"/>
      <c r="E161" s="11">
        <f t="shared" si="33"/>
        <v>0</v>
      </c>
      <c r="F161" s="11">
        <f t="shared" si="29"/>
        <v>1970359.9237268548</v>
      </c>
      <c r="G161" s="11">
        <f t="shared" si="30"/>
        <v>55131.427234583534</v>
      </c>
      <c r="H161" s="11">
        <f t="shared" si="31"/>
        <v>5513.1427234583243</v>
      </c>
      <c r="K161" s="11">
        <f t="shared" si="32"/>
        <v>-5513.1427234583243</v>
      </c>
    </row>
    <row r="162" spans="2:11">
      <c r="B162" s="10">
        <v>160</v>
      </c>
      <c r="C162" s="10"/>
      <c r="E162" s="11">
        <f t="shared" si="33"/>
        <v>0</v>
      </c>
      <c r="F162" s="11">
        <f t="shared" si="29"/>
        <v>1975588.3761808504</v>
      </c>
      <c r="G162" s="11">
        <f t="shared" si="30"/>
        <v>52284.524539955892</v>
      </c>
      <c r="H162" s="11">
        <f t="shared" si="31"/>
        <v>5228.4524539956365</v>
      </c>
      <c r="K162" s="11">
        <f t="shared" si="32"/>
        <v>-5228.4524539956365</v>
      </c>
    </row>
    <row r="163" spans="2:11">
      <c r="B163" s="10">
        <v>161</v>
      </c>
      <c r="C163" s="10"/>
      <c r="E163" s="11">
        <f t="shared" si="33"/>
        <v>0</v>
      </c>
      <c r="F163" s="11">
        <f t="shared" si="29"/>
        <v>1980544.4691338337</v>
      </c>
      <c r="G163" s="11">
        <f t="shared" si="30"/>
        <v>49560.92952983221</v>
      </c>
      <c r="H163" s="11">
        <f t="shared" si="31"/>
        <v>4956.0929529831301</v>
      </c>
      <c r="K163" s="11">
        <f t="shared" si="32"/>
        <v>-4956.0929529831301</v>
      </c>
    </row>
    <row r="164" spans="2:11">
      <c r="B164" s="10">
        <v>162</v>
      </c>
      <c r="C164" s="10"/>
      <c r="E164" s="11">
        <f t="shared" si="33"/>
        <v>0</v>
      </c>
      <c r="F164" s="11">
        <f t="shared" si="29"/>
        <v>1985240.1812782066</v>
      </c>
      <c r="G164" s="11">
        <f t="shared" si="30"/>
        <v>46957.121443729848</v>
      </c>
      <c r="H164" s="11">
        <f t="shared" si="31"/>
        <v>4695.7121443729175</v>
      </c>
      <c r="K164" s="11">
        <f t="shared" si="32"/>
        <v>-4695.7121443729175</v>
      </c>
    </row>
    <row r="165" spans="2:11">
      <c r="B165" s="10">
        <v>163</v>
      </c>
      <c r="C165" s="10"/>
      <c r="E165" s="11">
        <f t="shared" si="33"/>
        <v>0</v>
      </c>
      <c r="F165" s="11">
        <f t="shared" si="29"/>
        <v>1989687.1342807312</v>
      </c>
      <c r="G165" s="11">
        <f t="shared" si="30"/>
        <v>44469.530025245622</v>
      </c>
      <c r="H165" s="11">
        <f t="shared" si="31"/>
        <v>4446.9530025246459</v>
      </c>
      <c r="K165" s="11">
        <f t="shared" si="32"/>
        <v>-4446.9530025246459</v>
      </c>
    </row>
    <row r="166" spans="2:11">
      <c r="B166" s="10">
        <v>164</v>
      </c>
      <c r="C166" s="10"/>
      <c r="E166" s="11">
        <f t="shared" si="33"/>
        <v>0</v>
      </c>
      <c r="F166" s="11">
        <f t="shared" si="29"/>
        <v>1993896.5894838567</v>
      </c>
      <c r="G166" s="11">
        <f t="shared" si="30"/>
        <v>42094.552031254862</v>
      </c>
      <c r="H166" s="11">
        <f t="shared" si="31"/>
        <v>4209.4552031254616</v>
      </c>
      <c r="K166" s="11">
        <f t="shared" si="32"/>
        <v>-4209.4552031254616</v>
      </c>
    </row>
    <row r="167" spans="2:11">
      <c r="B167" s="10">
        <v>165</v>
      </c>
      <c r="C167" s="10"/>
      <c r="E167" s="11">
        <f t="shared" si="33"/>
        <v>0</v>
      </c>
      <c r="F167" s="11">
        <f t="shared" si="29"/>
        <v>1997879.4461228163</v>
      </c>
      <c r="G167" s="11">
        <f t="shared" si="30"/>
        <v>39828.56638959609</v>
      </c>
      <c r="H167" s="11">
        <f t="shared" si="31"/>
        <v>3982.8566389597117</v>
      </c>
      <c r="K167" s="11">
        <f t="shared" si="32"/>
        <v>-3982.8566389597117</v>
      </c>
    </row>
    <row r="168" spans="2:11">
      <c r="B168" s="10">
        <v>166</v>
      </c>
      <c r="C168" s="10"/>
      <c r="E168" s="11">
        <f t="shared" si="33"/>
        <v>0</v>
      </c>
      <c r="F168" s="11">
        <f t="shared" si="29"/>
        <v>2001646.2409287994</v>
      </c>
      <c r="G168" s="11">
        <f t="shared" si="30"/>
        <v>37667.948059830815</v>
      </c>
      <c r="H168" s="11">
        <f t="shared" si="31"/>
        <v>3766.7948059831801</v>
      </c>
      <c r="K168" s="11">
        <f t="shared" si="32"/>
        <v>-3766.7948059831801</v>
      </c>
    </row>
    <row r="169" spans="2:11">
      <c r="B169" s="10">
        <v>167</v>
      </c>
      <c r="C169" s="10"/>
      <c r="E169" s="11">
        <f t="shared" si="33"/>
        <v>0</v>
      </c>
      <c r="F169" s="11">
        <f t="shared" si="29"/>
        <v>2005207.148994152</v>
      </c>
      <c r="G169" s="11">
        <f t="shared" si="30"/>
        <v>35609.080653525889</v>
      </c>
      <c r="H169" s="11">
        <f t="shared" si="31"/>
        <v>3560.9080653525125</v>
      </c>
      <c r="K169" s="11">
        <f t="shared" si="32"/>
        <v>-3560.9080653525125</v>
      </c>
    </row>
    <row r="170" spans="2:11">
      <c r="B170" s="10">
        <v>168</v>
      </c>
      <c r="C170" s="10"/>
      <c r="E170" s="11">
        <f t="shared" si="33"/>
        <v>0</v>
      </c>
      <c r="F170" s="11">
        <f t="shared" si="29"/>
        <v>2008571.9857813485</v>
      </c>
      <c r="G170" s="11">
        <f t="shared" si="30"/>
        <v>33648.367871965747</v>
      </c>
      <c r="H170" s="11">
        <f t="shared" si="31"/>
        <v>3364.8367871966238</v>
      </c>
      <c r="K170" s="11">
        <f t="shared" si="32"/>
        <v>-3364.8367871966238</v>
      </c>
    </row>
    <row r="171" spans="2:11">
      <c r="B171" s="10">
        <v>169</v>
      </c>
      <c r="C171" s="10"/>
      <c r="E171" s="11">
        <f t="shared" si="33"/>
        <v>0</v>
      </c>
      <c r="F171" s="11">
        <f t="shared" si="29"/>
        <v>2011750.2101633477</v>
      </c>
      <c r="G171" s="11">
        <f t="shared" si="30"/>
        <v>31782.243819991127</v>
      </c>
      <c r="H171" s="11">
        <f t="shared" si="31"/>
        <v>3178.224381999079</v>
      </c>
      <c r="K171" s="11">
        <f t="shared" si="32"/>
        <v>-3178.224381999079</v>
      </c>
    </row>
    <row r="172" spans="2:11">
      <c r="B172" s="10">
        <v>170</v>
      </c>
      <c r="C172" s="10"/>
      <c r="E172" s="11">
        <f t="shared" si="33"/>
        <v>0</v>
      </c>
      <c r="F172" s="11">
        <f t="shared" si="29"/>
        <v>2014750.9283888419</v>
      </c>
      <c r="G172" s="11">
        <f t="shared" si="30"/>
        <v>30007.1822549426</v>
      </c>
      <c r="H172" s="11">
        <f t="shared" si="31"/>
        <v>3000.7182254943637</v>
      </c>
      <c r="K172" s="11">
        <f t="shared" si="32"/>
        <v>-3000.7182254943637</v>
      </c>
    </row>
    <row r="173" spans="2:11">
      <c r="B173" s="10">
        <v>171</v>
      </c>
      <c r="C173" s="10"/>
      <c r="E173" s="11">
        <f t="shared" si="33"/>
        <v>0</v>
      </c>
      <c r="F173" s="11">
        <f t="shared" si="29"/>
        <v>2017582.8988718146</v>
      </c>
      <c r="G173" s="11">
        <f t="shared" si="30"/>
        <v>28319.704829726834</v>
      </c>
      <c r="H173" s="11">
        <f t="shared" si="31"/>
        <v>2831.9704829726675</v>
      </c>
      <c r="K173" s="11">
        <f t="shared" si="32"/>
        <v>-2831.9704829726675</v>
      </c>
    </row>
    <row r="174" spans="2:11">
      <c r="B174" s="10">
        <v>172</v>
      </c>
      <c r="C174" s="10"/>
      <c r="E174" s="11">
        <f t="shared" si="33"/>
        <v>0</v>
      </c>
      <c r="F174" s="11">
        <f t="shared" si="29"/>
        <v>2020254.5377106562</v>
      </c>
      <c r="G174" s="11">
        <f t="shared" si="30"/>
        <v>26716.388388415799</v>
      </c>
      <c r="H174" s="11">
        <f t="shared" si="31"/>
        <v>2671.6388388416003</v>
      </c>
      <c r="K174" s="11">
        <f t="shared" si="32"/>
        <v>-2671.6388388416003</v>
      </c>
    </row>
    <row r="175" spans="2:11">
      <c r="B175" s="10">
        <v>173</v>
      </c>
      <c r="C175" s="10"/>
      <c r="E175" s="11">
        <f t="shared" si="33"/>
        <v>0</v>
      </c>
      <c r="F175" s="11">
        <f t="shared" si="29"/>
        <v>2022773.9248478708</v>
      </c>
      <c r="G175" s="11">
        <f t="shared" si="30"/>
        <v>25193.871372146532</v>
      </c>
      <c r="H175" s="11">
        <f t="shared" si="31"/>
        <v>2519.3871372147428</v>
      </c>
      <c r="K175" s="11">
        <f t="shared" si="32"/>
        <v>-2519.3871372147428</v>
      </c>
    </row>
    <row r="176" spans="2:11">
      <c r="B176" s="10">
        <v>174</v>
      </c>
      <c r="C176" s="10"/>
      <c r="E176" s="11">
        <f t="shared" si="33"/>
        <v>0</v>
      </c>
      <c r="F176" s="11">
        <f t="shared" si="29"/>
        <v>2025148.8107870608</v>
      </c>
      <c r="G176" s="11">
        <f t="shared" si="30"/>
        <v>23748.859391899314</v>
      </c>
      <c r="H176" s="11">
        <f t="shared" si="31"/>
        <v>2374.8859391899105</v>
      </c>
      <c r="K176" s="11">
        <f t="shared" si="32"/>
        <v>-2374.8859391899105</v>
      </c>
    </row>
    <row r="177" spans="2:11">
      <c r="B177" s="10">
        <v>175</v>
      </c>
      <c r="C177" s="10"/>
      <c r="E177" s="11">
        <f t="shared" si="33"/>
        <v>0</v>
      </c>
      <c r="F177" s="11">
        <f t="shared" si="29"/>
        <v>2027386.6237894099</v>
      </c>
      <c r="G177" s="11">
        <f t="shared" si="30"/>
        <v>22378.130023491103</v>
      </c>
      <c r="H177" s="11">
        <f t="shared" si="31"/>
        <v>2237.8130023491644</v>
      </c>
      <c r="K177" s="11">
        <f t="shared" si="32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2" activePane="bottomLeft" state="frozen"/>
      <selection pane="bottomLeft" activeCell="D17" sqref="D1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1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2</v>
      </c>
      <c r="C4" s="10">
        <f>'Nuovi positivi'!B4</f>
        <v>248070</v>
      </c>
      <c r="D4">
        <f>C4-C3</f>
        <v>238</v>
      </c>
      <c r="E4" s="11">
        <f>E3+G4+$L$7</f>
        <v>247832.00000022759</v>
      </c>
      <c r="F4" s="11">
        <v>0</v>
      </c>
      <c r="G4" s="11">
        <f t="shared" ref="G4:G35" si="0">$L$4*B4^$L$5*EXP(-B4/$L$6)</f>
        <v>2.2758649994311059E-7</v>
      </c>
      <c r="H4" s="11">
        <f t="shared" ref="H4:H35" si="1">C4-E4</f>
        <v>237.99999977240805</v>
      </c>
      <c r="I4" s="11">
        <f>H4-H3</f>
        <v>237.99999977240805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3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247832.00000572717</v>
      </c>
      <c r="F5" s="11">
        <f t="shared" ref="F5:F60" si="4">(E5-E4)*10</f>
        <v>5.4995762184262276E-5</v>
      </c>
      <c r="G5" s="11">
        <f t="shared" si="0"/>
        <v>5.4995839401273027E-6</v>
      </c>
      <c r="H5" s="11">
        <f t="shared" si="1"/>
        <v>396.99999427283183</v>
      </c>
      <c r="I5" s="11">
        <f t="shared" ref="I5:I52" si="5">H5-H4</f>
        <v>158.99999450042378</v>
      </c>
      <c r="K5" s="4" t="s">
        <v>38</v>
      </c>
      <c r="L5" s="9">
        <v>8</v>
      </c>
    </row>
    <row r="6" spans="1:12">
      <c r="A6" s="2">
        <f>Dati!A6</f>
        <v>44047</v>
      </c>
      <c r="B6" s="10">
        <v>4</v>
      </c>
      <c r="C6" s="10">
        <f>'Nuovi positivi'!B6</f>
        <v>248419</v>
      </c>
      <c r="D6">
        <f t="shared" si="2"/>
        <v>190</v>
      </c>
      <c r="E6" s="11">
        <f t="shared" si="3"/>
        <v>247832.00005752279</v>
      </c>
      <c r="F6" s="11">
        <f t="shared" si="4"/>
        <v>5.1795621402561665E-4</v>
      </c>
      <c r="G6" s="11">
        <f t="shared" si="0"/>
        <v>5.1795614956355466E-5</v>
      </c>
      <c r="H6" s="11">
        <f t="shared" si="1"/>
        <v>586.99994247721042</v>
      </c>
      <c r="I6" s="11">
        <f t="shared" si="5"/>
        <v>189.9999482043786</v>
      </c>
      <c r="K6" s="4" t="s">
        <v>39</v>
      </c>
      <c r="L6" s="9">
        <v>17</v>
      </c>
    </row>
    <row r="7" spans="1:12">
      <c r="A7" s="2">
        <f>Dati!A7</f>
        <v>44048</v>
      </c>
      <c r="B7" s="10">
        <v>5</v>
      </c>
      <c r="C7" s="10">
        <f>'Nuovi positivi'!B7</f>
        <v>248803</v>
      </c>
      <c r="D7">
        <f t="shared" si="2"/>
        <v>384</v>
      </c>
      <c r="E7" s="11">
        <f t="shared" si="3"/>
        <v>247832.00034861217</v>
      </c>
      <c r="F7" s="11">
        <f t="shared" si="4"/>
        <v>2.910893817897886E-3</v>
      </c>
      <c r="G7" s="11">
        <f t="shared" si="0"/>
        <v>2.9108938164589085E-4</v>
      </c>
      <c r="H7" s="11">
        <f t="shared" si="1"/>
        <v>970.99965138782864</v>
      </c>
      <c r="I7" s="11">
        <f t="shared" si="5"/>
        <v>383.99970891061821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6</v>
      </c>
      <c r="C8" s="10">
        <f>'Nuovi positivi'!B8</f>
        <v>249204</v>
      </c>
      <c r="D8">
        <f t="shared" si="2"/>
        <v>401</v>
      </c>
      <c r="E8" s="11">
        <f t="shared" si="3"/>
        <v>247832.00152874147</v>
      </c>
      <c r="F8" s="11">
        <f t="shared" si="4"/>
        <v>1.1801293003372848E-2</v>
      </c>
      <c r="G8" s="11">
        <f t="shared" si="0"/>
        <v>1.18012931256113E-3</v>
      </c>
      <c r="H8" s="11">
        <f t="shared" si="1"/>
        <v>1371.9984712585283</v>
      </c>
      <c r="I8" s="11">
        <f t="shared" si="5"/>
        <v>400.99881987069966</v>
      </c>
    </row>
    <row r="9" spans="1:12">
      <c r="A9" s="2">
        <f>Dati!A9</f>
        <v>44050</v>
      </c>
      <c r="B9" s="10">
        <v>7</v>
      </c>
      <c r="C9" s="10">
        <f>'Nuovi positivi'!B9</f>
        <v>249756</v>
      </c>
      <c r="D9">
        <f t="shared" si="2"/>
        <v>552</v>
      </c>
      <c r="E9" s="11">
        <f t="shared" si="3"/>
        <v>247832.00534780763</v>
      </c>
      <c r="F9" s="11">
        <f t="shared" si="4"/>
        <v>3.8190661580301821E-2</v>
      </c>
      <c r="G9" s="11">
        <f t="shared" si="0"/>
        <v>3.8190661469990413E-3</v>
      </c>
      <c r="H9" s="11">
        <f t="shared" si="1"/>
        <v>1923.9946521923703</v>
      </c>
      <c r="I9" s="11">
        <f t="shared" si="5"/>
        <v>551.99618093384197</v>
      </c>
      <c r="K9" s="12" t="s">
        <v>29</v>
      </c>
      <c r="L9" s="11">
        <f>AVERAGE(H3:H36)</f>
        <v>9155.3010723835141</v>
      </c>
    </row>
    <row r="10" spans="1:12">
      <c r="A10" s="2">
        <f>Dati!A10</f>
        <v>44051</v>
      </c>
      <c r="B10" s="10">
        <v>8</v>
      </c>
      <c r="C10" s="10">
        <f>'Nuovi positivi'!B10</f>
        <v>250103</v>
      </c>
      <c r="D10">
        <f t="shared" si="2"/>
        <v>347</v>
      </c>
      <c r="E10" s="11">
        <f t="shared" si="3"/>
        <v>247832.01582743938</v>
      </c>
      <c r="F10" s="11">
        <f t="shared" si="4"/>
        <v>0.10479631746420637</v>
      </c>
      <c r="G10" s="11">
        <f t="shared" si="0"/>
        <v>1.0479631752761853E-2</v>
      </c>
      <c r="H10" s="11">
        <f t="shared" si="1"/>
        <v>2270.9841725606238</v>
      </c>
      <c r="I10" s="11">
        <f t="shared" si="5"/>
        <v>346.98952036825358</v>
      </c>
      <c r="K10" s="12" t="s">
        <v>30</v>
      </c>
      <c r="L10" s="6">
        <f>STDEVP(H3:H36)</f>
        <v>7258.9160021623566</v>
      </c>
    </row>
    <row r="11" spans="1:12">
      <c r="A11" s="2">
        <f>Dati!A11</f>
        <v>44052</v>
      </c>
      <c r="B11" s="10">
        <v>9</v>
      </c>
      <c r="C11" s="10">
        <f>'Nuovi positivi'!B11</f>
        <v>250566</v>
      </c>
      <c r="D11">
        <f t="shared" si="2"/>
        <v>463</v>
      </c>
      <c r="E11" s="11">
        <f t="shared" si="3"/>
        <v>247832.04117986208</v>
      </c>
      <c r="F11" s="11">
        <f t="shared" si="4"/>
        <v>0.25352422700962052</v>
      </c>
      <c r="G11" s="11">
        <f t="shared" si="0"/>
        <v>2.5352422713416655E-2</v>
      </c>
      <c r="H11" s="11">
        <f t="shared" si="1"/>
        <v>2733.9588201379229</v>
      </c>
      <c r="I11" s="11">
        <f t="shared" si="5"/>
        <v>462.97464757729904</v>
      </c>
    </row>
    <row r="12" spans="1:12">
      <c r="A12" s="2">
        <f>Dati!A12</f>
        <v>44053</v>
      </c>
      <c r="B12" s="10">
        <v>10</v>
      </c>
      <c r="C12" s="10">
        <f>'Nuovi positivi'!B12</f>
        <v>250825</v>
      </c>
      <c r="D12">
        <f t="shared" si="2"/>
        <v>259</v>
      </c>
      <c r="E12" s="11">
        <f t="shared" si="3"/>
        <v>247832.09671049938</v>
      </c>
      <c r="F12" s="11">
        <f t="shared" si="4"/>
        <v>0.55530637298943475</v>
      </c>
      <c r="G12" s="11">
        <f t="shared" si="0"/>
        <v>5.5530637300195057E-2</v>
      </c>
      <c r="H12" s="11">
        <f t="shared" si="1"/>
        <v>2992.9032895006239</v>
      </c>
      <c r="I12" s="11">
        <f t="shared" si="5"/>
        <v>258.94446936270106</v>
      </c>
      <c r="K12" s="12" t="s">
        <v>40</v>
      </c>
      <c r="L12" s="11">
        <f>AVERAGE(I4:I39)</f>
        <v>764.36200465570118</v>
      </c>
    </row>
    <row r="13" spans="1:12">
      <c r="A13" s="2">
        <f>Dati!A13</f>
        <v>44054</v>
      </c>
      <c r="B13" s="10">
        <v>11</v>
      </c>
      <c r="C13" s="10">
        <f>'Nuovi positivi'!B13</f>
        <v>251237</v>
      </c>
      <c r="D13">
        <f t="shared" si="2"/>
        <v>412</v>
      </c>
      <c r="E13" s="11">
        <f t="shared" si="3"/>
        <v>247832.20894526519</v>
      </c>
      <c r="F13" s="11">
        <f t="shared" si="4"/>
        <v>1.1223476580926217</v>
      </c>
      <c r="G13" s="11">
        <f t="shared" si="0"/>
        <v>0.11223476582076861</v>
      </c>
      <c r="H13" s="11">
        <f t="shared" si="1"/>
        <v>3404.7910547348147</v>
      </c>
      <c r="I13" s="11">
        <f t="shared" si="5"/>
        <v>411.88776523419074</v>
      </c>
      <c r="K13" s="12" t="s">
        <v>30</v>
      </c>
      <c r="L13" s="6">
        <f>STDEVP(I4:I39)</f>
        <v>396.19823592045043</v>
      </c>
    </row>
    <row r="14" spans="1:12">
      <c r="A14" s="2">
        <f>Dati!A14</f>
        <v>44055</v>
      </c>
      <c r="B14" s="10">
        <v>12</v>
      </c>
      <c r="C14" s="10">
        <f>'Nuovi positivi'!B14</f>
        <v>251713</v>
      </c>
      <c r="D14">
        <f t="shared" si="2"/>
        <v>476</v>
      </c>
      <c r="E14" s="11">
        <f t="shared" si="3"/>
        <v>247832.42121552801</v>
      </c>
      <c r="F14" s="11">
        <f t="shared" si="4"/>
        <v>2.1227026282576844</v>
      </c>
      <c r="G14" s="11">
        <f t="shared" si="0"/>
        <v>0.21227026282060737</v>
      </c>
      <c r="H14" s="11">
        <f t="shared" si="1"/>
        <v>3880.5787844719889</v>
      </c>
      <c r="I14" s="11">
        <f t="shared" si="5"/>
        <v>475.78772973717423</v>
      </c>
    </row>
    <row r="15" spans="1:12">
      <c r="A15" s="2">
        <f>Dati!A15</f>
        <v>44056</v>
      </c>
      <c r="B15" s="10">
        <v>13</v>
      </c>
      <c r="C15" s="10">
        <f>'Nuovi positivi'!B15</f>
        <v>252235</v>
      </c>
      <c r="D15">
        <f t="shared" si="2"/>
        <v>522</v>
      </c>
      <c r="E15" s="11">
        <f t="shared" si="3"/>
        <v>247832.80091437075</v>
      </c>
      <c r="F15" s="11">
        <f t="shared" si="4"/>
        <v>3.7969884273479693</v>
      </c>
      <c r="G15" s="11">
        <f t="shared" si="0"/>
        <v>0.37969884272830484</v>
      </c>
      <c r="H15" s="11">
        <f t="shared" si="1"/>
        <v>4402.1990856292541</v>
      </c>
      <c r="I15" s="11">
        <f t="shared" si="5"/>
        <v>521.6203011572652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14</v>
      </c>
      <c r="C16" s="10">
        <f>'Nuovi positivi'!B16</f>
        <v>252809</v>
      </c>
      <c r="D16">
        <f t="shared" si="2"/>
        <v>574</v>
      </c>
      <c r="E16" s="11">
        <f t="shared" si="3"/>
        <v>247833.44860856803</v>
      </c>
      <c r="F16" s="11">
        <f t="shared" si="4"/>
        <v>6.4769419727963395</v>
      </c>
      <c r="G16" s="11">
        <f t="shared" si="0"/>
        <v>0.64769419728442501</v>
      </c>
      <c r="H16" s="11">
        <f t="shared" si="1"/>
        <v>4975.5513914319745</v>
      </c>
      <c r="I16" s="11">
        <f t="shared" si="5"/>
        <v>573.35230580272037</v>
      </c>
    </row>
    <row r="17" spans="1:12">
      <c r="A17" s="2">
        <f>Dati!A17</f>
        <v>44058</v>
      </c>
      <c r="B17" s="10">
        <v>15</v>
      </c>
      <c r="C17" s="10">
        <f>'Nuovi positivi'!B17</f>
        <v>253438</v>
      </c>
      <c r="D17">
        <f t="shared" si="2"/>
        <v>629</v>
      </c>
      <c r="E17" s="11">
        <f t="shared" si="3"/>
        <v>247834.50915346594</v>
      </c>
      <c r="F17" s="11">
        <f t="shared" si="4"/>
        <v>10.605448979185894</v>
      </c>
      <c r="G17" s="11">
        <f t="shared" si="0"/>
        <v>1.0605448979307521</v>
      </c>
      <c r="H17" s="11">
        <f t="shared" si="1"/>
        <v>5603.4908465340559</v>
      </c>
      <c r="I17" s="11">
        <f t="shared" si="5"/>
        <v>627.93945510208141</v>
      </c>
    </row>
    <row r="18" spans="1:12">
      <c r="A18" s="2">
        <f>Dati!A18</f>
        <v>44059</v>
      </c>
      <c r="B18" s="10">
        <v>16</v>
      </c>
      <c r="C18" s="10">
        <f>'Nuovi positivi'!B18</f>
        <v>253915</v>
      </c>
      <c r="D18">
        <f t="shared" si="2"/>
        <v>477</v>
      </c>
      <c r="E18" s="11">
        <f t="shared" si="3"/>
        <v>247836.18491459987</v>
      </c>
      <c r="F18" s="11">
        <f t="shared" si="4"/>
        <v>16.757611339271534</v>
      </c>
      <c r="G18" s="11">
        <f t="shared" si="0"/>
        <v>1.6757611339339364</v>
      </c>
      <c r="H18" s="11">
        <f t="shared" si="1"/>
        <v>6078.8150854001287</v>
      </c>
      <c r="I18" s="11">
        <f t="shared" si="5"/>
        <v>475.32423886607285</v>
      </c>
      <c r="K18" t="s">
        <v>41</v>
      </c>
      <c r="L18" s="11">
        <f>MAX(E3:E200)</f>
        <v>3606387.417722939</v>
      </c>
    </row>
    <row r="19" spans="1:12">
      <c r="A19" s="2">
        <f>Dati!A19</f>
        <v>44060</v>
      </c>
      <c r="B19" s="10">
        <v>17</v>
      </c>
      <c r="C19" s="10">
        <f>'Nuovi positivi'!B19</f>
        <v>254235</v>
      </c>
      <c r="D19">
        <f t="shared" si="2"/>
        <v>320</v>
      </c>
      <c r="E19" s="11">
        <f t="shared" si="3"/>
        <v>247838.75115234902</v>
      </c>
      <c r="F19" s="11">
        <f t="shared" si="4"/>
        <v>25.662377491535153</v>
      </c>
      <c r="G19" s="11">
        <f t="shared" si="0"/>
        <v>2.5662377491426107</v>
      </c>
      <c r="H19" s="11">
        <f t="shared" si="1"/>
        <v>6396.2488476509752</v>
      </c>
      <c r="I19" s="11">
        <f t="shared" si="5"/>
        <v>317.43376225084648</v>
      </c>
    </row>
    <row r="20" spans="1:12">
      <c r="A20" s="2">
        <f>Dati!A20</f>
        <v>44061</v>
      </c>
      <c r="B20" s="10">
        <v>18</v>
      </c>
      <c r="C20" s="10">
        <f>'Nuovi positivi'!B20</f>
        <v>254636</v>
      </c>
      <c r="D20">
        <f t="shared" si="2"/>
        <v>401</v>
      </c>
      <c r="E20" s="11">
        <f t="shared" si="3"/>
        <v>247842.57357604499</v>
      </c>
      <c r="F20" s="11">
        <f t="shared" si="4"/>
        <v>38.224236959649716</v>
      </c>
      <c r="G20" s="11">
        <f t="shared" si="0"/>
        <v>3.8224236959786033</v>
      </c>
      <c r="H20" s="11">
        <f t="shared" si="1"/>
        <v>6793.4264239550103</v>
      </c>
      <c r="I20" s="11">
        <f t="shared" si="5"/>
        <v>397.17757630403503</v>
      </c>
    </row>
    <row r="21" spans="1:12">
      <c r="A21" s="2">
        <f>Dati!A21</f>
        <v>44062</v>
      </c>
      <c r="B21" s="10">
        <v>19</v>
      </c>
      <c r="C21" s="10">
        <f>'Nuovi positivi'!B21</f>
        <v>255278</v>
      </c>
      <c r="D21">
        <f t="shared" si="2"/>
        <v>642</v>
      </c>
      <c r="E21" s="11">
        <f t="shared" si="3"/>
        <v>247848.12802343036</v>
      </c>
      <c r="F21" s="11">
        <f t="shared" si="4"/>
        <v>55.544473853660747</v>
      </c>
      <c r="G21" s="11">
        <f t="shared" si="0"/>
        <v>5.5544473853698282</v>
      </c>
      <c r="H21" s="11">
        <f t="shared" si="1"/>
        <v>7429.8719765696442</v>
      </c>
      <c r="I21" s="11">
        <f t="shared" si="5"/>
        <v>636.44555261463393</v>
      </c>
    </row>
    <row r="22" spans="1:12">
      <c r="A22" s="2">
        <f>Dati!A22</f>
        <v>44063</v>
      </c>
      <c r="B22" s="10">
        <v>20</v>
      </c>
      <c r="C22" s="10">
        <f>'Nuovi positivi'!B22</f>
        <v>256118</v>
      </c>
      <c r="D22">
        <f t="shared" si="2"/>
        <v>840</v>
      </c>
      <c r="E22" s="11">
        <f t="shared" si="3"/>
        <v>247856.02217172852</v>
      </c>
      <c r="F22" s="11">
        <f t="shared" si="4"/>
        <v>78.941482981608715</v>
      </c>
      <c r="G22" s="11">
        <f t="shared" si="0"/>
        <v>7.8941482981524844</v>
      </c>
      <c r="H22" s="11">
        <f t="shared" si="1"/>
        <v>8261.9778282714833</v>
      </c>
      <c r="I22" s="11">
        <f t="shared" si="5"/>
        <v>832.10585170183913</v>
      </c>
    </row>
    <row r="23" spans="1:12">
      <c r="A23" s="2">
        <f>Dati!A23</f>
        <v>44064</v>
      </c>
      <c r="B23" s="10">
        <v>21</v>
      </c>
      <c r="C23" s="10">
        <f>'Nuovi positivi'!B23</f>
        <v>257065</v>
      </c>
      <c r="D23">
        <f t="shared" si="2"/>
        <v>947</v>
      </c>
      <c r="E23" s="11">
        <f t="shared" si="3"/>
        <v>247867.01913916497</v>
      </c>
      <c r="F23" s="11">
        <f t="shared" si="4"/>
        <v>109.96967436454725</v>
      </c>
      <c r="G23" s="11">
        <f t="shared" si="0"/>
        <v>10.996967436447898</v>
      </c>
      <c r="H23" s="11">
        <f t="shared" si="1"/>
        <v>9197.9808608350286</v>
      </c>
      <c r="I23" s="11">
        <f t="shared" si="5"/>
        <v>936.00303256354528</v>
      </c>
    </row>
    <row r="24" spans="1:12">
      <c r="A24" s="2">
        <f>Dati!A24</f>
        <v>44065</v>
      </c>
      <c r="B24" s="10">
        <v>22</v>
      </c>
      <c r="C24" s="10">
        <f>'Nuovi positivi'!B24</f>
        <v>258136</v>
      </c>
      <c r="D24">
        <f t="shared" si="2"/>
        <v>1071</v>
      </c>
      <c r="E24" s="11">
        <f t="shared" si="3"/>
        <v>247882.06279168648</v>
      </c>
      <c r="F24" s="11">
        <f t="shared" si="4"/>
        <v>150.43652521504555</v>
      </c>
      <c r="G24" s="11">
        <f t="shared" si="0"/>
        <v>15.043652521510174</v>
      </c>
      <c r="H24" s="11">
        <f t="shared" si="1"/>
        <v>10253.937208313524</v>
      </c>
      <c r="I24" s="11">
        <f t="shared" si="5"/>
        <v>1055.9563474784954</v>
      </c>
    </row>
    <row r="25" spans="1:12">
      <c r="A25" s="2">
        <f>Dati!A25</f>
        <v>44066</v>
      </c>
      <c r="B25" s="10">
        <v>23</v>
      </c>
      <c r="C25" s="10">
        <f>'Nuovi positivi'!B25</f>
        <v>259345</v>
      </c>
      <c r="D25">
        <f t="shared" si="2"/>
        <v>1209</v>
      </c>
      <c r="E25" s="11">
        <f t="shared" si="3"/>
        <v>247902.30452976175</v>
      </c>
      <c r="F25" s="11">
        <f t="shared" si="4"/>
        <v>202.41738075274043</v>
      </c>
      <c r="G25" s="11">
        <f t="shared" si="0"/>
        <v>20.24173807526477</v>
      </c>
      <c r="H25" s="11">
        <f t="shared" si="1"/>
        <v>11442.69547023825</v>
      </c>
      <c r="I25" s="11">
        <f t="shared" si="5"/>
        <v>1188.758261924726</v>
      </c>
    </row>
    <row r="26" spans="1:12">
      <c r="A26" s="2">
        <f>Dati!A26</f>
        <v>44067</v>
      </c>
      <c r="B26" s="10">
        <v>24</v>
      </c>
      <c r="C26" s="10">
        <f>'Nuovi positivi'!B26</f>
        <v>260298</v>
      </c>
      <c r="D26">
        <f t="shared" si="2"/>
        <v>953</v>
      </c>
      <c r="E26" s="11">
        <f t="shared" si="3"/>
        <v>247929.13129521167</v>
      </c>
      <c r="F26" s="11">
        <f t="shared" si="4"/>
        <v>268.26765449921368</v>
      </c>
      <c r="G26" s="11">
        <f t="shared" si="0"/>
        <v>26.826765449918149</v>
      </c>
      <c r="H26" s="11">
        <f t="shared" si="1"/>
        <v>12368.868704788329</v>
      </c>
      <c r="I26" s="11">
        <f t="shared" si="5"/>
        <v>926.17323455007863</v>
      </c>
    </row>
    <row r="27" spans="1:12">
      <c r="A27" s="2">
        <f>Dati!A27</f>
        <v>44068</v>
      </c>
      <c r="B27" s="10">
        <v>25</v>
      </c>
      <c r="C27" s="10">
        <f>'Nuovi positivi'!B27</f>
        <v>261174</v>
      </c>
      <c r="D27">
        <f t="shared" si="2"/>
        <v>876</v>
      </c>
      <c r="E27" s="11">
        <f t="shared" si="3"/>
        <v>247964.19450851018</v>
      </c>
      <c r="F27" s="11">
        <f t="shared" si="4"/>
        <v>350.63213298504706</v>
      </c>
      <c r="G27" s="11">
        <f t="shared" si="0"/>
        <v>35.063213298495</v>
      </c>
      <c r="H27" s="11">
        <f t="shared" si="1"/>
        <v>13209.805491489824</v>
      </c>
      <c r="I27" s="11">
        <f t="shared" si="5"/>
        <v>840.93678670149529</v>
      </c>
    </row>
    <row r="28" spans="1:12">
      <c r="A28" s="2">
        <f>Dati!A28</f>
        <v>44069</v>
      </c>
      <c r="B28" s="10">
        <v>26</v>
      </c>
      <c r="C28" s="10">
        <f>'Nuovi positivi'!B28</f>
        <v>262540</v>
      </c>
      <c r="D28">
        <f t="shared" si="2"/>
        <v>1366</v>
      </c>
      <c r="E28" s="11">
        <f t="shared" si="3"/>
        <v>248009.43962323881</v>
      </c>
      <c r="F28" s="11">
        <f t="shared" si="4"/>
        <v>452.4511472863378</v>
      </c>
      <c r="G28" s="11">
        <f t="shared" si="0"/>
        <v>45.245114728636992</v>
      </c>
      <c r="H28" s="11">
        <f t="shared" si="1"/>
        <v>14530.56037676119</v>
      </c>
      <c r="I28" s="11">
        <f t="shared" si="5"/>
        <v>1320.7548852713662</v>
      </c>
    </row>
    <row r="29" spans="1:12">
      <c r="A29" s="2">
        <f>Dati!A29</f>
        <v>44070</v>
      </c>
      <c r="B29" s="10">
        <v>27</v>
      </c>
      <c r="C29" s="10">
        <f>'Nuovi positivi'!B29</f>
        <v>263949</v>
      </c>
      <c r="D29">
        <f t="shared" si="2"/>
        <v>1409</v>
      </c>
      <c r="E29" s="11">
        <f t="shared" si="3"/>
        <v>248067.13596652812</v>
      </c>
      <c r="F29" s="11">
        <f t="shared" si="4"/>
        <v>576.9634328930988</v>
      </c>
      <c r="G29" s="11">
        <f t="shared" si="0"/>
        <v>57.696343289317312</v>
      </c>
      <c r="H29" s="11">
        <f t="shared" si="1"/>
        <v>15881.86403347188</v>
      </c>
      <c r="I29" s="11">
        <f t="shared" si="5"/>
        <v>1351.3036567106901</v>
      </c>
    </row>
    <row r="30" spans="1:12">
      <c r="A30" s="2">
        <f>Dati!A30</f>
        <v>44071</v>
      </c>
      <c r="B30" s="10">
        <v>28</v>
      </c>
      <c r="C30" s="10">
        <f>'Nuovi positivi'!B30</f>
        <v>265409</v>
      </c>
      <c r="D30">
        <f t="shared" si="2"/>
        <v>1460</v>
      </c>
      <c r="E30" s="11">
        <f t="shared" si="3"/>
        <v>248139.90652238874</v>
      </c>
      <c r="F30" s="11">
        <f t="shared" si="4"/>
        <v>727.70555860624881</v>
      </c>
      <c r="G30" s="11">
        <f t="shared" si="0"/>
        <v>72.770555860629997</v>
      </c>
      <c r="H30" s="11">
        <f t="shared" si="1"/>
        <v>17269.093477611255</v>
      </c>
      <c r="I30" s="11">
        <f t="shared" si="5"/>
        <v>1387.2294441393751</v>
      </c>
    </row>
    <row r="31" spans="1:12">
      <c r="A31" s="2">
        <f>Dati!A31</f>
        <v>44072</v>
      </c>
      <c r="B31" s="10">
        <v>29</v>
      </c>
      <c r="C31" s="10">
        <f>'Nuovi positivi'!B31</f>
        <v>266853</v>
      </c>
      <c r="D31">
        <f t="shared" si="2"/>
        <v>1444</v>
      </c>
      <c r="E31" s="11">
        <f t="shared" si="3"/>
        <v>248230.75730871363</v>
      </c>
      <c r="F31" s="11">
        <f t="shared" si="4"/>
        <v>908.50786324881483</v>
      </c>
      <c r="G31" s="11">
        <f t="shared" si="0"/>
        <v>90.8507863248728</v>
      </c>
      <c r="H31" s="11">
        <f t="shared" si="1"/>
        <v>18622.242691286374</v>
      </c>
      <c r="I31" s="11">
        <f t="shared" si="5"/>
        <v>1353.1492136751185</v>
      </c>
    </row>
    <row r="32" spans="1:12">
      <c r="A32" s="2">
        <f>Dati!A32</f>
        <v>44073</v>
      </c>
      <c r="B32" s="10">
        <v>30</v>
      </c>
      <c r="C32" s="10">
        <f>'Nuovi positivi'!B32</f>
        <v>268218</v>
      </c>
      <c r="D32">
        <f t="shared" si="2"/>
        <v>1365</v>
      </c>
      <c r="E32" s="11">
        <f t="shared" si="3"/>
        <v>248343.1059981997</v>
      </c>
      <c r="F32" s="11">
        <f t="shared" si="4"/>
        <v>1123.4868948606891</v>
      </c>
      <c r="G32" s="11">
        <f t="shared" si="0"/>
        <v>112.34868948607553</v>
      </c>
      <c r="H32" s="11">
        <f t="shared" si="1"/>
        <v>19874.894001800305</v>
      </c>
      <c r="I32" s="11">
        <f t="shared" si="5"/>
        <v>1252.6513105139311</v>
      </c>
    </row>
    <row r="33" spans="1:9">
      <c r="A33" s="2">
        <f>Dati!A33</f>
        <v>44074</v>
      </c>
      <c r="B33" s="10">
        <v>31</v>
      </c>
      <c r="C33" s="10">
        <f>'Nuovi positivi'!B33</f>
        <v>269214</v>
      </c>
      <c r="D33">
        <f t="shared" si="2"/>
        <v>996</v>
      </c>
      <c r="E33" s="11">
        <f t="shared" si="3"/>
        <v>248480.80943818632</v>
      </c>
      <c r="F33" s="11">
        <f t="shared" si="4"/>
        <v>1377.0343998662429</v>
      </c>
      <c r="G33" s="11">
        <f t="shared" si="0"/>
        <v>137.70343998662835</v>
      </c>
      <c r="H33" s="11">
        <f t="shared" si="1"/>
        <v>20733.190561813681</v>
      </c>
      <c r="I33" s="11">
        <f t="shared" si="5"/>
        <v>858.29656001337571</v>
      </c>
    </row>
    <row r="34" spans="1:9">
      <c r="A34" s="2">
        <f>Dati!A34</f>
        <v>44075</v>
      </c>
      <c r="B34" s="10">
        <v>32</v>
      </c>
      <c r="C34" s="10">
        <f>'Nuovi positivi'!B34</f>
        <v>270189</v>
      </c>
      <c r="D34">
        <f t="shared" si="2"/>
        <v>975</v>
      </c>
      <c r="E34" s="11">
        <f t="shared" si="3"/>
        <v>248648.18973405921</v>
      </c>
      <c r="F34" s="11">
        <f t="shared" si="4"/>
        <v>1673.8029587289202</v>
      </c>
      <c r="G34" s="11">
        <f t="shared" si="0"/>
        <v>167.38029587290004</v>
      </c>
      <c r="H34" s="11">
        <f t="shared" si="1"/>
        <v>21540.810265940789</v>
      </c>
      <c r="I34" s="11">
        <f t="shared" si="5"/>
        <v>807.61970412710798</v>
      </c>
    </row>
    <row r="35" spans="1:9">
      <c r="A35" s="2">
        <f>Dati!A35</f>
        <v>44076</v>
      </c>
      <c r="B35" s="10">
        <v>33</v>
      </c>
      <c r="C35" s="10">
        <f>'Nuovi positivi'!B35</f>
        <v>271515</v>
      </c>
      <c r="D35">
        <f t="shared" si="2"/>
        <v>1326</v>
      </c>
      <c r="E35" s="11">
        <f t="shared" si="3"/>
        <v>248850.05857499139</v>
      </c>
      <c r="F35" s="11">
        <f t="shared" si="4"/>
        <v>2018.6884093217668</v>
      </c>
      <c r="G35" s="11">
        <f t="shared" si="0"/>
        <v>201.86884093217432</v>
      </c>
      <c r="H35" s="11">
        <f t="shared" si="1"/>
        <v>22664.941425008612</v>
      </c>
      <c r="I35" s="11">
        <f t="shared" si="5"/>
        <v>1124.1311590678233</v>
      </c>
    </row>
    <row r="36" spans="1:9">
      <c r="A36" s="2">
        <f>Dati!A36</f>
        <v>44077</v>
      </c>
      <c r="B36" s="10">
        <v>34</v>
      </c>
      <c r="C36" s="10">
        <f>'Nuovi positivi'!B36</f>
        <v>272912</v>
      </c>
      <c r="D36">
        <f t="shared" si="2"/>
        <v>1397</v>
      </c>
      <c r="E36" s="11">
        <f t="shared" si="3"/>
        <v>249091.73949891271</v>
      </c>
      <c r="F36" s="11">
        <f t="shared" si="4"/>
        <v>2416.8092392131803</v>
      </c>
      <c r="G36" s="11">
        <f t="shared" ref="G36:G67" si="6">$L$4*B36^$L$5*EXP(-B36/$L$6)</f>
        <v>241.6809239213168</v>
      </c>
      <c r="H36" s="11">
        <f t="shared" ref="H36:H67" si="7">C36-E36</f>
        <v>23820.260501087294</v>
      </c>
      <c r="I36" s="11">
        <f t="shared" si="5"/>
        <v>1155.319076078682</v>
      </c>
    </row>
    <row r="37" spans="1:9">
      <c r="A37" s="2">
        <f>Dati!A37</f>
        <v>44078</v>
      </c>
      <c r="B37" s="10">
        <v>35</v>
      </c>
      <c r="C37" s="10">
        <f>'Nuovi positivi'!B37</f>
        <v>274644</v>
      </c>
      <c r="D37">
        <f t="shared" si="2"/>
        <v>1732</v>
      </c>
      <c r="E37" s="11">
        <f t="shared" si="3"/>
        <v>249379.08781522003</v>
      </c>
      <c r="F37" s="11">
        <f t="shared" si="4"/>
        <v>2873.4831630732515</v>
      </c>
      <c r="G37" s="11">
        <f t="shared" si="6"/>
        <v>287.34831630731492</v>
      </c>
      <c r="H37" s="11">
        <f t="shared" si="7"/>
        <v>25264.912184779969</v>
      </c>
      <c r="I37" s="11">
        <f t="shared" si="5"/>
        <v>1444.6516836926749</v>
      </c>
    </row>
    <row r="38" spans="1:9">
      <c r="A38" s="2">
        <f>Dati!A38</f>
        <v>44079</v>
      </c>
      <c r="B38" s="10">
        <v>36</v>
      </c>
      <c r="C38" s="10">
        <f>'Nuovi positivi'!B38</f>
        <v>276337</v>
      </c>
      <c r="D38">
        <f t="shared" si="2"/>
        <v>1693</v>
      </c>
      <c r="E38" s="11">
        <f t="shared" si="3"/>
        <v>249718.50792834733</v>
      </c>
      <c r="F38" s="11">
        <f t="shared" si="4"/>
        <v>3394.2011312730028</v>
      </c>
      <c r="G38" s="11">
        <f t="shared" si="6"/>
        <v>339.42011312728613</v>
      </c>
      <c r="H38" s="11">
        <f t="shared" si="7"/>
        <v>26618.492071652669</v>
      </c>
      <c r="I38" s="11">
        <f t="shared" si="5"/>
        <v>1353.5798868726997</v>
      </c>
    </row>
    <row r="39" spans="1:9">
      <c r="A39" s="2">
        <f>Dati!A39</f>
        <v>44080</v>
      </c>
      <c r="B39" s="10">
        <v>37</v>
      </c>
      <c r="C39" s="10">
        <f>'Nuovi positivi'!B39</f>
        <v>277634</v>
      </c>
      <c r="D39">
        <f t="shared" si="2"/>
        <v>1297</v>
      </c>
      <c r="E39" s="11">
        <f t="shared" si="3"/>
        <v>250116.96783239476</v>
      </c>
      <c r="F39" s="11">
        <f t="shared" si="4"/>
        <v>3984.599040474277</v>
      </c>
      <c r="G39" s="11">
        <f t="shared" si="6"/>
        <v>398.45990404742207</v>
      </c>
      <c r="H39" s="11">
        <f t="shared" si="7"/>
        <v>27517.032167605241</v>
      </c>
      <c r="I39" s="11">
        <f t="shared" si="5"/>
        <v>898.5400959525723</v>
      </c>
    </row>
    <row r="40" spans="1:9">
      <c r="A40" s="2">
        <f>Dati!A40</f>
        <v>44081</v>
      </c>
      <c r="B40" s="10">
        <v>38</v>
      </c>
      <c r="C40" s="10">
        <f>'Nuovi positivi'!B40</f>
        <v>278784</v>
      </c>
      <c r="D40">
        <f t="shared" si="2"/>
        <v>1150</v>
      </c>
      <c r="E40" s="11">
        <f t="shared" si="3"/>
        <v>250582.01057605725</v>
      </c>
      <c r="F40" s="11">
        <f t="shared" si="4"/>
        <v>4650.4274366248865</v>
      </c>
      <c r="G40" s="11">
        <f t="shared" si="6"/>
        <v>465.04274366248882</v>
      </c>
      <c r="H40" s="11">
        <f t="shared" si="7"/>
        <v>28201.989423942752</v>
      </c>
      <c r="I40" s="11">
        <f t="shared" si="5"/>
        <v>684.95725633751135</v>
      </c>
    </row>
    <row r="41" spans="1:9">
      <c r="A41" s="2">
        <f>Dati!A41</f>
        <v>44082</v>
      </c>
      <c r="B41" s="10">
        <v>39</v>
      </c>
      <c r="C41" s="10">
        <f>'Nuovi positivi'!B41</f>
        <v>280153</v>
      </c>
      <c r="D41">
        <f t="shared" si="2"/>
        <v>1369</v>
      </c>
      <c r="E41" s="11">
        <f t="shared" si="3"/>
        <v>251121.76252760086</v>
      </c>
      <c r="F41" s="11">
        <f t="shared" si="4"/>
        <v>5397.5195154361427</v>
      </c>
      <c r="G41" s="11">
        <f t="shared" si="6"/>
        <v>539.75195154360972</v>
      </c>
      <c r="H41" s="11">
        <f t="shared" si="7"/>
        <v>29031.237472399138</v>
      </c>
      <c r="I41" s="11">
        <f t="shared" si="5"/>
        <v>829.24804845638573</v>
      </c>
    </row>
    <row r="42" spans="1:9">
      <c r="A42" s="2">
        <f>Dati!A42</f>
        <v>44083</v>
      </c>
      <c r="B42" s="10">
        <v>40</v>
      </c>
      <c r="C42" s="10">
        <f>'Nuovi positivi'!B42</f>
        <v>281583</v>
      </c>
      <c r="D42">
        <f t="shared" si="2"/>
        <v>1430</v>
      </c>
      <c r="E42" s="11">
        <f t="shared" si="3"/>
        <v>251744.93830113311</v>
      </c>
      <c r="F42" s="11">
        <f t="shared" si="4"/>
        <v>6231.7577353224624</v>
      </c>
      <c r="G42" s="11">
        <f t="shared" si="6"/>
        <v>623.17577353223771</v>
      </c>
      <c r="H42" s="11">
        <f t="shared" si="7"/>
        <v>29838.061698866892</v>
      </c>
      <c r="I42" s="11">
        <f t="shared" si="5"/>
        <v>806.82422646775376</v>
      </c>
    </row>
    <row r="43" spans="1:9">
      <c r="A43" s="2">
        <f>Dati!A43</f>
        <v>44084</v>
      </c>
      <c r="B43" s="10">
        <v>41</v>
      </c>
      <c r="C43" s="10">
        <f>'Nuovi positivi'!B43</f>
        <v>283180</v>
      </c>
      <c r="D43">
        <f t="shared" si="2"/>
        <v>1597</v>
      </c>
      <c r="E43" s="11">
        <f t="shared" si="3"/>
        <v>252460.84223745103</v>
      </c>
      <c r="F43" s="11">
        <f t="shared" si="4"/>
        <v>7159.0393631791812</v>
      </c>
      <c r="G43" s="11">
        <f t="shared" si="6"/>
        <v>715.90393631792972</v>
      </c>
      <c r="H43" s="11">
        <f t="shared" si="7"/>
        <v>30719.157762548974</v>
      </c>
      <c r="I43" s="11">
        <f t="shared" si="5"/>
        <v>881.09606368208188</v>
      </c>
    </row>
    <row r="44" spans="1:9">
      <c r="A44" s="2">
        <f>Dati!A44</f>
        <v>44085</v>
      </c>
      <c r="B44" s="10">
        <v>42</v>
      </c>
      <c r="C44" s="10">
        <f>'Nuovi positivi'!B44</f>
        <v>284796</v>
      </c>
      <c r="D44">
        <f t="shared" si="2"/>
        <v>1616</v>
      </c>
      <c r="E44" s="11">
        <f t="shared" si="3"/>
        <v>253279.3663649073</v>
      </c>
      <c r="F44" s="11">
        <f t="shared" si="4"/>
        <v>8185.2412745627225</v>
      </c>
      <c r="G44" s="11">
        <f t="shared" si="6"/>
        <v>818.52412745626748</v>
      </c>
      <c r="H44" s="11">
        <f t="shared" si="7"/>
        <v>31516.633635092701</v>
      </c>
      <c r="I44" s="11">
        <f t="shared" si="5"/>
        <v>797.47587254372775</v>
      </c>
    </row>
    <row r="45" spans="1:9">
      <c r="A45" s="2">
        <f>Dati!A45</f>
        <v>44086</v>
      </c>
      <c r="B45" s="10">
        <v>43</v>
      </c>
      <c r="C45" s="10">
        <f>'Nuovi positivi'!B45</f>
        <v>286297</v>
      </c>
      <c r="D45">
        <f t="shared" si="2"/>
        <v>1501</v>
      </c>
      <c r="E45" s="11">
        <f t="shared" si="3"/>
        <v>254210.98479762106</v>
      </c>
      <c r="F45" s="11">
        <f t="shared" si="4"/>
        <v>9316.1843271375983</v>
      </c>
      <c r="G45" s="11">
        <f t="shared" si="6"/>
        <v>931.61843271376961</v>
      </c>
      <c r="H45" s="11">
        <f t="shared" si="7"/>
        <v>32086.015202378941</v>
      </c>
      <c r="I45" s="11">
        <f t="shared" si="5"/>
        <v>569.38156728624017</v>
      </c>
    </row>
    <row r="46" spans="1:9">
      <c r="A46" s="2">
        <f>Dati!A46</f>
        <v>44087</v>
      </c>
      <c r="B46" s="10">
        <v>44</v>
      </c>
      <c r="C46" s="10">
        <f>'Nuovi positivi'!B46</f>
        <v>287753</v>
      </c>
      <c r="D46">
        <f t="shared" si="2"/>
        <v>1456</v>
      </c>
      <c r="E46" s="11">
        <f t="shared" si="3"/>
        <v>255266.74455962476</v>
      </c>
      <c r="F46" s="11">
        <f t="shared" si="4"/>
        <v>10557.597620036977</v>
      </c>
      <c r="G46" s="11">
        <f t="shared" si="6"/>
        <v>1055.7597620036997</v>
      </c>
      <c r="H46" s="11">
        <f t="shared" si="7"/>
        <v>32486.255440375244</v>
      </c>
      <c r="I46" s="11">
        <f t="shared" si="5"/>
        <v>400.24023799630231</v>
      </c>
    </row>
    <row r="47" spans="1:9">
      <c r="A47" s="2">
        <f>Dati!A47</f>
        <v>44088</v>
      </c>
      <c r="B47" s="10">
        <v>45</v>
      </c>
      <c r="C47" s="10">
        <f>'Nuovi positivi'!B47</f>
        <v>288761</v>
      </c>
      <c r="D47">
        <f t="shared" si="2"/>
        <v>1008</v>
      </c>
      <c r="E47" s="11">
        <f t="shared" si="3"/>
        <v>256458.2528538614</v>
      </c>
      <c r="F47" s="11">
        <f t="shared" si="4"/>
        <v>11915.082942366425</v>
      </c>
      <c r="G47" s="11">
        <f t="shared" si="6"/>
        <v>1191.5082942366375</v>
      </c>
      <c r="H47" s="11">
        <f t="shared" si="7"/>
        <v>32302.747146138601</v>
      </c>
      <c r="I47" s="11">
        <f t="shared" si="5"/>
        <v>-183.50829423664254</v>
      </c>
    </row>
    <row r="48" spans="1:9">
      <c r="A48" s="2">
        <f>Dati!A48</f>
        <v>44089</v>
      </c>
      <c r="B48" s="10">
        <v>46</v>
      </c>
      <c r="C48" s="10">
        <f>'Nuovi positivi'!B48</f>
        <v>289990</v>
      </c>
      <c r="D48">
        <f t="shared" si="2"/>
        <v>1229</v>
      </c>
      <c r="E48" s="11">
        <f t="shared" si="3"/>
        <v>257797.66082405075</v>
      </c>
      <c r="F48" s="11">
        <f t="shared" si="4"/>
        <v>13394.079701893497</v>
      </c>
      <c r="G48" s="11">
        <f t="shared" si="6"/>
        <v>1339.407970189342</v>
      </c>
      <c r="H48" s="11">
        <f t="shared" si="7"/>
        <v>32192.339175949252</v>
      </c>
      <c r="I48" s="11">
        <f t="shared" si="5"/>
        <v>-110.40797018934973</v>
      </c>
    </row>
    <row r="49" spans="1:9">
      <c r="A49" s="2">
        <f>Dati!A49</f>
        <v>44090</v>
      </c>
      <c r="B49" s="10">
        <v>47</v>
      </c>
      <c r="C49" s="10">
        <f>'Nuovi positivi'!B49</f>
        <v>291442</v>
      </c>
      <c r="D49">
        <f t="shared" si="2"/>
        <v>1452</v>
      </c>
      <c r="E49" s="11">
        <f t="shared" si="3"/>
        <v>259297.64388508262</v>
      </c>
      <c r="F49" s="11">
        <f t="shared" si="4"/>
        <v>14999.83061031875</v>
      </c>
      <c r="G49" s="11">
        <f t="shared" si="6"/>
        <v>1499.9830610318661</v>
      </c>
      <c r="H49" s="11">
        <f t="shared" si="7"/>
        <v>32144.356114917377</v>
      </c>
      <c r="I49" s="11">
        <f t="shared" si="5"/>
        <v>-47.983061031874968</v>
      </c>
    </row>
    <row r="50" spans="1:9">
      <c r="A50" s="2">
        <f>Dati!A50</f>
        <v>44091</v>
      </c>
      <c r="B50" s="10">
        <v>48</v>
      </c>
      <c r="C50" s="10">
        <f>'Nuovi positivi'!B50</f>
        <v>293025</v>
      </c>
      <c r="D50">
        <f t="shared" si="2"/>
        <v>1583</v>
      </c>
      <c r="E50" s="11">
        <f t="shared" si="3"/>
        <v>260971.37872356497</v>
      </c>
      <c r="F50" s="11">
        <f t="shared" si="4"/>
        <v>16737.348384823417</v>
      </c>
      <c r="G50" s="11">
        <f t="shared" si="6"/>
        <v>1673.7348384823385</v>
      </c>
      <c r="H50" s="11">
        <f t="shared" si="7"/>
        <v>32053.621276435035</v>
      </c>
      <c r="I50" s="11">
        <f t="shared" si="5"/>
        <v>-90.734838482341729</v>
      </c>
    </row>
    <row r="51" spans="1:9">
      <c r="A51" s="2">
        <f>Dati!A51</f>
        <v>44092</v>
      </c>
      <c r="B51" s="10">
        <v>49</v>
      </c>
      <c r="C51" s="10">
        <f>'Nuovi positivi'!B51</f>
        <v>294932</v>
      </c>
      <c r="D51">
        <f t="shared" si="2"/>
        <v>1907</v>
      </c>
      <c r="E51" s="11">
        <f t="shared" si="3"/>
        <v>262832.51709428197</v>
      </c>
      <c r="F51" s="11">
        <f t="shared" si="4"/>
        <v>18611.383707170025</v>
      </c>
      <c r="G51" s="11">
        <f t="shared" si="6"/>
        <v>1861.1383707169737</v>
      </c>
      <c r="H51" s="11">
        <f t="shared" si="7"/>
        <v>32099.482905718032</v>
      </c>
      <c r="I51" s="11">
        <f t="shared" si="5"/>
        <v>45.861629282997455</v>
      </c>
    </row>
    <row r="52" spans="1:9">
      <c r="A52" s="2">
        <f>Dati!A52</f>
        <v>44093</v>
      </c>
      <c r="B52" s="10">
        <v>50</v>
      </c>
      <c r="C52" s="10">
        <f>'Nuovi positivi'!B52</f>
        <v>296569</v>
      </c>
      <c r="D52">
        <f t="shared" si="2"/>
        <v>1637</v>
      </c>
      <c r="E52" s="11">
        <f t="shared" si="3"/>
        <v>264895.15656046558</v>
      </c>
      <c r="F52" s="11">
        <f t="shared" si="4"/>
        <v>20626.394661836093</v>
      </c>
      <c r="G52" s="11">
        <f t="shared" si="6"/>
        <v>2062.6394661836139</v>
      </c>
      <c r="H52" s="11">
        <f t="shared" si="7"/>
        <v>31673.843439534423</v>
      </c>
      <c r="I52" s="11">
        <f t="shared" si="5"/>
        <v>-425.63946618360933</v>
      </c>
    </row>
    <row r="53" spans="1:9">
      <c r="A53" s="2">
        <f>Dati!A53</f>
        <v>44094</v>
      </c>
      <c r="B53" s="10">
        <v>51</v>
      </c>
      <c r="C53" s="10">
        <f>'Nuovi positivi'!B53</f>
        <v>298156</v>
      </c>
      <c r="D53">
        <f t="shared" ref="D53" si="8">C53-C52</f>
        <v>1587</v>
      </c>
      <c r="E53" s="11">
        <f t="shared" si="3"/>
        <v>267173.80834584875</v>
      </c>
      <c r="F53" s="11">
        <f t="shared" si="4"/>
        <v>22786.517853831756</v>
      </c>
      <c r="G53" s="11">
        <f t="shared" si="6"/>
        <v>2278.651785383162</v>
      </c>
      <c r="H53" s="11">
        <f t="shared" si="7"/>
        <v>30982.191654151247</v>
      </c>
      <c r="I53" s="11">
        <f t="shared" ref="I53" si="9">H53-H52</f>
        <v>-691.65178538317559</v>
      </c>
    </row>
    <row r="54" spans="1:9">
      <c r="A54" s="2">
        <f>Dati!A54</f>
        <v>44095</v>
      </c>
      <c r="B54" s="10">
        <v>52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269683.36248437373</v>
      </c>
      <c r="F54" s="11">
        <f t="shared" si="4"/>
        <v>25095.541385249817</v>
      </c>
      <c r="G54" s="11">
        <f t="shared" si="6"/>
        <v>2509.5541385249894</v>
      </c>
      <c r="H54" s="11">
        <f t="shared" si="7"/>
        <v>29822.637515626266</v>
      </c>
      <c r="I54" s="11">
        <f t="shared" ref="I54" si="11">H54-H53</f>
        <v>-1159.5541385249817</v>
      </c>
    </row>
    <row r="55" spans="1:9">
      <c r="A55" s="2">
        <f>Dati!A55</f>
        <v>44096</v>
      </c>
      <c r="B55" s="10">
        <v>53</v>
      </c>
      <c r="C55" s="10">
        <f>'Nuovi positivi'!B55</f>
        <v>300897</v>
      </c>
      <c r="D55">
        <f t="shared" ref="D55" si="12">C55-C54</f>
        <v>1391</v>
      </c>
      <c r="E55" s="11">
        <f t="shared" si="3"/>
        <v>272439.05046913231</v>
      </c>
      <c r="F55" s="11">
        <f t="shared" si="4"/>
        <v>27556.879847585806</v>
      </c>
      <c r="G55" s="11">
        <f t="shared" si="6"/>
        <v>2755.687984758601</v>
      </c>
      <c r="H55" s="11">
        <f t="shared" si="7"/>
        <v>28457.949530867685</v>
      </c>
      <c r="I55" s="11">
        <f t="shared" ref="I55" si="13">H55-H54</f>
        <v>-1364.6879847585806</v>
      </c>
    </row>
    <row r="56" spans="1:9">
      <c r="A56" s="2">
        <f>Dati!A56</f>
        <v>44097</v>
      </c>
      <c r="B56" s="10">
        <v>54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275456.40561559296</v>
      </c>
      <c r="F56" s="11">
        <f t="shared" si="4"/>
        <v>30173.551464606426</v>
      </c>
      <c r="G56" s="11">
        <f t="shared" si="6"/>
        <v>3017.3551464606458</v>
      </c>
      <c r="H56" s="11">
        <f t="shared" si="7"/>
        <v>27080.594384407043</v>
      </c>
      <c r="I56" s="11">
        <f t="shared" ref="I56" si="15">H56-H55</f>
        <v>-1377.3551464606426</v>
      </c>
    </row>
    <row r="57" spans="1:9">
      <c r="A57" s="2">
        <f>Dati!A57</f>
        <v>44098</v>
      </c>
      <c r="B57" s="10">
        <v>55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278751.22136543092</v>
      </c>
      <c r="F57" s="11">
        <f t="shared" si="4"/>
        <v>32948.157498379587</v>
      </c>
      <c r="G57" s="11">
        <f t="shared" si="6"/>
        <v>3294.8157498379805</v>
      </c>
      <c r="H57" s="11">
        <f t="shared" si="7"/>
        <v>25571.778634569084</v>
      </c>
      <c r="I57" s="11">
        <f t="shared" ref="I57" si="17">H57-H56</f>
        <v>-1508.8157498379587</v>
      </c>
    </row>
    <row r="58" spans="1:9">
      <c r="A58" s="2">
        <f>Dati!A58</f>
        <v>44099</v>
      </c>
      <c r="B58" s="10">
        <v>56</v>
      </c>
      <c r="C58" s="10">
        <f>'Nuovi positivi'!B58</f>
        <v>306235</v>
      </c>
      <c r="D58">
        <f t="shared" ref="D58" si="18">C58-C57</f>
        <v>1912</v>
      </c>
      <c r="E58" s="11">
        <f t="shared" si="3"/>
        <v>282339.50776634668</v>
      </c>
      <c r="F58" s="11">
        <f t="shared" si="4"/>
        <v>35882.864009157638</v>
      </c>
      <c r="G58" s="11">
        <f t="shared" si="6"/>
        <v>3588.2864009157356</v>
      </c>
      <c r="H58" s="11">
        <f t="shared" si="7"/>
        <v>23895.49223365332</v>
      </c>
      <c r="I58" s="11">
        <f t="shared" ref="I58" si="19">H58-H57</f>
        <v>-1676.2864009157638</v>
      </c>
    </row>
    <row r="59" spans="1:9">
      <c r="A59" s="2">
        <f>Dati!A59</f>
        <v>44100</v>
      </c>
      <c r="B59" s="10">
        <v>57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286237.44637018023</v>
      </c>
      <c r="F59" s="11">
        <f t="shared" si="4"/>
        <v>38979.386038335506</v>
      </c>
      <c r="G59" s="11">
        <f t="shared" si="6"/>
        <v>3897.9386038335301</v>
      </c>
      <c r="H59" s="11">
        <f t="shared" si="7"/>
        <v>21866.553629819769</v>
      </c>
      <c r="I59" s="11">
        <f t="shared" ref="I59" si="21">H59-H58</f>
        <v>-2028.9386038335506</v>
      </c>
    </row>
    <row r="60" spans="1:9">
      <c r="A60" s="2">
        <f>Dati!A60</f>
        <v>44101</v>
      </c>
      <c r="B60" s="10">
        <v>58</v>
      </c>
      <c r="C60" s="10">
        <f>'Nuovi positivi'!B60</f>
        <v>309870</v>
      </c>
      <c r="D60">
        <f t="shared" ref="D60" si="22">C60-C59</f>
        <v>1766</v>
      </c>
      <c r="E60" s="11">
        <f t="shared" si="3"/>
        <v>290461.34379647073</v>
      </c>
      <c r="F60" s="11">
        <f t="shared" si="4"/>
        <v>42238.974262904958</v>
      </c>
      <c r="G60" s="11">
        <f t="shared" si="6"/>
        <v>4223.8974262904749</v>
      </c>
      <c r="H60" s="11">
        <f t="shared" si="7"/>
        <v>19408.656203529274</v>
      </c>
      <c r="I60" s="11">
        <f t="shared" ref="I60" si="23">H60-H59</f>
        <v>-2457.8974262904958</v>
      </c>
    </row>
    <row r="61" spans="1:9">
      <c r="A61" s="2">
        <f>Dati!A61</f>
        <v>44102</v>
      </c>
      <c r="B61" s="10">
        <v>59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295027.58421144594</v>
      </c>
      <c r="F61" s="11">
        <f t="shared" ref="F61" si="26">(E61-E60)*10</f>
        <v>45662.40414975211</v>
      </c>
      <c r="G61" s="11">
        <f t="shared" si="6"/>
        <v>4566.2404149752083</v>
      </c>
      <c r="H61" s="11">
        <f t="shared" si="7"/>
        <v>16336.415788554063</v>
      </c>
      <c r="I61" s="11">
        <f t="shared" ref="I61" si="27">H61-H60</f>
        <v>-3072.240414975211</v>
      </c>
    </row>
    <row r="62" spans="1:9">
      <c r="A62" s="2">
        <f>Dati!A62</f>
        <v>44103</v>
      </c>
      <c r="B62" s="10">
        <v>60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299952.58097334974</v>
      </c>
      <c r="F62" s="11">
        <f t="shared" ref="F62" si="30">(E62-E61)*10</f>
        <v>49249.967619038071</v>
      </c>
      <c r="G62" s="11">
        <f t="shared" si="6"/>
        <v>4924.9967619038043</v>
      </c>
      <c r="H62" s="11">
        <f t="shared" si="7"/>
        <v>13058.419026650256</v>
      </c>
      <c r="I62" s="11">
        <f t="shared" ref="I62" si="31">H62-H61</f>
        <v>-3277.9967619038071</v>
      </c>
    </row>
    <row r="63" spans="1:9">
      <c r="A63" s="2">
        <f>Dati!A63</f>
        <v>44104</v>
      </c>
      <c r="B63" s="10">
        <v>61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305252.72769412631</v>
      </c>
      <c r="F63" s="11">
        <f t="shared" ref="F63" si="34">(E63-E62)*10</f>
        <v>53001.467207765672</v>
      </c>
      <c r="G63" s="11">
        <f t="shared" si="6"/>
        <v>5300.1467207765681</v>
      </c>
      <c r="H63" s="11">
        <f t="shared" si="7"/>
        <v>9608.2723058736883</v>
      </c>
      <c r="I63" s="11">
        <f t="shared" ref="I63" si="35">H63-H62</f>
        <v>-3450.1467207765672</v>
      </c>
    </row>
    <row r="64" spans="1:9">
      <c r="A64" s="2">
        <f>Dati!A64</f>
        <v>44105</v>
      </c>
      <c r="B64" s="10">
        <v>62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310944.34896488971</v>
      </c>
      <c r="F64" s="11">
        <f t="shared" ref="F64" si="38">(E64-E63)*10</f>
        <v>56916.212707633968</v>
      </c>
      <c r="G64" s="11">
        <f t="shared" si="6"/>
        <v>5691.6212707633822</v>
      </c>
      <c r="H64" s="11">
        <f t="shared" si="7"/>
        <v>6464.6510351102916</v>
      </c>
      <c r="I64" s="11">
        <f t="shared" ref="I64" si="39">H64-H63</f>
        <v>-3143.6212707633968</v>
      </c>
    </row>
    <row r="65" spans="1:9">
      <c r="A65" s="2">
        <f>Dati!A65</f>
        <v>44106</v>
      </c>
      <c r="B65" s="10">
        <v>63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317043.65098843275</v>
      </c>
      <c r="F65" s="11">
        <f t="shared" ref="F65" si="42">(E65-E64)*10</f>
        <v>60993.020235430449</v>
      </c>
      <c r="G65" s="11">
        <f t="shared" si="6"/>
        <v>6099.3020235430604</v>
      </c>
      <c r="H65" s="11">
        <f t="shared" si="7"/>
        <v>2864.3490115672466</v>
      </c>
      <c r="I65" s="11">
        <f t="shared" ref="I65" si="43">H65-H64</f>
        <v>-3600.3020235430449</v>
      </c>
    </row>
    <row r="66" spans="1:9">
      <c r="A66" s="2">
        <f>Dati!A66</f>
        <v>44107</v>
      </c>
      <c r="B66" s="10">
        <v>64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323566.67235639325</v>
      </c>
      <c r="F66" s="11">
        <f t="shared" ref="F66" si="46">(E66-E65)*10</f>
        <v>65230.213679604931</v>
      </c>
      <c r="G66" s="11">
        <f t="shared" si="6"/>
        <v>6523.0213679605058</v>
      </c>
      <c r="H66" s="11">
        <f t="shared" si="7"/>
        <v>-815.67235639324645</v>
      </c>
      <c r="I66" s="11">
        <f t="shared" ref="I66" si="47">H66-H65</f>
        <v>-3680.0213679604931</v>
      </c>
    </row>
    <row r="67" spans="1:9">
      <c r="A67" s="2">
        <f>Dati!A67</f>
        <v>44108</v>
      </c>
      <c r="B67" s="10">
        <v>65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330529.23520172277</v>
      </c>
      <c r="F67" s="11">
        <f t="shared" ref="F67" si="50">(E67-E66)*10</f>
        <v>69625.628453295212</v>
      </c>
      <c r="G67" s="11">
        <f t="shared" si="6"/>
        <v>6962.5628453295185</v>
      </c>
      <c r="H67" s="11">
        <f t="shared" si="7"/>
        <v>-5200.2352017227677</v>
      </c>
      <c r="I67" s="11">
        <f t="shared" ref="I67" si="51">H67-H66</f>
        <v>-4384.5628453295212</v>
      </c>
    </row>
    <row r="68" spans="1:9">
      <c r="A68" s="2">
        <f>Dati!A68</f>
        <v>44109</v>
      </c>
      <c r="B68" s="10">
        <v>66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337946.89694892417</v>
      </c>
      <c r="F68" s="11">
        <f t="shared" ref="F68" si="54">(E68-E67)*10</f>
        <v>74176.617472014041</v>
      </c>
      <c r="G68" s="11">
        <f t="shared" ref="G68:G99" si="55">$L$4*B68^$L$5*EXP(-B68/$L$6)</f>
        <v>7417.6617472014186</v>
      </c>
      <c r="H68" s="11">
        <f t="shared" ref="H68:H99" si="56">C68-E68</f>
        <v>-10360.896948924172</v>
      </c>
      <c r="I68" s="11">
        <f t="shared" ref="I68" si="57">H68-H67</f>
        <v>-5160.6617472014041</v>
      </c>
    </row>
    <row r="69" spans="1:9">
      <c r="A69" s="2">
        <f>Dati!A69</f>
        <v>44110</v>
      </c>
      <c r="B69" s="10">
        <v>67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345834.90287526447</v>
      </c>
      <c r="F69" s="11">
        <f t="shared" ref="F69" si="60">(E69-E68)*10</f>
        <v>78880.059263402945</v>
      </c>
      <c r="G69" s="11">
        <f t="shared" si="55"/>
        <v>7888.0059263403227</v>
      </c>
      <c r="H69" s="11">
        <f t="shared" si="56"/>
        <v>-15571.902875264466</v>
      </c>
      <c r="I69" s="11">
        <f t="shared" ref="I69" si="61">H69-H68</f>
        <v>-5211.0059263402945</v>
      </c>
    </row>
    <row r="70" spans="1:9">
      <c r="A70" s="2">
        <f>Dati!A70</f>
        <v>44111</v>
      </c>
      <c r="B70" s="10">
        <v>68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354208.13968595956</v>
      </c>
      <c r="F70" s="11">
        <f t="shared" ref="F70" si="64">(E70-E69)*10</f>
        <v>83732.368106950889</v>
      </c>
      <c r="G70" s="11">
        <f t="shared" si="55"/>
        <v>8373.236810695078</v>
      </c>
      <c r="H70" s="11">
        <f t="shared" si="56"/>
        <v>-20268.139685959555</v>
      </c>
      <c r="I70" s="11">
        <f t="shared" ref="I70" si="65">H70-H69</f>
        <v>-4696.2368106950889</v>
      </c>
    </row>
    <row r="71" spans="1:9">
      <c r="A71" s="2">
        <f>Dati!A71</f>
        <v>44112</v>
      </c>
      <c r="B71" s="10">
        <v>69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363081.09029529284</v>
      </c>
      <c r="F71" s="11">
        <f t="shared" ref="F71" si="68">(E71-E70)*10</f>
        <v>88729.506093332893</v>
      </c>
      <c r="G71" s="11">
        <f t="shared" si="55"/>
        <v>8872.950609333282</v>
      </c>
      <c r="H71" s="11">
        <f t="shared" si="56"/>
        <v>-24683.090295292845</v>
      </c>
      <c r="I71" s="11">
        <f t="shared" ref="I71" si="69">H71-H70</f>
        <v>-4414.9506093332893</v>
      </c>
    </row>
    <row r="72" spans="1:9">
      <c r="A72" s="2">
        <f>Dati!A72</f>
        <v>44113</v>
      </c>
      <c r="B72" s="10">
        <v>70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372467.78999389533</v>
      </c>
      <c r="F72" s="11">
        <f t="shared" ref="F72" si="72">(E72-E71)*10</f>
        <v>93866.996986024897</v>
      </c>
      <c r="G72" s="11">
        <f t="shared" si="55"/>
        <v>9386.6996986024969</v>
      </c>
      <c r="H72" s="11">
        <f t="shared" si="56"/>
        <v>-28697.789993895334</v>
      </c>
      <c r="I72" s="11">
        <f t="shared" ref="I72" si="73">H72-H71</f>
        <v>-4014.6996986024897</v>
      </c>
    </row>
    <row r="73" spans="1:9">
      <c r="A73" s="2">
        <f>Dati!A73</f>
        <v>44114</v>
      </c>
      <c r="B73" s="10">
        <v>71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382381.78417009918</v>
      </c>
      <c r="F73" s="11">
        <f t="shared" ref="F73" si="76">(E73-E72)*10</f>
        <v>99139.941762038507</v>
      </c>
      <c r="G73" s="11">
        <f t="shared" si="55"/>
        <v>9913.9941762038252</v>
      </c>
      <c r="H73" s="11">
        <f t="shared" si="56"/>
        <v>-32887.784170099185</v>
      </c>
      <c r="I73" s="11">
        <f t="shared" ref="I73" si="77">H73-H72</f>
        <v>-4189.9941762038507</v>
      </c>
    </row>
    <row r="74" spans="1:9">
      <c r="A74" s="2">
        <f>Dati!A74</f>
        <v>44115</v>
      </c>
      <c r="B74" s="10">
        <v>72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392836.08774049877</v>
      </c>
      <c r="F74" s="11">
        <f t="shared" ref="F74" si="80">(E74-E73)*10</f>
        <v>104543.03570399585</v>
      </c>
      <c r="G74" s="11">
        <f t="shared" si="55"/>
        <v>10454.303570399607</v>
      </c>
      <c r="H74" s="11">
        <f t="shared" si="56"/>
        <v>-37886.08774049877</v>
      </c>
      <c r="I74" s="11">
        <f t="shared" ref="I74" si="81">H74-H73</f>
        <v>-4998.3035703995847</v>
      </c>
    </row>
    <row r="75" spans="1:9">
      <c r="A75" s="2">
        <f>Dati!A75</f>
        <v>44116</v>
      </c>
      <c r="B75" s="10">
        <v>73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403843.1464317239</v>
      </c>
      <c r="F75" s="11">
        <f t="shared" ref="F75:F76" si="84">(E75-E74)*10</f>
        <v>110070.58691225131</v>
      </c>
      <c r="G75" s="11">
        <f t="shared" si="55"/>
        <v>11007.058691225116</v>
      </c>
      <c r="H75" s="11">
        <f t="shared" si="56"/>
        <v>-44274.146431723901</v>
      </c>
      <c r="I75" s="11">
        <f t="shared" ref="I75:I76" si="85">H75-H74</f>
        <v>-6388.058691225131</v>
      </c>
    </row>
    <row r="76" spans="1:9">
      <c r="A76" s="2">
        <f>Dati!A76</f>
        <v>44117</v>
      </c>
      <c r="B76" s="10">
        <v>74</v>
      </c>
      <c r="C76" s="10">
        <f>'Nuovi positivi'!B76</f>
        <v>365467</v>
      </c>
      <c r="D76">
        <f t="shared" si="82"/>
        <v>5898</v>
      </c>
      <c r="E76" s="11">
        <f t="shared" si="83"/>
        <v>415414.80004205281</v>
      </c>
      <c r="F76" s="11">
        <f t="shared" si="84"/>
        <v>115716.53610328911</v>
      </c>
      <c r="G76" s="11">
        <f t="shared" si="55"/>
        <v>11571.653610328918</v>
      </c>
      <c r="H76" s="11">
        <f t="shared" si="56"/>
        <v>-49947.800042052811</v>
      </c>
      <c r="I76" s="11">
        <f t="shared" si="85"/>
        <v>-5673.6536103289109</v>
      </c>
    </row>
    <row r="77" spans="1:9">
      <c r="A77" s="2">
        <f>Dati!A77</f>
        <v>44118</v>
      </c>
      <c r="B77" s="10">
        <v>75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427562.24779797439</v>
      </c>
      <c r="F77" s="11">
        <f t="shared" ref="F77:F78" si="88">(E77-E76)*10</f>
        <v>121474.47755921574</v>
      </c>
      <c r="G77" s="11">
        <f t="shared" si="55"/>
        <v>12147.447755921576</v>
      </c>
      <c r="H77" s="11">
        <f t="shared" si="56"/>
        <v>-54763.247797974385</v>
      </c>
      <c r="I77" s="11">
        <f t="shared" ref="I77:I78" si="89">H77-H76</f>
        <v>-4815.4477559215738</v>
      </c>
    </row>
    <row r="78" spans="1:9">
      <c r="A78" s="2">
        <f>Dati!A78</f>
        <v>44119</v>
      </c>
      <c r="B78" s="10">
        <v>76</v>
      </c>
      <c r="C78" s="10">
        <f>'Nuovi positivi'!B78</f>
        <v>381602</v>
      </c>
      <c r="D78">
        <f t="shared" si="86"/>
        <v>8803</v>
      </c>
      <c r="E78" s="11">
        <f t="shared" si="87"/>
        <v>440296.0159072369</v>
      </c>
      <c r="F78" s="11">
        <f t="shared" si="88"/>
        <v>127337.68109262513</v>
      </c>
      <c r="G78" s="11">
        <f t="shared" si="55"/>
        <v>12733.768109262513</v>
      </c>
      <c r="H78" s="11">
        <f t="shared" si="56"/>
        <v>-58694.015907236899</v>
      </c>
      <c r="I78" s="11">
        <f t="shared" si="89"/>
        <v>-3930.7681092625135</v>
      </c>
    </row>
    <row r="79" spans="1:9">
      <c r="A79" s="2">
        <f>Dati!A79</f>
        <v>44120</v>
      </c>
      <c r="B79" s="10">
        <v>77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453625.92739638971</v>
      </c>
      <c r="F79" s="11">
        <f t="shared" ref="F79" si="92">(E79-E78)*10</f>
        <v>133299.11489152815</v>
      </c>
      <c r="G79" s="11">
        <f t="shared" si="55"/>
        <v>13329.911489152815</v>
      </c>
      <c r="H79" s="11">
        <f t="shared" si="56"/>
        <v>-62014.927396389714</v>
      </c>
      <c r="I79" s="11">
        <f t="shared" ref="I79" si="93">H79-H78</f>
        <v>-3320.9114891528152</v>
      </c>
    </row>
    <row r="80" spans="1:9">
      <c r="A80" s="2">
        <f>Dati!A80</f>
        <v>44121</v>
      </c>
      <c r="B80" s="10">
        <v>78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467561.07430741203</v>
      </c>
      <c r="F80" s="11">
        <f t="shared" ref="F80" si="96">(E80-E79)*10</f>
        <v>139351.46911022312</v>
      </c>
      <c r="G80" s="11">
        <f t="shared" si="55"/>
        <v>13935.14691102231</v>
      </c>
      <c r="H80" s="11">
        <f t="shared" si="56"/>
        <v>-65025.074307412026</v>
      </c>
      <c r="I80" s="11">
        <f t="shared" ref="I80" si="97">H80-H79</f>
        <v>-3010.1469110223115</v>
      </c>
    </row>
    <row r="81" spans="1:9">
      <c r="A81" s="2">
        <f>Dati!A81</f>
        <v>44122</v>
      </c>
      <c r="B81" s="10">
        <v>79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482109.79231480649</v>
      </c>
      <c r="F81" s="11">
        <f t="shared" ref="F81" si="100">(E81-E80)*10</f>
        <v>145487.18007394462</v>
      </c>
      <c r="G81" s="11">
        <f t="shared" si="55"/>
        <v>14548.718007394487</v>
      </c>
      <c r="H81" s="11">
        <f t="shared" si="56"/>
        <v>-67868.792314806487</v>
      </c>
      <c r="I81" s="11">
        <f t="shared" ref="I81" si="101">H81-H80</f>
        <v>-2843.7180073944619</v>
      </c>
    </row>
    <row r="82" spans="1:9">
      <c r="A82" s="2">
        <f>Dati!A82</f>
        <v>44123</v>
      </c>
      <c r="B82" s="10">
        <v>80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497279.63781158393</v>
      </c>
      <c r="F82" s="11">
        <f t="shared" ref="F82" si="104">(E82-E81)*10</f>
        <v>151698.45496777445</v>
      </c>
      <c r="G82" s="11">
        <f t="shared" si="55"/>
        <v>15169.845496777454</v>
      </c>
      <c r="H82" s="11">
        <f t="shared" si="56"/>
        <v>-73701.637811583932</v>
      </c>
      <c r="I82" s="11">
        <f t="shared" ref="I82" si="105">H82-H81</f>
        <v>-5832.8454967774451</v>
      </c>
    </row>
    <row r="83" spans="1:9">
      <c r="A83" s="2">
        <f>Dati!A83</f>
        <v>44124</v>
      </c>
      <c r="B83" s="10">
        <v>81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513077.36749993934</v>
      </c>
      <c r="F83" s="11">
        <f t="shared" ref="F83:F84" si="108">(E83-E82)*10</f>
        <v>157977.29688355408</v>
      </c>
      <c r="G83" s="11">
        <f t="shared" si="55"/>
        <v>15797.729688355435</v>
      </c>
      <c r="H83" s="11">
        <f t="shared" si="56"/>
        <v>-78628.367499939341</v>
      </c>
      <c r="I83" s="11">
        <f t="shared" ref="I83:I84" si="109">H83-H82</f>
        <v>-4926.7296883554081</v>
      </c>
    </row>
    <row r="84" spans="1:9">
      <c r="A84" s="2">
        <f>Dati!A84</f>
        <v>44125</v>
      </c>
      <c r="B84" s="10">
        <v>82</v>
      </c>
      <c r="C84" s="10">
        <f>'Nuovi positivi'!B84</f>
        <v>449648</v>
      </c>
      <c r="D84">
        <f t="shared" si="106"/>
        <v>15199</v>
      </c>
      <c r="E84" s="11">
        <f t="shared" si="107"/>
        <v>529508.9205101775</v>
      </c>
      <c r="F84" s="11">
        <f t="shared" si="108"/>
        <v>164315.5301023816</v>
      </c>
      <c r="G84" s="11">
        <f t="shared" si="55"/>
        <v>16431.553010238142</v>
      </c>
      <c r="H84" s="11">
        <f t="shared" si="56"/>
        <v>-79860.920510177501</v>
      </c>
      <c r="I84" s="11">
        <f t="shared" si="109"/>
        <v>-1232.5530102381599</v>
      </c>
    </row>
    <row r="85" spans="1:9">
      <c r="A85" s="2">
        <f>Dati!A85</f>
        <v>44126</v>
      </c>
      <c r="B85" s="10">
        <v>83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546579.40305963426</v>
      </c>
      <c r="F85" s="11">
        <f t="shared" ref="F85" si="112">(E85-E84)*10</f>
        <v>170704.82549456763</v>
      </c>
      <c r="G85" s="11">
        <f t="shared" si="55"/>
        <v>17070.482549456789</v>
      </c>
      <c r="H85" s="11">
        <f t="shared" si="56"/>
        <v>-80853.403059634264</v>
      </c>
      <c r="I85" s="11">
        <f t="shared" ref="I85" si="113">H85-H84</f>
        <v>-992.48254945676308</v>
      </c>
    </row>
    <row r="86" spans="1:9">
      <c r="A86" s="2">
        <f>Dati!A86</f>
        <v>44127</v>
      </c>
      <c r="B86" s="10">
        <v>84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564293.07565200515</v>
      </c>
      <c r="F86" s="11">
        <f t="shared" ref="F86:F87" si="116">(E86-E85)*10</f>
        <v>177136.72592370887</v>
      </c>
      <c r="G86" s="11">
        <f t="shared" si="55"/>
        <v>17713.672592370876</v>
      </c>
      <c r="H86" s="11">
        <f t="shared" si="56"/>
        <v>-79424.075652005151</v>
      </c>
      <c r="I86" s="11">
        <f t="shared" ref="I86:I87" si="117">H86-H85</f>
        <v>1429.3274076291127</v>
      </c>
    </row>
    <row r="87" spans="1:9">
      <c r="A87" s="2">
        <f>Dati!A87</f>
        <v>44128</v>
      </c>
      <c r="B87" s="10">
        <v>85</v>
      </c>
      <c r="C87" s="10">
        <f>'Nuovi positivi'!B87</f>
        <v>504509</v>
      </c>
      <c r="D87">
        <f t="shared" si="114"/>
        <v>19640</v>
      </c>
      <c r="E87" s="11">
        <f t="shared" si="115"/>
        <v>582653.34280666686</v>
      </c>
      <c r="F87" s="11">
        <f t="shared" si="116"/>
        <v>183602.67154661706</v>
      </c>
      <c r="G87" s="11">
        <f t="shared" si="55"/>
        <v>18360.267154661746</v>
      </c>
      <c r="H87" s="11">
        <f t="shared" si="56"/>
        <v>-78144.342806666857</v>
      </c>
      <c r="I87" s="11">
        <f t="shared" si="117"/>
        <v>1279.7328453382943</v>
      </c>
    </row>
    <row r="88" spans="1:9">
      <c r="A88" s="2">
        <f>Dati!A88</f>
        <v>44129</v>
      </c>
      <c r="B88" s="10">
        <v>86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601662.74529730005</v>
      </c>
      <c r="F88" s="11">
        <f t="shared" ref="F88:F89" si="120">(E88-E87)*10</f>
        <v>190094.02490633191</v>
      </c>
      <c r="G88" s="11">
        <f t="shared" si="55"/>
        <v>19009.402490633143</v>
      </c>
      <c r="H88" s="11">
        <f t="shared" si="56"/>
        <v>-75880.745297300047</v>
      </c>
      <c r="I88" s="11">
        <f t="shared" ref="I88:I89" si="121">H88-H87</f>
        <v>2263.5975093668094</v>
      </c>
    </row>
    <row r="89" spans="1:9">
      <c r="A89" s="2">
        <f>Dati!A89</f>
        <v>44130</v>
      </c>
      <c r="B89" s="10">
        <v>87</v>
      </c>
      <c r="C89" s="10">
        <f>'Nuovi positivi'!B89</f>
        <v>542789</v>
      </c>
      <c r="D89">
        <f t="shared" si="118"/>
        <v>17007</v>
      </c>
      <c r="E89" s="11">
        <f t="shared" si="119"/>
        <v>621322.95486940816</v>
      </c>
      <c r="F89" s="11">
        <f t="shared" si="120"/>
        <v>196602.09572108113</v>
      </c>
      <c r="G89" s="11">
        <f t="shared" si="55"/>
        <v>19660.209572108142</v>
      </c>
      <c r="H89" s="11">
        <f t="shared" si="56"/>
        <v>-78533.95486940816</v>
      </c>
      <c r="I89" s="11">
        <f t="shared" si="121"/>
        <v>-2653.2095721081132</v>
      </c>
    </row>
    <row r="90" spans="1:9">
      <c r="A90" s="2">
        <f>Dati!A90</f>
        <v>44131</v>
      </c>
      <c r="B90" s="10">
        <v>88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641634.77139721042</v>
      </c>
      <c r="F90" s="11">
        <f t="shared" ref="F90" si="124">(E90-E89)*10</f>
        <v>203118.16527802264</v>
      </c>
      <c r="G90" s="11">
        <f t="shared" si="55"/>
        <v>20311.81652780221</v>
      </c>
      <c r="H90" s="11">
        <f t="shared" si="56"/>
        <v>-76856.771397210425</v>
      </c>
      <c r="I90" s="11">
        <f t="shared" ref="I90" si="125">H90-H89</f>
        <v>1677.1834721977357</v>
      </c>
    </row>
    <row r="91" spans="1:9">
      <c r="A91" s="2">
        <f>Dati!A91</f>
        <v>44132</v>
      </c>
      <c r="B91" s="10">
        <v>89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662598.12243186845</v>
      </c>
      <c r="F91" s="11">
        <f t="shared" ref="F91:F92" si="128">(E91-E90)*10</f>
        <v>209633.5103465803</v>
      </c>
      <c r="G91" s="11">
        <f t="shared" si="55"/>
        <v>20963.351034658081</v>
      </c>
      <c r="H91" s="11">
        <f t="shared" si="56"/>
        <v>-72832.122431868454</v>
      </c>
      <c r="I91" s="11">
        <f t="shared" ref="I91:I92" si="129">H91-H90</f>
        <v>4024.6489653419703</v>
      </c>
    </row>
    <row r="92" spans="1:9">
      <c r="A92" s="2">
        <f>Dati!A92</f>
        <v>44133</v>
      </c>
      <c r="B92" s="10">
        <v>90</v>
      </c>
      <c r="C92" s="10">
        <f>'Nuovi positivi'!B92</f>
        <v>616595</v>
      </c>
      <c r="D92">
        <f t="shared" si="126"/>
        <v>26829</v>
      </c>
      <c r="E92" s="11">
        <f t="shared" si="127"/>
        <v>684212.06508511293</v>
      </c>
      <c r="F92" s="11">
        <f t="shared" si="128"/>
        <v>216139.42653244478</v>
      </c>
      <c r="G92" s="11">
        <f t="shared" si="55"/>
        <v>21613.942653244456</v>
      </c>
      <c r="H92" s="11">
        <f t="shared" si="56"/>
        <v>-67617.065085112932</v>
      </c>
      <c r="I92" s="11">
        <f t="shared" si="129"/>
        <v>5215.0573467555223</v>
      </c>
    </row>
    <row r="93" spans="1:9">
      <c r="A93" s="2">
        <f>Dati!A93</f>
        <v>44134</v>
      </c>
      <c r="B93" s="10">
        <v>91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706474.79018505733</v>
      </c>
      <c r="F93" s="11">
        <f t="shared" ref="F93:F94" si="132">(E93-E92)*10</f>
        <v>222627.25099944393</v>
      </c>
      <c r="G93" s="11">
        <f t="shared" si="55"/>
        <v>22262.725099944426</v>
      </c>
      <c r="H93" s="11">
        <f t="shared" si="56"/>
        <v>-58800.790185057325</v>
      </c>
      <c r="I93" s="11">
        <f t="shared" ref="I93:I94" si="133">H93-H92</f>
        <v>8816.2749000556068</v>
      </c>
    </row>
    <row r="94" spans="1:9">
      <c r="A94" s="2">
        <f>Dati!A94</f>
        <v>44135</v>
      </c>
      <c r="B94" s="10">
        <v>92</v>
      </c>
      <c r="C94" s="10">
        <f>'Nuovi positivi'!B94</f>
        <v>679430</v>
      </c>
      <c r="D94">
        <f t="shared" si="130"/>
        <v>31756</v>
      </c>
      <c r="E94" s="11">
        <f t="shared" si="131"/>
        <v>729383.62863434188</v>
      </c>
      <c r="F94" s="11">
        <f t="shared" si="132"/>
        <v>229088.38449284551</v>
      </c>
      <c r="G94" s="11">
        <f t="shared" si="55"/>
        <v>22908.838449284598</v>
      </c>
      <c r="H94" s="11">
        <f t="shared" si="56"/>
        <v>-49953.628634341876</v>
      </c>
      <c r="I94" s="11">
        <f t="shared" si="133"/>
        <v>8847.1615507154493</v>
      </c>
    </row>
    <row r="95" spans="1:9">
      <c r="A95" s="2">
        <f>Dati!A95</f>
        <v>44136</v>
      </c>
      <c r="B95" s="10">
        <v>93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752935.0598947223</v>
      </c>
      <c r="F95" s="11">
        <f t="shared" ref="F95" si="136">(E95-E94)*10</f>
        <v>235514.31260380428</v>
      </c>
      <c r="G95" s="11">
        <f t="shared" si="55"/>
        <v>23551.431260380428</v>
      </c>
      <c r="H95" s="11">
        <f t="shared" si="56"/>
        <v>-43600.059894722304</v>
      </c>
      <c r="I95" s="11">
        <f t="shared" ref="I95" si="137">H95-H94</f>
        <v>6353.5687396195717</v>
      </c>
    </row>
    <row r="96" spans="1:9">
      <c r="A96" s="2">
        <f>Dati!A96</f>
        <v>44137</v>
      </c>
      <c r="B96" s="10">
        <v>94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777124.72251681471</v>
      </c>
      <c r="F96" s="11">
        <f t="shared" ref="F96:F99" si="140">(E96-E95)*10</f>
        <v>241896.62622092408</v>
      </c>
      <c r="G96" s="11">
        <f t="shared" si="55"/>
        <v>24189.662622092383</v>
      </c>
      <c r="H96" s="11">
        <f t="shared" si="56"/>
        <v>-45536.722516814712</v>
      </c>
      <c r="I96" s="11">
        <f t="shared" ref="I96:I99" si="141">H96-H95</f>
        <v>-1936.6626220924081</v>
      </c>
    </row>
    <row r="97" spans="1:9">
      <c r="A97" s="2">
        <f>Dati!A97</f>
        <v>44138</v>
      </c>
      <c r="B97" s="10">
        <v>95</v>
      </c>
      <c r="C97" s="10">
        <f>'Nuovi positivi'!B97</f>
        <v>759829</v>
      </c>
      <c r="D97">
        <f t="shared" si="138"/>
        <v>28241</v>
      </c>
      <c r="E97" s="11">
        <f t="shared" si="139"/>
        <v>801947.42662891408</v>
      </c>
      <c r="F97" s="11">
        <f t="shared" si="140"/>
        <v>248227.04112099367</v>
      </c>
      <c r="G97" s="11">
        <f t="shared" si="55"/>
        <v>24822.704112099411</v>
      </c>
      <c r="H97" s="11">
        <f t="shared" si="56"/>
        <v>-42118.42662891408</v>
      </c>
      <c r="I97" s="11">
        <f t="shared" si="141"/>
        <v>3418.2958879006328</v>
      </c>
    </row>
    <row r="98" spans="1:9">
      <c r="A98" s="2">
        <f>Dati!A98</f>
        <v>44139</v>
      </c>
      <c r="B98" s="10">
        <v>96</v>
      </c>
      <c r="C98" s="10">
        <f>'Nuovi positivi'!B98</f>
        <v>790360</v>
      </c>
      <c r="D98">
        <f t="shared" si="138"/>
        <v>30531</v>
      </c>
      <c r="E98" s="11">
        <f t="shared" si="139"/>
        <v>827397.16829460987</v>
      </c>
      <c r="F98" s="11">
        <f t="shared" si="140"/>
        <v>254497.41665695794</v>
      </c>
      <c r="G98" s="11">
        <f t="shared" si="55"/>
        <v>25449.741665695776</v>
      </c>
      <c r="H98" s="11">
        <f t="shared" si="56"/>
        <v>-37037.168294609874</v>
      </c>
      <c r="I98" s="11">
        <f t="shared" si="141"/>
        <v>5081.2583343042061</v>
      </c>
    </row>
    <row r="99" spans="1:9">
      <c r="A99" s="2">
        <f>Dati!A99</f>
        <v>44140</v>
      </c>
      <c r="B99" s="10">
        <v>97</v>
      </c>
      <c r="C99" s="10">
        <f>'Nuovi positivi'!B99</f>
        <v>824879</v>
      </c>
      <c r="D99">
        <f t="shared" si="138"/>
        <v>34519</v>
      </c>
      <c r="E99" s="11">
        <f t="shared" si="139"/>
        <v>853467.14564531471</v>
      </c>
      <c r="F99" s="11">
        <f t="shared" si="140"/>
        <v>260699.77350704838</v>
      </c>
      <c r="G99" s="11">
        <f t="shared" si="55"/>
        <v>26069.977350704787</v>
      </c>
      <c r="H99" s="11">
        <f t="shared" si="56"/>
        <v>-28588.145645314711</v>
      </c>
      <c r="I99" s="11">
        <f t="shared" si="141"/>
        <v>8449.0226492951624</v>
      </c>
    </row>
    <row r="100" spans="1:9">
      <c r="A100" s="2">
        <f>Dati!A100</f>
        <v>44141</v>
      </c>
      <c r="B100" s="10">
        <v>98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880149.77669078787</v>
      </c>
      <c r="F100" s="11">
        <f t="shared" ref="F100" si="144">(E100-E99)*10</f>
        <v>266826.31045473157</v>
      </c>
      <c r="G100" s="11">
        <f t="shared" ref="G100:G131" si="145">$L$4*B100^$L$5*EXP(-B100/$L$6)</f>
        <v>26682.631045473106</v>
      </c>
      <c r="H100" s="11">
        <f t="shared" ref="H100:H110" si="146">C100-E100</f>
        <v>-17468.776690787869</v>
      </c>
      <c r="I100" s="11">
        <f t="shared" ref="I100" si="147">H100-H99</f>
        <v>11119.368954526843</v>
      </c>
    </row>
    <row r="101" spans="1:9">
      <c r="A101" s="2">
        <f>Dati!A101</f>
        <v>44142</v>
      </c>
      <c r="B101" s="10">
        <v>99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907436.71870825114</v>
      </c>
      <c r="F101" s="11">
        <f t="shared" ref="F101:F164" si="150">(E101-E100)*10</f>
        <v>272869.42017463269</v>
      </c>
      <c r="G101" s="11">
        <f t="shared" si="145"/>
        <v>27286.94201746324</v>
      </c>
      <c r="H101" s="11">
        <f t="shared" si="146"/>
        <v>-4946.7187082511373</v>
      </c>
      <c r="I101" s="11">
        <f t="shared" ref="I101:I105" si="151">H101-H100</f>
        <v>12522.057982536731</v>
      </c>
    </row>
    <row r="102" spans="1:9">
      <c r="A102" s="2">
        <f>Dati!A102</f>
        <v>44143</v>
      </c>
      <c r="B102" s="10">
        <v>100</v>
      </c>
      <c r="C102" s="10">
        <f>'Nuovi positivi'!B102</f>
        <v>935104</v>
      </c>
      <c r="D102">
        <f t="shared" si="148"/>
        <v>32614</v>
      </c>
      <c r="E102" s="11">
        <f t="shared" si="149"/>
        <v>935318.88910874538</v>
      </c>
      <c r="F102" s="11">
        <f t="shared" si="150"/>
        <v>278821.70400494244</v>
      </c>
      <c r="G102" s="11">
        <f t="shared" si="145"/>
        <v>27882.170400494211</v>
      </c>
      <c r="H102" s="11">
        <f t="shared" si="146"/>
        <v>-214.88910874538124</v>
      </c>
      <c r="I102" s="11">
        <f t="shared" si="151"/>
        <v>4731.8295995057561</v>
      </c>
    </row>
    <row r="103" spans="1:9">
      <c r="A103" s="2">
        <f>Dati!A103</f>
        <v>44144</v>
      </c>
      <c r="B103" s="10">
        <v>101</v>
      </c>
      <c r="C103" s="10">
        <f>'Nuovi positivi'!B103</f>
        <v>960373</v>
      </c>
      <c r="D103">
        <f t="shared" si="148"/>
        <v>25269</v>
      </c>
      <c r="E103" s="11">
        <f t="shared" si="149"/>
        <v>963786.48767793854</v>
      </c>
      <c r="F103" s="11">
        <f t="shared" si="150"/>
        <v>284675.98569193156</v>
      </c>
      <c r="G103" s="11">
        <f t="shared" si="145"/>
        <v>28467.598569193113</v>
      </c>
      <c r="H103" s="11">
        <f t="shared" si="146"/>
        <v>-3413.4876779385377</v>
      </c>
      <c r="I103" s="11">
        <f t="shared" si="151"/>
        <v>-3198.5985691931564</v>
      </c>
    </row>
    <row r="104" spans="1:9">
      <c r="A104" s="2">
        <f>Dati!A104</f>
        <v>44145</v>
      </c>
      <c r="B104" s="10">
        <v>102</v>
      </c>
      <c r="C104" s="10">
        <f>'Nuovi positivi'!B104</f>
        <v>995463</v>
      </c>
      <c r="D104">
        <f t="shared" si="148"/>
        <v>35090</v>
      </c>
      <c r="E104" s="11">
        <f t="shared" si="149"/>
        <v>992829.02008764783</v>
      </c>
      <c r="F104" s="11">
        <f t="shared" si="150"/>
        <v>290425.32409709296</v>
      </c>
      <c r="G104" s="11">
        <f t="shared" si="145"/>
        <v>29042.532409709242</v>
      </c>
      <c r="H104" s="11">
        <f t="shared" si="146"/>
        <v>2633.9799123521661</v>
      </c>
      <c r="I104" s="11">
        <f t="shared" si="151"/>
        <v>6047.4675902907038</v>
      </c>
    </row>
    <row r="105" spans="1:9">
      <c r="A105" s="2">
        <f>Dati!A105</f>
        <v>44146</v>
      </c>
      <c r="B105" s="10">
        <v>103</v>
      </c>
      <c r="C105" s="10">
        <f>'Nuovi positivi'!B105</f>
        <v>1028424</v>
      </c>
      <c r="D105">
        <f t="shared" si="148"/>
        <v>32961</v>
      </c>
      <c r="E105" s="11">
        <f t="shared" si="149"/>
        <v>1022435.3225738571</v>
      </c>
      <c r="F105" s="11">
        <f t="shared" si="150"/>
        <v>296063.02486209315</v>
      </c>
      <c r="G105" s="11">
        <f t="shared" si="145"/>
        <v>29606.302486209286</v>
      </c>
      <c r="H105" s="11">
        <f t="shared" si="146"/>
        <v>5988.6774261428509</v>
      </c>
      <c r="I105" s="11">
        <f t="shared" si="151"/>
        <v>3354.6975137906848</v>
      </c>
    </row>
    <row r="106" spans="1:9">
      <c r="A106" s="2">
        <f>Dati!A106</f>
        <v>44147</v>
      </c>
      <c r="B106" s="10">
        <v>104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1052593.5876769701</v>
      </c>
      <c r="F106" s="11">
        <f t="shared" ref="F106" si="154">(E106-E105)*10</f>
        <v>301582.65103112906</v>
      </c>
      <c r="G106" s="11">
        <f t="shared" si="145"/>
        <v>30158.265103112975</v>
      </c>
      <c r="H106" s="11">
        <f t="shared" si="146"/>
        <v>13807.412323029945</v>
      </c>
      <c r="I106" s="11">
        <f t="shared" ref="I106" si="155">H106-H105</f>
        <v>7818.7348968870938</v>
      </c>
    </row>
    <row r="107" spans="1:9">
      <c r="A107" s="2">
        <f>Dati!A107</f>
        <v>44148</v>
      </c>
      <c r="B107" s="10">
        <v>105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1083291.3909404154</v>
      </c>
      <c r="F107" s="11">
        <f t="shared" ref="F107:F109" si="158">(E107-E106)*10</f>
        <v>306978.03263445385</v>
      </c>
      <c r="G107" s="11">
        <f t="shared" si="145"/>
        <v>30697.803263445443</v>
      </c>
      <c r="H107" s="11">
        <f t="shared" si="146"/>
        <v>24011.60905958456</v>
      </c>
      <c r="I107" s="11">
        <f t="shared" ref="I107:I109" si="159">H107-H106</f>
        <v>10204.196736554615</v>
      </c>
    </row>
    <row r="108" spans="1:9">
      <c r="A108" s="2">
        <f>Dati!A108</f>
        <v>44149</v>
      </c>
      <c r="B108" s="10">
        <v>106</v>
      </c>
      <c r="C108" s="10">
        <f>'Nuovi positivi'!B108</f>
        <v>1144552</v>
      </c>
      <c r="D108">
        <f t="shared" si="156"/>
        <v>37249</v>
      </c>
      <c r="E108" s="11">
        <f t="shared" si="157"/>
        <v>1114515.7184644896</v>
      </c>
      <c r="F108" s="11">
        <f t="shared" si="158"/>
        <v>312243.2752407412</v>
      </c>
      <c r="G108" s="11">
        <f t="shared" si="145"/>
        <v>31224.327524074019</v>
      </c>
      <c r="H108" s="11">
        <f t="shared" si="146"/>
        <v>30036.281535510439</v>
      </c>
      <c r="I108" s="11">
        <f t="shared" si="159"/>
        <v>6024.6724759258796</v>
      </c>
    </row>
    <row r="109" spans="1:9">
      <c r="A109" s="2">
        <f>Dati!A109</f>
        <v>44150</v>
      </c>
      <c r="B109" s="10">
        <v>107</v>
      </c>
      <c r="C109" s="10">
        <f>'Nuovi positivi'!B109</f>
        <v>1178529</v>
      </c>
      <c r="D109">
        <f t="shared" si="156"/>
        <v>33977</v>
      </c>
      <c r="E109" s="11">
        <f t="shared" si="157"/>
        <v>1146252.9952134511</v>
      </c>
      <c r="F109" s="11">
        <f t="shared" si="158"/>
        <v>317372.76748961536</v>
      </c>
      <c r="G109" s="11">
        <f t="shared" si="145"/>
        <v>31737.276748961573</v>
      </c>
      <c r="H109" s="11">
        <f t="shared" si="146"/>
        <v>32276.004786548903</v>
      </c>
      <c r="I109" s="11">
        <f t="shared" si="159"/>
        <v>2239.7232510384638</v>
      </c>
    </row>
    <row r="110" spans="1:9">
      <c r="A110" s="2">
        <f>Dati!A110</f>
        <v>44151</v>
      </c>
      <c r="B110" s="10">
        <v>108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1178489.1139753605</v>
      </c>
      <c r="F110" s="11">
        <f t="shared" ref="F110" si="162">(E110-E109)*10</f>
        <v>322361.18761909427</v>
      </c>
      <c r="G110" s="11">
        <f t="shared" si="145"/>
        <v>32236.118761909416</v>
      </c>
      <c r="H110" s="11">
        <f t="shared" si="146"/>
        <v>27391.886024639476</v>
      </c>
      <c r="I110" s="11">
        <f t="shared" ref="I110" si="163">H110-H109</f>
        <v>-4884.1187619094271</v>
      </c>
    </row>
    <row r="111" spans="1:9">
      <c r="A111" s="2"/>
      <c r="B111" s="10">
        <v>109</v>
      </c>
      <c r="C111" s="10"/>
      <c r="E111" s="11">
        <f t="shared" si="149"/>
        <v>1211209.4648759358</v>
      </c>
      <c r="F111" s="11">
        <f t="shared" si="150"/>
        <v>327203.50900575286</v>
      </c>
      <c r="G111" s="11">
        <f t="shared" si="145"/>
        <v>32720.35090057518</v>
      </c>
      <c r="I111" s="11"/>
    </row>
    <row r="112" spans="1:9">
      <c r="A112" s="2"/>
      <c r="B112" s="10">
        <v>110</v>
      </c>
      <c r="C112" s="10"/>
      <c r="E112" s="11">
        <f t="shared" si="149"/>
        <v>1244398.9653497757</v>
      </c>
      <c r="F112" s="11">
        <f t="shared" si="150"/>
        <v>331895.00473839929</v>
      </c>
      <c r="G112" s="11">
        <f t="shared" si="145"/>
        <v>33189.500473839966</v>
      </c>
      <c r="I112" s="11"/>
    </row>
    <row r="113" spans="1:9">
      <c r="A113" s="2"/>
      <c r="B113" s="10">
        <v>111</v>
      </c>
      <c r="C113" s="10"/>
      <c r="E113" s="11">
        <f t="shared" si="149"/>
        <v>1278042.0904746368</v>
      </c>
      <c r="F113" s="11">
        <f t="shared" si="150"/>
        <v>336431.25124861021</v>
      </c>
      <c r="G113" s="11">
        <f t="shared" si="145"/>
        <v>33643.125124861035</v>
      </c>
      <c r="I113" s="11"/>
    </row>
    <row r="114" spans="1:9">
      <c r="A114" s="2"/>
      <c r="B114" s="10">
        <v>112</v>
      </c>
      <c r="C114" s="10"/>
      <c r="E114" s="11">
        <f t="shared" si="149"/>
        <v>1312122.9035770218</v>
      </c>
      <c r="F114" s="11">
        <f t="shared" si="150"/>
        <v>340808.13102385029</v>
      </c>
      <c r="G114" s="11">
        <f t="shared" si="145"/>
        <v>34080.813102385058</v>
      </c>
      <c r="I114" s="11"/>
    </row>
    <row r="115" spans="1:9">
      <c r="A115" s="2"/>
      <c r="B115" s="10">
        <v>113</v>
      </c>
      <c r="C115" s="10"/>
      <c r="E115" s="11">
        <f t="shared" si="149"/>
        <v>1346625.0870201311</v>
      </c>
      <c r="F115" s="11">
        <f t="shared" si="150"/>
        <v>345021.83443109272</v>
      </c>
      <c r="G115" s="11">
        <f t="shared" si="145"/>
        <v>34502.183443109214</v>
      </c>
      <c r="I115" s="11"/>
    </row>
    <row r="116" spans="1:9">
      <c r="B116" s="10">
        <v>114</v>
      </c>
      <c r="C116" s="10"/>
      <c r="E116" s="11">
        <f t="shared" si="149"/>
        <v>1381531.973088199</v>
      </c>
      <c r="F116" s="11">
        <f t="shared" si="150"/>
        <v>349068.86068067979</v>
      </c>
      <c r="G116" s="11">
        <f t="shared" si="145"/>
        <v>34906.886068067899</v>
      </c>
      <c r="I116" s="11"/>
    </row>
    <row r="117" spans="1:9">
      <c r="B117" s="10">
        <v>115</v>
      </c>
      <c r="C117" s="10"/>
      <c r="E117" s="11">
        <f t="shared" si="149"/>
        <v>1416826.5748843872</v>
      </c>
      <c r="F117" s="11">
        <f t="shared" si="150"/>
        <v>352946.01796188159</v>
      </c>
      <c r="G117" s="11">
        <f t="shared" si="145"/>
        <v>35294.601796188203</v>
      </c>
      <c r="I117" s="11"/>
    </row>
    <row r="118" spans="1:9">
      <c r="B118" s="10">
        <v>116</v>
      </c>
      <c r="C118" s="10"/>
      <c r="E118" s="11">
        <f t="shared" ref="E118:E128" si="164">E117+G118</f>
        <v>1452491.6171626898</v>
      </c>
      <c r="F118" s="11">
        <f t="shared" si="150"/>
        <v>356650.42278302601</v>
      </c>
      <c r="G118" s="11">
        <f t="shared" si="145"/>
        <v>35665.042278302622</v>
      </c>
      <c r="I118" s="11"/>
    </row>
    <row r="119" spans="1:9">
      <c r="B119" s="10">
        <v>117</v>
      </c>
      <c r="C119" s="10"/>
      <c r="E119" s="11">
        <f t="shared" si="164"/>
        <v>1488509.5670177185</v>
      </c>
      <c r="F119" s="11">
        <f t="shared" si="150"/>
        <v>360179.49855028652</v>
      </c>
      <c r="G119" s="11">
        <f t="shared" si="145"/>
        <v>36017.949855028608</v>
      </c>
      <c r="I119" s="11"/>
    </row>
    <row r="120" spans="1:9">
      <c r="B120" s="10">
        <v>118</v>
      </c>
      <c r="C120" s="10"/>
      <c r="E120" s="11">
        <f t="shared" si="164"/>
        <v>1524862.6643597458</v>
      </c>
      <c r="F120" s="11">
        <f t="shared" si="150"/>
        <v>363530.97342027351</v>
      </c>
      <c r="G120" s="11">
        <f t="shared" si="145"/>
        <v>36353.097342027366</v>
      </c>
      <c r="I120" s="11"/>
    </row>
    <row r="121" spans="1:9">
      <c r="B121" s="10">
        <v>119</v>
      </c>
      <c r="C121" s="10"/>
      <c r="E121" s="11">
        <f t="shared" si="164"/>
        <v>1561532.9521059808</v>
      </c>
      <c r="F121" s="11">
        <f t="shared" si="150"/>
        <v>366702.8774623503</v>
      </c>
      <c r="G121" s="11">
        <f t="shared" si="145"/>
        <v>36670.287746235139</v>
      </c>
      <c r="I121" s="11"/>
    </row>
    <row r="122" spans="1:9">
      <c r="B122" s="10">
        <v>120</v>
      </c>
      <c r="C122" s="10"/>
      <c r="E122" s="11">
        <f t="shared" si="164"/>
        <v>1598502.3060227053</v>
      </c>
      <c r="F122" s="11">
        <f t="shared" si="150"/>
        <v>369693.53916724445</v>
      </c>
      <c r="G122" s="11">
        <f t="shared" si="145"/>
        <v>36969.353916724525</v>
      </c>
      <c r="I122" s="11"/>
    </row>
    <row r="123" spans="1:9">
      <c r="B123" s="10">
        <v>121</v>
      </c>
      <c r="C123" s="10"/>
      <c r="E123" s="11">
        <f t="shared" si="164"/>
        <v>1635752.4641566025</v>
      </c>
      <c r="F123" s="11">
        <f t="shared" si="150"/>
        <v>372501.58133897232</v>
      </c>
      <c r="G123" s="11">
        <f t="shared" si="145"/>
        <v>37250.158133897196</v>
      </c>
      <c r="I123" s="11"/>
    </row>
    <row r="124" spans="1:9">
      <c r="B124" s="10">
        <v>122</v>
      </c>
      <c r="C124" s="10"/>
      <c r="E124" s="11">
        <f t="shared" si="164"/>
        <v>1673265.0557973408</v>
      </c>
      <c r="F124" s="11">
        <f t="shared" si="150"/>
        <v>375125.91640738305</v>
      </c>
      <c r="G124" s="11">
        <f t="shared" si="145"/>
        <v>37512.591640738297</v>
      </c>
      <c r="I124" s="11"/>
    </row>
    <row r="125" spans="1:9">
      <c r="B125" s="10">
        <v>123</v>
      </c>
      <c r="C125" s="10"/>
      <c r="E125" s="11">
        <f t="shared" si="164"/>
        <v>1711021.6299172156</v>
      </c>
      <c r="F125" s="11">
        <f t="shared" si="150"/>
        <v>377565.74119874742</v>
      </c>
      <c r="G125" s="11">
        <f t="shared" si="145"/>
        <v>37756.57411987472</v>
      </c>
      <c r="I125" s="11"/>
    </row>
    <row r="126" spans="1:9">
      <c r="B126" s="10">
        <v>124</v>
      </c>
      <c r="C126" s="10"/>
      <c r="E126" s="11">
        <f t="shared" si="164"/>
        <v>1749003.6830373916</v>
      </c>
      <c r="F126" s="11">
        <f t="shared" si="150"/>
        <v>379820.53120176075</v>
      </c>
      <c r="G126" s="11">
        <f t="shared" si="145"/>
        <v>37982.053120176119</v>
      </c>
      <c r="I126" s="11"/>
    </row>
    <row r="127" spans="1:9">
      <c r="B127" s="10">
        <v>125</v>
      </c>
      <c r="C127" s="10"/>
      <c r="E127" s="11">
        <f t="shared" si="164"/>
        <v>1787192.6864740131</v>
      </c>
      <c r="F127" s="11">
        <f t="shared" si="150"/>
        <v>381890.03436621511</v>
      </c>
      <c r="G127" s="11">
        <f t="shared" si="145"/>
        <v>38189.003436621606</v>
      </c>
      <c r="I127" s="11"/>
    </row>
    <row r="128" spans="1:9">
      <c r="B128" s="10">
        <v>126</v>
      </c>
      <c r="C128" s="10"/>
      <c r="E128" s="11">
        <f t="shared" si="164"/>
        <v>1825570.1129211374</v>
      </c>
      <c r="F128" s="11">
        <f t="shared" si="150"/>
        <v>383774.2644712422</v>
      </c>
      <c r="G128" s="11">
        <f t="shared" si="145"/>
        <v>38377.426447124177</v>
      </c>
      <c r="I128" s="11"/>
    </row>
    <row r="129" spans="2:9">
      <c r="B129" s="10">
        <v>127</v>
      </c>
      <c r="C129" s="10"/>
      <c r="E129" s="11">
        <f t="shared" ref="E129:E172" si="165">E128+G129</f>
        <v>1864117.4623311008</v>
      </c>
      <c r="F129" s="11">
        <f t="shared" si="150"/>
        <v>385473.4940996347</v>
      </c>
      <c r="G129" s="11">
        <f t="shared" si="145"/>
        <v>38547.349409963535</v>
      </c>
      <c r="I129" s="11"/>
    </row>
    <row r="130" spans="2:9">
      <c r="B130" s="10">
        <v>128</v>
      </c>
      <c r="C130" s="10"/>
      <c r="E130" s="11">
        <f t="shared" si="165"/>
        <v>1902816.287056525</v>
      </c>
      <c r="F130" s="11">
        <f t="shared" si="150"/>
        <v>386988.24725424172</v>
      </c>
      <c r="G130" s="11">
        <f t="shared" si="145"/>
        <v>38698.82472542426</v>
      </c>
      <c r="I130" s="11"/>
    </row>
    <row r="131" spans="2:9">
      <c r="B131" s="10">
        <v>129</v>
      </c>
      <c r="C131" s="10"/>
      <c r="E131" s="11">
        <f t="shared" si="165"/>
        <v>1941648.2162216993</v>
      </c>
      <c r="F131" s="11">
        <f t="shared" si="150"/>
        <v>388319.29165174253</v>
      </c>
      <c r="G131" s="11">
        <f t="shared" si="145"/>
        <v>38831.929165174151</v>
      </c>
      <c r="I131" s="11"/>
    </row>
    <row r="132" spans="2:9">
      <c r="B132" s="10">
        <v>130</v>
      </c>
      <c r="C132" s="10"/>
      <c r="E132" s="11">
        <f t="shared" si="165"/>
        <v>1980594.9792945429</v>
      </c>
      <c r="F132" s="11">
        <f t="shared" si="150"/>
        <v>389467.63072843663</v>
      </c>
      <c r="G132" s="11">
        <f t="shared" ref="G132:G163" si="166">$L$4*B132^$L$5*EXP(-B132/$L$6)</f>
        <v>38946.763072843583</v>
      </c>
      <c r="I132" s="11"/>
    </row>
    <row r="133" spans="2:9">
      <c r="B133" s="10">
        <v>131</v>
      </c>
      <c r="C133" s="10"/>
      <c r="E133" s="11">
        <f t="shared" si="165"/>
        <v>2019638.4288337301</v>
      </c>
      <c r="F133" s="11">
        <f t="shared" si="150"/>
        <v>390434.49539187131</v>
      </c>
      <c r="G133" s="11">
        <f t="shared" si="166"/>
        <v>39043.449539187131</v>
      </c>
      <c r="I133" s="11"/>
    </row>
    <row r="134" spans="2:9">
      <c r="B134" s="10">
        <v>132</v>
      </c>
      <c r="C134" s="10"/>
      <c r="E134" s="11">
        <f t="shared" si="165"/>
        <v>2058760.5623888494</v>
      </c>
      <c r="F134" s="11">
        <f t="shared" si="150"/>
        <v>391221.33555119392</v>
      </c>
      <c r="G134" s="11">
        <f t="shared" si="166"/>
        <v>39122.133555119297</v>
      </c>
      <c r="I134" s="11"/>
    </row>
    <row r="135" spans="2:9">
      <c r="B135" s="10">
        <v>133</v>
      </c>
      <c r="C135" s="10"/>
      <c r="E135" s="11">
        <f t="shared" si="165"/>
        <v>2097943.5435346714</v>
      </c>
      <c r="F135" s="11">
        <f t="shared" si="150"/>
        <v>391829.81145821977</v>
      </c>
      <c r="G135" s="11">
        <f t="shared" si="166"/>
        <v>39182.981145822116</v>
      </c>
      <c r="I135" s="11"/>
    </row>
    <row r="136" spans="2:9">
      <c r="B136" s="10">
        <v>134</v>
      </c>
      <c r="C136" s="10"/>
      <c r="E136" s="11">
        <f t="shared" si="165"/>
        <v>2137169.722023692</v>
      </c>
      <c r="F136" s="11">
        <f t="shared" si="150"/>
        <v>392261.7848902056</v>
      </c>
      <c r="G136" s="11">
        <f t="shared" si="166"/>
        <v>39226.178489020669</v>
      </c>
      <c r="I136" s="11"/>
    </row>
    <row r="137" spans="2:9">
      <c r="B137" s="10">
        <v>135</v>
      </c>
      <c r="C137" s="10"/>
      <c r="E137" s="11">
        <f t="shared" si="165"/>
        <v>2176421.6530441092</v>
      </c>
      <c r="F137" s="11">
        <f t="shared" si="150"/>
        <v>392519.31020417251</v>
      </c>
      <c r="G137" s="11">
        <f t="shared" si="166"/>
        <v>39251.931020417287</v>
      </c>
      <c r="I137" s="11"/>
    </row>
    <row r="138" spans="2:9">
      <c r="B138" s="10">
        <v>136</v>
      </c>
      <c r="C138" s="10"/>
      <c r="E138" s="11">
        <f t="shared" si="165"/>
        <v>2215682.1155732735</v>
      </c>
      <c r="F138" s="11">
        <f t="shared" si="150"/>
        <v>392604.62529164273</v>
      </c>
      <c r="G138" s="11">
        <f t="shared" si="166"/>
        <v>39260.46252916412</v>
      </c>
      <c r="I138" s="11"/>
    </row>
    <row r="139" spans="2:9">
      <c r="B139" s="10">
        <v>137</v>
      </c>
      <c r="C139" s="10"/>
      <c r="E139" s="11">
        <f t="shared" si="165"/>
        <v>2254934.1298194141</v>
      </c>
      <c r="F139" s="11">
        <f t="shared" si="150"/>
        <v>392520.14246140607</v>
      </c>
      <c r="G139" s="11">
        <f t="shared" si="166"/>
        <v>39252.014246140723</v>
      </c>
      <c r="I139" s="11"/>
    </row>
    <row r="140" spans="2:9">
      <c r="B140" s="10">
        <v>138</v>
      </c>
      <c r="C140" s="10"/>
      <c r="E140" s="11">
        <f t="shared" si="165"/>
        <v>2294160.9737470997</v>
      </c>
      <c r="F140" s="11">
        <f t="shared" si="150"/>
        <v>392268.43927685637</v>
      </c>
      <c r="G140" s="11">
        <f t="shared" si="166"/>
        <v>39226.84392768579</v>
      </c>
      <c r="I140" s="11"/>
    </row>
    <row r="141" spans="2:9">
      <c r="B141" s="10">
        <v>139</v>
      </c>
      <c r="C141" s="10"/>
      <c r="E141" s="11">
        <f t="shared" si="165"/>
        <v>2333346.198684413</v>
      </c>
      <c r="F141" s="11">
        <f t="shared" si="150"/>
        <v>391852.24937313236</v>
      </c>
      <c r="G141" s="11">
        <f t="shared" si="166"/>
        <v>39185.224937313047</v>
      </c>
      <c r="I141" s="11"/>
    </row>
    <row r="142" spans="2:9">
      <c r="B142" s="10">
        <v>140</v>
      </c>
      <c r="C142" s="10"/>
      <c r="E142" s="11">
        <f t="shared" si="165"/>
        <v>2372473.6440122337</v>
      </c>
      <c r="F142" s="11">
        <f t="shared" si="150"/>
        <v>391274.45327820722</v>
      </c>
      <c r="G142" s="11">
        <f t="shared" si="166"/>
        <v>39127.44532782054</v>
      </c>
      <c r="I142" s="11"/>
    </row>
    <row r="143" spans="2:9">
      <c r="B143" s="10">
        <v>141</v>
      </c>
      <c r="C143" s="10"/>
      <c r="E143" s="11">
        <f t="shared" si="165"/>
        <v>2411527.4509383137</v>
      </c>
      <c r="F143" s="11">
        <f t="shared" si="150"/>
        <v>390538.06926080026</v>
      </c>
      <c r="G143" s="11">
        <f t="shared" si="166"/>
        <v>39053.806926080193</v>
      </c>
      <c r="I143" s="11"/>
    </row>
    <row r="144" spans="2:9">
      <c r="B144" s="10">
        <v>142</v>
      </c>
      <c r="C144" s="10"/>
      <c r="E144" s="11">
        <f t="shared" si="165"/>
        <v>2450492.0753609864</v>
      </c>
      <c r="F144" s="11">
        <f t="shared" si="150"/>
        <v>389646.2442267267</v>
      </c>
      <c r="G144" s="11">
        <f t="shared" si="166"/>
        <v>38964.624422672605</v>
      </c>
      <c r="I144" s="11"/>
    </row>
    <row r="145" spans="2:9">
      <c r="B145" s="10">
        <v>143</v>
      </c>
      <c r="C145" s="10"/>
      <c r="E145" s="11">
        <f t="shared" si="165"/>
        <v>2489352.2998293936</v>
      </c>
      <c r="F145" s="11">
        <f t="shared" si="150"/>
        <v>388602.24468407221</v>
      </c>
      <c r="G145" s="11">
        <f t="shared" si="166"/>
        <v>38860.224468407076</v>
      </c>
      <c r="I145" s="11"/>
    </row>
    <row r="146" spans="2:9">
      <c r="B146" s="10">
        <v>144</v>
      </c>
      <c r="C146" s="10"/>
      <c r="E146" s="11">
        <f t="shared" si="165"/>
        <v>2528093.2446090411</v>
      </c>
      <c r="F146" s="11">
        <f t="shared" si="150"/>
        <v>387409.44779647514</v>
      </c>
      <c r="G146" s="11">
        <f t="shared" si="166"/>
        <v>38740.944779647711</v>
      </c>
      <c r="I146" s="11"/>
    </row>
    <row r="147" spans="2:9">
      <c r="B147" s="10">
        <v>145</v>
      </c>
      <c r="C147" s="10"/>
      <c r="E147" s="11">
        <f t="shared" si="165"/>
        <v>2566700.3778632823</v>
      </c>
      <c r="F147" s="11">
        <f t="shared" si="150"/>
        <v>386071.33254241198</v>
      </c>
      <c r="G147" s="11">
        <f t="shared" si="166"/>
        <v>38607.133254241176</v>
      </c>
      <c r="I147" s="11"/>
    </row>
    <row r="148" spans="2:9">
      <c r="B148" s="10">
        <v>146</v>
      </c>
      <c r="C148" s="10"/>
      <c r="E148" s="11">
        <f t="shared" si="165"/>
        <v>2605159.5249630059</v>
      </c>
      <c r="F148" s="11">
        <f t="shared" si="150"/>
        <v>384591.47099723574</v>
      </c>
      <c r="G148" s="11">
        <f t="shared" si="166"/>
        <v>38459.147099723552</v>
      </c>
      <c r="I148" s="11"/>
    </row>
    <row r="149" spans="2:9">
      <c r="B149" s="10">
        <v>147</v>
      </c>
      <c r="C149" s="10"/>
      <c r="E149" s="11">
        <f t="shared" si="165"/>
        <v>2643456.8769383691</v>
      </c>
      <c r="F149" s="11">
        <f t="shared" si="150"/>
        <v>382973.51975363214</v>
      </c>
      <c r="G149" s="11">
        <f t="shared" si="166"/>
        <v>38297.351975363308</v>
      </c>
      <c r="I149" s="11"/>
    </row>
    <row r="150" spans="2:9">
      <c r="B150" s="10">
        <v>148</v>
      </c>
      <c r="C150" s="10"/>
      <c r="E150" s="11">
        <f t="shared" si="165"/>
        <v>2681578.9980878499</v>
      </c>
      <c r="F150" s="11">
        <f t="shared" si="150"/>
        <v>381221.21149480809</v>
      </c>
      <c r="G150" s="11">
        <f t="shared" si="166"/>
        <v>38122.121149480714</v>
      </c>
    </row>
    <row r="151" spans="2:9">
      <c r="B151" s="10">
        <v>149</v>
      </c>
      <c r="C151" s="10"/>
      <c r="E151" s="11">
        <f t="shared" si="165"/>
        <v>2719512.8327612188</v>
      </c>
      <c r="F151" s="11">
        <f t="shared" si="150"/>
        <v>379338.34673368838</v>
      </c>
      <c r="G151" s="11">
        <f t="shared" si="166"/>
        <v>37933.834673368736</v>
      </c>
    </row>
    <row r="152" spans="2:9">
      <c r="B152" s="10">
        <v>150</v>
      </c>
      <c r="C152" s="10"/>
      <c r="E152" s="11">
        <f t="shared" si="165"/>
        <v>2757245.7113342467</v>
      </c>
      <c r="F152" s="11">
        <f t="shared" si="150"/>
        <v>377328.78573027905</v>
      </c>
      <c r="G152" s="11">
        <f t="shared" si="166"/>
        <v>37732.878573027949</v>
      </c>
    </row>
    <row r="153" spans="2:9">
      <c r="B153" s="10">
        <v>151</v>
      </c>
      <c r="C153" s="10"/>
      <c r="E153" s="11">
        <f t="shared" si="165"/>
        <v>2794765.3553940635</v>
      </c>
      <c r="F153" s="11">
        <f t="shared" si="150"/>
        <v>375196.44059816841</v>
      </c>
      <c r="G153" s="11">
        <f t="shared" si="166"/>
        <v>37519.644059817067</v>
      </c>
    </row>
    <row r="154" spans="2:9">
      <c r="B154" s="10">
        <v>152</v>
      </c>
      <c r="C154" s="10"/>
      <c r="E154" s="11">
        <f t="shared" si="165"/>
        <v>2832059.8821550789</v>
      </c>
      <c r="F154" s="11">
        <f t="shared" si="150"/>
        <v>372945.26761015411</v>
      </c>
      <c r="G154" s="11">
        <f t="shared" si="166"/>
        <v>37294.526761015302</v>
      </c>
    </row>
    <row r="155" spans="2:9">
      <c r="B155" s="10">
        <v>153</v>
      </c>
      <c r="C155" s="10"/>
      <c r="E155" s="11">
        <f t="shared" si="165"/>
        <v>2869117.8081262656</v>
      </c>
      <c r="F155" s="11">
        <f t="shared" si="150"/>
        <v>370579.2597118672</v>
      </c>
      <c r="G155" s="11">
        <f t="shared" si="166"/>
        <v>37057.925971186662</v>
      </c>
    </row>
    <row r="156" spans="2:9">
      <c r="B156" s="10">
        <v>154</v>
      </c>
      <c r="C156" s="10"/>
      <c r="E156" s="11">
        <f t="shared" si="165"/>
        <v>2905928.0520514022</v>
      </c>
      <c r="F156" s="11">
        <f t="shared" si="150"/>
        <v>368102.43925136514</v>
      </c>
      <c r="G156" s="11">
        <f t="shared" si="166"/>
        <v>36810.243925136674</v>
      </c>
    </row>
    <row r="157" spans="2:9">
      <c r="B157" s="10">
        <v>155</v>
      </c>
      <c r="C157" s="10"/>
      <c r="E157" s="11">
        <f t="shared" si="165"/>
        <v>2942479.9371445561</v>
      </c>
      <c r="F157" s="11">
        <f t="shared" si="150"/>
        <v>365518.8509315392</v>
      </c>
      <c r="G157" s="11">
        <f t="shared" si="166"/>
        <v>36551.885093154116</v>
      </c>
    </row>
    <row r="158" spans="2:9">
      <c r="B158" s="10">
        <v>156</v>
      </c>
      <c r="C158" s="10"/>
      <c r="E158" s="11">
        <f t="shared" si="165"/>
        <v>2978763.1926436923</v>
      </c>
      <c r="F158" s="11">
        <f t="shared" si="150"/>
        <v>362832.55499136169</v>
      </c>
      <c r="G158" s="11">
        <f t="shared" si="166"/>
        <v>36283.25549913611</v>
      </c>
    </row>
    <row r="159" spans="2:9">
      <c r="B159" s="10">
        <v>157</v>
      </c>
      <c r="C159" s="10"/>
      <c r="E159" s="11">
        <f t="shared" si="165"/>
        <v>3014767.9547057971</v>
      </c>
      <c r="F159" s="11">
        <f t="shared" si="150"/>
        <v>360047.62062104885</v>
      </c>
      <c r="G159" s="11">
        <f t="shared" si="166"/>
        <v>36004.762062104768</v>
      </c>
    </row>
    <row r="160" spans="2:9">
      <c r="B160" s="10">
        <v>158</v>
      </c>
      <c r="C160" s="10"/>
      <c r="E160" s="11">
        <f t="shared" si="165"/>
        <v>3050484.7666673339</v>
      </c>
      <c r="F160" s="11">
        <f t="shared" si="150"/>
        <v>357168.11961536761</v>
      </c>
      <c r="G160" s="11">
        <f t="shared" si="166"/>
        <v>35716.81196153663</v>
      </c>
    </row>
    <row r="161" spans="2:7">
      <c r="B161" s="10">
        <v>159</v>
      </c>
      <c r="C161" s="10"/>
      <c r="E161" s="11">
        <f t="shared" si="165"/>
        <v>3085904.5786941769</v>
      </c>
      <c r="F161" s="11">
        <f t="shared" si="150"/>
        <v>354198.12026842963</v>
      </c>
      <c r="G161" s="11">
        <f t="shared" si="166"/>
        <v>35419.81202684313</v>
      </c>
    </row>
    <row r="162" spans="2:7">
      <c r="B162" s="10">
        <v>160</v>
      </c>
      <c r="C162" s="10"/>
      <c r="E162" s="11">
        <f t="shared" si="165"/>
        <v>3121018.7468454372</v>
      </c>
      <c r="F162" s="11">
        <f t="shared" si="150"/>
        <v>351141.68151260354</v>
      </c>
      <c r="G162" s="11">
        <f t="shared" si="166"/>
        <v>35114.168151260259</v>
      </c>
    </row>
    <row r="163" spans="2:7">
      <c r="B163" s="10">
        <v>161</v>
      </c>
      <c r="C163" s="10"/>
      <c r="E163" s="11">
        <f t="shared" si="165"/>
        <v>3155819.0315757687</v>
      </c>
      <c r="F163" s="11">
        <f t="shared" si="150"/>
        <v>348002.84730331507</v>
      </c>
      <c r="G163" s="11">
        <f t="shared" si="166"/>
        <v>34800.284730331616</v>
      </c>
    </row>
    <row r="164" spans="2:7">
      <c r="B164" s="10">
        <v>162</v>
      </c>
      <c r="C164" s="10"/>
      <c r="E164" s="11">
        <f t="shared" si="165"/>
        <v>3190297.5957008642</v>
      </c>
      <c r="F164" s="11">
        <f t="shared" si="150"/>
        <v>344785.64125095494</v>
      </c>
      <c r="G164" s="11">
        <f t="shared" ref="G164:G172" si="167">$L$4*B164^$L$5*EXP(-B164/$L$6)</f>
        <v>34478.564125095487</v>
      </c>
    </row>
    <row r="165" spans="2:7">
      <c r="B165" s="10">
        <v>163</v>
      </c>
      <c r="C165" s="10"/>
      <c r="E165" s="11">
        <f t="shared" si="165"/>
        <v>3224447.0018508839</v>
      </c>
      <c r="F165" s="11">
        <f t="shared" ref="F165:F177" si="168">(E165-E164)*10</f>
        <v>341494.06150019728</v>
      </c>
      <c r="G165" s="11">
        <f t="shared" si="167"/>
        <v>34149.406150019655</v>
      </c>
    </row>
    <row r="166" spans="2:7">
      <c r="B166" s="10">
        <v>164</v>
      </c>
      <c r="C166" s="10"/>
      <c r="E166" s="11">
        <f t="shared" si="165"/>
        <v>3258260.209436547</v>
      </c>
      <c r="F166" s="11">
        <f t="shared" si="168"/>
        <v>338132.07585663069</v>
      </c>
      <c r="G166" s="11">
        <f t="shared" si="167"/>
        <v>33813.207585662996</v>
      </c>
    </row>
    <row r="167" spans="2:7">
      <c r="B167" s="10">
        <v>165</v>
      </c>
      <c r="C167" s="10"/>
      <c r="E167" s="11">
        <f t="shared" si="165"/>
        <v>3291730.5711525297</v>
      </c>
      <c r="F167" s="11">
        <f t="shared" si="168"/>
        <v>334703.61715982668</v>
      </c>
      <c r="G167" s="11">
        <f t="shared" si="167"/>
        <v>33470.361715982668</v>
      </c>
    </row>
    <row r="168" spans="2:7">
      <c r="B168" s="10">
        <v>166</v>
      </c>
      <c r="C168" s="10"/>
      <c r="E168" s="11">
        <f t="shared" si="165"/>
        <v>3324851.8290426782</v>
      </c>
      <c r="F168" s="11">
        <f t="shared" si="168"/>
        <v>331212.57890148554</v>
      </c>
      <c r="G168" s="11">
        <f t="shared" si="167"/>
        <v>33121.257890148336</v>
      </c>
    </row>
    <row r="169" spans="2:7">
      <c r="B169" s="10">
        <v>167</v>
      </c>
      <c r="C169" s="10"/>
      <c r="E169" s="11">
        <f t="shared" si="165"/>
        <v>3357618.110151351</v>
      </c>
      <c r="F169" s="11">
        <f t="shared" si="168"/>
        <v>327662.81108672731</v>
      </c>
      <c r="G169" s="11">
        <f t="shared" si="167"/>
        <v>32766.281108672636</v>
      </c>
    </row>
    <row r="170" spans="2:7">
      <c r="B170" s="10">
        <v>168</v>
      </c>
      <c r="C170" s="10"/>
      <c r="E170" s="11">
        <f t="shared" si="165"/>
        <v>3390023.9217849667</v>
      </c>
      <c r="F170" s="11">
        <f t="shared" si="168"/>
        <v>324058.11633615755</v>
      </c>
      <c r="G170" s="11">
        <f t="shared" si="167"/>
        <v>32405.811633615831</v>
      </c>
    </row>
    <row r="171" spans="2:7">
      <c r="B171" s="10">
        <v>169</v>
      </c>
      <c r="C171" s="10"/>
      <c r="E171" s="11">
        <f t="shared" si="165"/>
        <v>3422064.1464075455</v>
      </c>
      <c r="F171" s="11">
        <f t="shared" si="168"/>
        <v>320402.24622578826</v>
      </c>
      <c r="G171" s="11">
        <f t="shared" si="167"/>
        <v>32040.224622578746</v>
      </c>
    </row>
    <row r="172" spans="2:7">
      <c r="B172" s="10">
        <v>170</v>
      </c>
      <c r="C172" s="10"/>
      <c r="E172" s="11">
        <f t="shared" si="165"/>
        <v>3453734.0361936986</v>
      </c>
      <c r="F172" s="11">
        <f t="shared" si="168"/>
        <v>316698.897861531</v>
      </c>
      <c r="G172" s="11">
        <f t="shared" si="167"/>
        <v>31669.889786153108</v>
      </c>
    </row>
    <row r="173" spans="2:7">
      <c r="B173" s="10">
        <v>171</v>
      </c>
      <c r="C173" s="10"/>
      <c r="E173" s="11">
        <f t="shared" ref="E173:E177" si="169">E172+G173</f>
        <v>3485029.2072621593</v>
      </c>
      <c r="F173" s="11">
        <f t="shared" si="168"/>
        <v>312951.71068460681</v>
      </c>
      <c r="G173" s="11">
        <f t="shared" ref="G173:G177" si="170">$L$4*B173^$L$5*EXP(-B173/$L$6)</f>
        <v>31295.171068460666</v>
      </c>
    </row>
    <row r="174" spans="2:7">
      <c r="B174" s="10">
        <v>172</v>
      </c>
      <c r="C174" s="10"/>
      <c r="E174" s="11">
        <f t="shared" si="169"/>
        <v>3515945.633612535</v>
      </c>
      <c r="F174" s="11">
        <f t="shared" si="168"/>
        <v>309164.26350375637</v>
      </c>
      <c r="G174" s="11">
        <f t="shared" si="170"/>
        <v>30916.426350375474</v>
      </c>
    </row>
    <row r="175" spans="2:7">
      <c r="B175" s="10">
        <v>173</v>
      </c>
      <c r="C175" s="10"/>
      <c r="E175" s="11">
        <f t="shared" si="169"/>
        <v>3546479.640787526</v>
      </c>
      <c r="F175" s="11">
        <f t="shared" si="168"/>
        <v>305340.07174991071</v>
      </c>
      <c r="G175" s="11">
        <f t="shared" si="170"/>
        <v>30534.007174991286</v>
      </c>
    </row>
    <row r="176" spans="2:7">
      <c r="B176" s="10">
        <v>174</v>
      </c>
      <c r="C176" s="10"/>
      <c r="E176" s="11">
        <f t="shared" si="169"/>
        <v>3576627.8992823921</v>
      </c>
      <c r="F176" s="11">
        <f t="shared" si="168"/>
        <v>301482.58494866081</v>
      </c>
      <c r="G176" s="11">
        <f t="shared" si="170"/>
        <v>30148.258494865855</v>
      </c>
    </row>
    <row r="177" spans="2:7">
      <c r="B177" s="10">
        <v>175</v>
      </c>
      <c r="C177" s="10"/>
      <c r="E177" s="11">
        <f t="shared" si="169"/>
        <v>3606387.417722939</v>
      </c>
      <c r="F177" s="11">
        <f t="shared" si="168"/>
        <v>297595.18440546934</v>
      </c>
      <c r="G177" s="11">
        <f t="shared" si="170"/>
        <v>29759.518440547065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104" activePane="bottomLeft" state="frozen"/>
      <selection pane="bottomLeft" activeCell="B111" sqref="B11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/>
      <c r="B112" s="10">
        <v>109</v>
      </c>
      <c r="E112" s="11">
        <f t="shared" si="20"/>
        <v>590.57142857142856</v>
      </c>
      <c r="G112" s="11">
        <f t="shared" si="22"/>
        <v>2740363.9805011749</v>
      </c>
      <c r="H112" s="11">
        <f t="shared" si="15"/>
        <v>35744840.745375961</v>
      </c>
      <c r="I112" s="11">
        <f t="shared" si="14"/>
        <v>598.84074537614242</v>
      </c>
      <c r="L112" s="11">
        <f t="shared" si="21"/>
        <v>-8.269316804713867</v>
      </c>
    </row>
    <row r="113" spans="1:12">
      <c r="A113" s="2"/>
      <c r="B113" s="10">
        <v>110</v>
      </c>
      <c r="E113" s="11">
        <f t="shared" si="20"/>
        <v>501.57142857142856</v>
      </c>
      <c r="G113" s="11">
        <f t="shared" si="22"/>
        <v>2776122.2802504264</v>
      </c>
      <c r="H113" s="11">
        <f t="shared" si="15"/>
        <v>35758299.749251455</v>
      </c>
      <c r="I113" s="11">
        <f t="shared" si="14"/>
        <v>612.29974925137992</v>
      </c>
      <c r="L113" s="11">
        <f t="shared" si="21"/>
        <v>-110.72832067995137</v>
      </c>
    </row>
    <row r="114" spans="1:12">
      <c r="A114" s="2"/>
      <c r="B114" s="10">
        <v>111</v>
      </c>
      <c r="E114" s="11">
        <f t="shared" si="20"/>
        <v>410.71428571428572</v>
      </c>
      <c r="G114" s="11">
        <f t="shared" si="22"/>
        <v>2811892.7830228209</v>
      </c>
      <c r="H114" s="11">
        <f t="shared" si="15"/>
        <v>35770502.772394568</v>
      </c>
      <c r="I114" s="11">
        <f t="shared" si="14"/>
        <v>624.50277239454635</v>
      </c>
      <c r="L114" s="11">
        <f t="shared" si="21"/>
        <v>-213.78848668026063</v>
      </c>
    </row>
    <row r="115" spans="1:12">
      <c r="A115" s="2"/>
      <c r="B115" s="10">
        <v>112</v>
      </c>
      <c r="E115" s="11">
        <f t="shared" si="20"/>
        <v>332.14285714285717</v>
      </c>
      <c r="G115" s="11">
        <f t="shared" si="22"/>
        <v>2847674.2045674841</v>
      </c>
      <c r="H115" s="11">
        <f t="shared" si="15"/>
        <v>35781421.544663146</v>
      </c>
      <c r="I115" s="11">
        <f t="shared" si="14"/>
        <v>635.42154466299337</v>
      </c>
      <c r="L115" s="11">
        <f t="shared" si="21"/>
        <v>-303.2786875201362</v>
      </c>
    </row>
    <row r="116" spans="1:12">
      <c r="A116" s="2"/>
      <c r="B116" s="10">
        <v>113</v>
      </c>
      <c r="E116" s="11">
        <f t="shared" si="20"/>
        <v>254.42857142857142</v>
      </c>
      <c r="G116" s="11">
        <f t="shared" si="22"/>
        <v>2883465.2411652524</v>
      </c>
      <c r="H116" s="11">
        <f t="shared" si="15"/>
        <v>35791036.597768307</v>
      </c>
      <c r="I116" s="11">
        <f t="shared" si="14"/>
        <v>645.03659776851646</v>
      </c>
      <c r="L116" s="11">
        <f t="shared" si="21"/>
        <v>-390.60802633994501</v>
      </c>
    </row>
    <row r="117" spans="1:12">
      <c r="A117" s="2"/>
      <c r="B117" s="10">
        <v>114</v>
      </c>
      <c r="E117" s="11">
        <f t="shared" si="20"/>
        <v>176.42857142857142</v>
      </c>
      <c r="G117" s="11">
        <f t="shared" si="22"/>
        <v>2919264.5781056103</v>
      </c>
      <c r="H117" s="11">
        <f t="shared" si="15"/>
        <v>35799336.940357924</v>
      </c>
      <c r="I117" s="11">
        <f t="shared" si="14"/>
        <v>653.33694035788278</v>
      </c>
      <c r="L117" s="11">
        <f t="shared" si="21"/>
        <v>-476.90836892931134</v>
      </c>
    </row>
    <row r="118" spans="1:12">
      <c r="A118" s="2"/>
      <c r="B118" s="10">
        <v>115</v>
      </c>
      <c r="E118" s="11">
        <f t="shared" si="20"/>
        <v>104.42857142857143</v>
      </c>
      <c r="G118" s="11">
        <f t="shared" si="22"/>
        <v>2955070.8977796533</v>
      </c>
      <c r="H118" s="11">
        <f t="shared" si="15"/>
        <v>35806319.674042985</v>
      </c>
      <c r="I118" s="11">
        <f t="shared" si="14"/>
        <v>660.319674042923</v>
      </c>
      <c r="L118" s="11">
        <f t="shared" si="21"/>
        <v>-555.89110261435155</v>
      </c>
    </row>
    <row r="119" spans="1:12">
      <c r="A119" s="2"/>
      <c r="B119" s="10">
        <v>116</v>
      </c>
      <c r="E119" s="11">
        <f t="shared" si="20"/>
        <v>0</v>
      </c>
      <c r="G119" s="11">
        <f t="shared" si="22"/>
        <v>2990882.8873396739</v>
      </c>
      <c r="H119" s="11">
        <f t="shared" si="15"/>
        <v>35811989.560020626</v>
      </c>
      <c r="I119" s="11">
        <f t="shared" si="14"/>
        <v>665.98956002082514</v>
      </c>
      <c r="L119" s="11">
        <f t="shared" si="21"/>
        <v>-665.98956002082514</v>
      </c>
    </row>
    <row r="120" spans="1:12">
      <c r="A120" s="2"/>
      <c r="B120" s="10">
        <v>117</v>
      </c>
      <c r="E120" s="11">
        <f t="shared" si="20"/>
        <v>0</v>
      </c>
      <c r="G120" s="11">
        <f t="shared" si="22"/>
        <v>3026699.2458852357</v>
      </c>
      <c r="H120" s="11">
        <f t="shared" si="15"/>
        <v>35816358.54556179</v>
      </c>
      <c r="I120" s="11">
        <f t="shared" si="14"/>
        <v>670.35854556170989</v>
      </c>
      <c r="L120" s="11">
        <f t="shared" si="21"/>
        <v>-670.35854556170989</v>
      </c>
    </row>
    <row r="121" spans="1:12">
      <c r="A121" s="2"/>
      <c r="B121" s="10">
        <v>118</v>
      </c>
      <c r="E121" s="11">
        <f t="shared" si="20"/>
        <v>0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-673.4452591840693</v>
      </c>
    </row>
    <row r="122" spans="1:12">
      <c r="A122" s="2"/>
      <c r="B122" s="10">
        <v>119</v>
      </c>
      <c r="E122" s="11">
        <f t="shared" si="20"/>
        <v>0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-675.27448280931549</v>
      </c>
    </row>
    <row r="123" spans="1:12">
      <c r="A123" s="2"/>
      <c r="B123" s="10">
        <v>120</v>
      </c>
      <c r="E123" s="11">
        <f t="shared" si="20"/>
        <v>0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-675.87660860279675</v>
      </c>
    </row>
    <row r="124" spans="1:12">
      <c r="A124" s="2"/>
      <c r="B124" s="10">
        <v>121</v>
      </c>
      <c r="E124" s="11">
        <f t="shared" si="20"/>
        <v>0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-675.28708758683786</v>
      </c>
    </row>
    <row r="125" spans="1:12">
      <c r="B125" s="10">
        <v>122</v>
      </c>
      <c r="E125" s="11">
        <f t="shared" si="20"/>
        <v>0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-673.54587646630648</v>
      </c>
    </row>
    <row r="126" spans="1:12">
      <c r="B126" s="10">
        <v>123</v>
      </c>
      <c r="E126" s="11">
        <f t="shared" si="20"/>
        <v>0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-670.69688845190842</v>
      </c>
    </row>
    <row r="127" spans="1:12">
      <c r="B127" s="10">
        <v>124</v>
      </c>
      <c r="E127" s="11">
        <f t="shared" si="20"/>
        <v>0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-666.78745321204292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31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3"/>
  <sheetViews>
    <sheetView workbookViewId="0">
      <pane ySplit="1" topLeftCell="A84" activePane="bottomLeft" state="frozen"/>
      <selection pane="bottomLeft" activeCell="B112" sqref="B112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:C113" si="101">B112-B111</f>
        <v>32191</v>
      </c>
      <c r="D112" s="11">
        <f t="shared" ref="D112:D113" si="102">SUM(C106:C112)/7</f>
        <v>34658.428571428572</v>
      </c>
      <c r="E112" s="11">
        <f t="shared" ref="E112:E113" si="103">SUM(C109:C112)/4</f>
        <v>32692.25</v>
      </c>
    </row>
    <row r="113" spans="2:5">
      <c r="B113" s="3"/>
      <c r="D113" s="11"/>
      <c r="E113" s="1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05"/>
  <sheetViews>
    <sheetView workbookViewId="0">
      <pane ySplit="1" topLeftCell="A74" activePane="bottomLeft" state="frozen"/>
      <selection pane="bottomLeft" activeCell="G20" sqref="G20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workbookViewId="0">
      <pane ySplit="1" topLeftCell="A104" activePane="bottomLeft" state="frozen"/>
      <selection pane="bottomLeft" activeCell="A110" sqref="A110:E111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1"/>
  <sheetViews>
    <sheetView workbookViewId="0">
      <pane ySplit="1" topLeftCell="A95" activePane="bottomLeft" state="frozen"/>
      <selection pane="bottomLeft" activeCell="A111" sqref="A111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7"/>
  <sheetViews>
    <sheetView workbookViewId="0">
      <pane ySplit="1" topLeftCell="A104" activePane="bottomLeft" state="frozen"/>
      <selection pane="bottomLeft" activeCell="G129" sqref="G12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R4">
        <f>INT(C4/1)</f>
        <v>231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R5">
        <f t="shared" ref="R5:R8" si="4">INT(C5/1)</f>
        <v>129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R6">
        <f>INT(C6/10)</f>
        <v>17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R7">
        <f t="shared" si="4"/>
        <v>210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R8">
        <f t="shared" si="4"/>
        <v>347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R9">
        <f>INT(C9/10)</f>
        <v>31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R10">
        <f t="shared" ref="R10:R19" si="5">INT(C10/10)</f>
        <v>30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R11">
        <f t="shared" si="5"/>
        <v>15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R13">
        <f t="shared" ref="R13:R14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R15">
        <f t="shared" si="5"/>
        <v>22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R16">
        <f t="shared" si="5"/>
        <v>40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R19">
        <f t="shared" si="5"/>
        <v>18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R26">
        <f>INT(C26/1000)</f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R33">
        <f>INT(C33/1000)</f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R36">
        <f>INT(C36/1000)</f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R38">
        <f>INT(C38/1000)</f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R39">
        <f t="shared" ref="R39:R66" si="18">INT(C39/1000)</f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R40">
        <f t="shared" si="18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R41">
        <f t="shared" si="18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R42">
        <f t="shared" si="18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R43">
        <f t="shared" si="18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R45">
        <f t="shared" si="18"/>
        <v>0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0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2">B46-B45</f>
        <v>443</v>
      </c>
      <c r="D46">
        <f t="shared" ref="D46" si="33">C46-C45</f>
        <v>-316</v>
      </c>
      <c r="E46" s="11">
        <f t="shared" si="6"/>
        <v>511.57142857142856</v>
      </c>
      <c r="R46">
        <f t="shared" si="18"/>
        <v>0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0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4">B47-B46</f>
        <v>316</v>
      </c>
      <c r="D47">
        <f t="shared" ref="D47" si="35">C47-C46</f>
        <v>-127</v>
      </c>
      <c r="E47" s="11">
        <f t="shared" si="6"/>
        <v>517</v>
      </c>
      <c r="R47">
        <f t="shared" si="18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6">B48-B47</f>
        <v>695</v>
      </c>
      <c r="D48">
        <f t="shared" ref="D48" si="37">C48-C47</f>
        <v>379</v>
      </c>
      <c r="E48" s="11">
        <f t="shared" si="6"/>
        <v>530.28571428571433</v>
      </c>
      <c r="R48">
        <f t="shared" si="18"/>
        <v>0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0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8">B49-B48</f>
        <v>620</v>
      </c>
      <c r="D49">
        <f t="shared" ref="D49" si="39">C49-C48</f>
        <v>-75</v>
      </c>
      <c r="E49" s="11">
        <f t="shared" si="6"/>
        <v>549.14285714285711</v>
      </c>
      <c r="R49">
        <f t="shared" si="18"/>
        <v>0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0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0">B50-B49</f>
        <v>689</v>
      </c>
      <c r="D50">
        <f t="shared" ref="D50" si="41">C50-C49</f>
        <v>69</v>
      </c>
      <c r="E50" s="11">
        <f t="shared" si="6"/>
        <v>570.42857142857144</v>
      </c>
      <c r="R50">
        <f t="shared" si="18"/>
        <v>0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0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2">B51-B50</f>
        <v>853</v>
      </c>
      <c r="D51">
        <f t="shared" ref="D51" si="43">C51-C50</f>
        <v>164</v>
      </c>
      <c r="E51" s="11">
        <f t="shared" si="6"/>
        <v>581.28571428571433</v>
      </c>
      <c r="R51">
        <f t="shared" si="18"/>
        <v>0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0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4">B52-B51</f>
        <v>909</v>
      </c>
      <c r="D52">
        <f t="shared" ref="D52" si="45">C52-C51</f>
        <v>56</v>
      </c>
      <c r="E52" s="11">
        <f t="shared" si="6"/>
        <v>625</v>
      </c>
      <c r="R52">
        <f t="shared" si="18"/>
        <v>0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0</v>
      </c>
    </row>
    <row r="53" spans="1:28">
      <c r="A53" s="2">
        <f>Dati!A53</f>
        <v>44094</v>
      </c>
      <c r="B53" s="3">
        <f>Dati!J53</f>
        <v>218351</v>
      </c>
      <c r="C53">
        <f t="shared" ref="C53" si="46">B53-B52</f>
        <v>635</v>
      </c>
      <c r="D53">
        <f t="shared" ref="D53" si="47">C53-C52</f>
        <v>-274</v>
      </c>
      <c r="E53" s="11">
        <f t="shared" si="6"/>
        <v>646.42857142857144</v>
      </c>
      <c r="R53">
        <f t="shared" si="18"/>
        <v>0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0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8">B54-B53</f>
        <v>352</v>
      </c>
      <c r="D54">
        <f t="shared" ref="D54" si="49">C54-C53</f>
        <v>-283</v>
      </c>
      <c r="E54" s="11">
        <f t="shared" si="6"/>
        <v>673.85714285714289</v>
      </c>
      <c r="R54">
        <f>INT(C54/100)</f>
        <v>3</v>
      </c>
      <c r="T54">
        <f t="shared" ref="T54:AB75" si="50">IF($R54=T$2,1,0)</f>
        <v>0</v>
      </c>
      <c r="U54">
        <f t="shared" si="50"/>
        <v>0</v>
      </c>
      <c r="V54">
        <f t="shared" si="50"/>
        <v>1</v>
      </c>
      <c r="W54">
        <f t="shared" si="50"/>
        <v>0</v>
      </c>
      <c r="X54">
        <f t="shared" si="50"/>
        <v>0</v>
      </c>
      <c r="Y54">
        <f t="shared" si="50"/>
        <v>0</v>
      </c>
      <c r="Z54">
        <f t="shared" si="50"/>
        <v>0</v>
      </c>
      <c r="AA54">
        <f t="shared" si="50"/>
        <v>0</v>
      </c>
      <c r="AB54">
        <f t="shared" si="50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1">B55-B54</f>
        <v>967</v>
      </c>
      <c r="D55">
        <f t="shared" ref="D55" si="52">C55-C54</f>
        <v>615</v>
      </c>
      <c r="E55" s="11">
        <f t="shared" si="6"/>
        <v>679</v>
      </c>
      <c r="R55">
        <f t="shared" si="18"/>
        <v>0</v>
      </c>
      <c r="T55">
        <f t="shared" si="50"/>
        <v>0</v>
      </c>
      <c r="U55">
        <f t="shared" si="50"/>
        <v>0</v>
      </c>
      <c r="V55">
        <f t="shared" si="50"/>
        <v>0</v>
      </c>
      <c r="W55">
        <f t="shared" si="50"/>
        <v>0</v>
      </c>
      <c r="X55">
        <f t="shared" si="50"/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</row>
    <row r="56" spans="1:28">
      <c r="A56" s="2">
        <f>Dati!A56</f>
        <v>44097</v>
      </c>
      <c r="B56" s="3">
        <f>Dati!J56</f>
        <v>220665</v>
      </c>
      <c r="C56">
        <f t="shared" ref="C56" si="53">B56-B55</f>
        <v>995</v>
      </c>
      <c r="D56">
        <f t="shared" ref="D56" si="54">C56-C55</f>
        <v>28</v>
      </c>
      <c r="E56" s="11">
        <f t="shared" si="6"/>
        <v>717.85714285714289</v>
      </c>
      <c r="R56">
        <f t="shared" si="18"/>
        <v>0</v>
      </c>
      <c r="T56">
        <f t="shared" si="50"/>
        <v>0</v>
      </c>
      <c r="U56">
        <f t="shared" si="50"/>
        <v>0</v>
      </c>
      <c r="V56">
        <f t="shared" si="50"/>
        <v>0</v>
      </c>
      <c r="W56">
        <f t="shared" si="50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</row>
    <row r="57" spans="1:28">
      <c r="A57" s="2">
        <f>Dati!A57</f>
        <v>44098</v>
      </c>
      <c r="B57" s="3">
        <f>Dati!J57</f>
        <v>221762</v>
      </c>
      <c r="C57">
        <f t="shared" ref="C57" si="55">B57-B56</f>
        <v>1097</v>
      </c>
      <c r="D57">
        <f t="shared" ref="D57" si="56">C57-C56</f>
        <v>102</v>
      </c>
      <c r="E57" s="11">
        <f t="shared" si="6"/>
        <v>771.42857142857144</v>
      </c>
      <c r="R57">
        <f t="shared" si="18"/>
        <v>1</v>
      </c>
      <c r="T57">
        <f t="shared" si="50"/>
        <v>1</v>
      </c>
      <c r="U57">
        <f t="shared" si="50"/>
        <v>0</v>
      </c>
      <c r="V57">
        <f t="shared" si="50"/>
        <v>0</v>
      </c>
      <c r="W57">
        <f t="shared" si="50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57">B58-B57</f>
        <v>954</v>
      </c>
      <c r="D58">
        <f t="shared" ref="D58" si="58">C58-C57</f>
        <v>-143</v>
      </c>
      <c r="E58" s="11">
        <f t="shared" si="6"/>
        <v>829.71428571428567</v>
      </c>
      <c r="R58">
        <f t="shared" si="18"/>
        <v>0</v>
      </c>
      <c r="T58">
        <f t="shared" si="50"/>
        <v>0</v>
      </c>
      <c r="U58">
        <f t="shared" si="50"/>
        <v>0</v>
      </c>
      <c r="V58">
        <f t="shared" si="50"/>
        <v>0</v>
      </c>
      <c r="W58">
        <f t="shared" si="50"/>
        <v>0</v>
      </c>
      <c r="X58">
        <f t="shared" si="50"/>
        <v>0</v>
      </c>
      <c r="Y58">
        <f t="shared" si="50"/>
        <v>0</v>
      </c>
      <c r="Z58">
        <f t="shared" si="50"/>
        <v>0</v>
      </c>
      <c r="AA58">
        <f t="shared" si="50"/>
        <v>0</v>
      </c>
      <c r="AB58">
        <f t="shared" si="50"/>
        <v>0</v>
      </c>
    </row>
    <row r="59" spans="1:28">
      <c r="A59" s="2">
        <f>Dati!A59</f>
        <v>44100</v>
      </c>
      <c r="B59" s="3">
        <f>Dati!J59</f>
        <v>223693</v>
      </c>
      <c r="C59">
        <f t="shared" ref="C59" si="59">B59-B58</f>
        <v>977</v>
      </c>
      <c r="D59">
        <f t="shared" ref="D59" si="60">C59-C58</f>
        <v>23</v>
      </c>
      <c r="E59" s="11">
        <f t="shared" si="6"/>
        <v>844.14285714285711</v>
      </c>
      <c r="R59">
        <f t="shared" si="18"/>
        <v>0</v>
      </c>
      <c r="T59">
        <f t="shared" si="50"/>
        <v>0</v>
      </c>
      <c r="U59">
        <f t="shared" si="50"/>
        <v>0</v>
      </c>
      <c r="V59">
        <f t="shared" si="50"/>
        <v>0</v>
      </c>
      <c r="W59">
        <f t="shared" si="50"/>
        <v>0</v>
      </c>
      <c r="X59">
        <f t="shared" si="50"/>
        <v>0</v>
      </c>
      <c r="Y59">
        <f t="shared" si="50"/>
        <v>0</v>
      </c>
      <c r="Z59">
        <f t="shared" si="50"/>
        <v>0</v>
      </c>
      <c r="AA59">
        <f t="shared" si="50"/>
        <v>0</v>
      </c>
      <c r="AB59">
        <f t="shared" si="50"/>
        <v>0</v>
      </c>
    </row>
    <row r="60" spans="1:28">
      <c r="A60" s="2">
        <f>Dati!A60</f>
        <v>44101</v>
      </c>
      <c r="B60" s="3">
        <f>Dati!J60</f>
        <v>224417</v>
      </c>
      <c r="C60">
        <f t="shared" ref="C60" si="61">B60-B59</f>
        <v>724</v>
      </c>
      <c r="D60">
        <f t="shared" ref="D60" si="62">C60-C59</f>
        <v>-253</v>
      </c>
      <c r="E60" s="11">
        <f t="shared" si="6"/>
        <v>853.85714285714289</v>
      </c>
      <c r="R60">
        <f t="shared" si="18"/>
        <v>0</v>
      </c>
      <c r="T60">
        <f t="shared" si="50"/>
        <v>0</v>
      </c>
      <c r="U60">
        <f t="shared" si="50"/>
        <v>0</v>
      </c>
      <c r="V60">
        <f t="shared" si="50"/>
        <v>0</v>
      </c>
      <c r="W60">
        <f t="shared" si="50"/>
        <v>0</v>
      </c>
      <c r="X60">
        <f t="shared" si="50"/>
        <v>0</v>
      </c>
      <c r="Y60">
        <f t="shared" si="50"/>
        <v>0</v>
      </c>
      <c r="Z60">
        <f t="shared" si="50"/>
        <v>0</v>
      </c>
      <c r="AA60">
        <f t="shared" si="50"/>
        <v>0</v>
      </c>
      <c r="AB60">
        <f t="shared" si="50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3">B61-B60</f>
        <v>773</v>
      </c>
      <c r="D61">
        <f t="shared" ref="D61" si="64">C61-C60</f>
        <v>49</v>
      </c>
      <c r="E61" s="11">
        <f t="shared" si="6"/>
        <v>866.57142857142856</v>
      </c>
      <c r="R61">
        <f t="shared" si="18"/>
        <v>0</v>
      </c>
      <c r="T61">
        <f t="shared" si="50"/>
        <v>0</v>
      </c>
      <c r="U61">
        <f t="shared" si="50"/>
        <v>0</v>
      </c>
      <c r="V61">
        <f t="shared" si="50"/>
        <v>0</v>
      </c>
      <c r="W61">
        <f t="shared" si="50"/>
        <v>0</v>
      </c>
      <c r="X61">
        <f t="shared" si="50"/>
        <v>0</v>
      </c>
      <c r="Y61">
        <f t="shared" si="50"/>
        <v>0</v>
      </c>
      <c r="Z61">
        <f t="shared" si="50"/>
        <v>0</v>
      </c>
      <c r="AA61">
        <f t="shared" si="50"/>
        <v>0</v>
      </c>
      <c r="AB61">
        <f t="shared" si="50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5">B62-B61</f>
        <v>1316</v>
      </c>
      <c r="D62">
        <f t="shared" ref="D62" si="66">C62-C61</f>
        <v>543</v>
      </c>
      <c r="E62" s="11">
        <f t="shared" si="6"/>
        <v>926.71428571428567</v>
      </c>
      <c r="R62">
        <f t="shared" si="18"/>
        <v>1</v>
      </c>
      <c r="T62">
        <f t="shared" si="50"/>
        <v>1</v>
      </c>
      <c r="U62">
        <f t="shared" si="50"/>
        <v>0</v>
      </c>
      <c r="V62">
        <f t="shared" si="50"/>
        <v>0</v>
      </c>
      <c r="W62">
        <f t="shared" si="50"/>
        <v>0</v>
      </c>
      <c r="X62">
        <f t="shared" si="50"/>
        <v>0</v>
      </c>
      <c r="Y62">
        <f t="shared" si="50"/>
        <v>0</v>
      </c>
      <c r="Z62">
        <f t="shared" si="50"/>
        <v>0</v>
      </c>
      <c r="AA62">
        <f t="shared" si="50"/>
        <v>0</v>
      </c>
      <c r="AB62">
        <f t="shared" si="50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67">B63-B62</f>
        <v>1198</v>
      </c>
      <c r="D63">
        <f t="shared" ref="D63" si="68">C63-C62</f>
        <v>-118</v>
      </c>
      <c r="E63" s="11">
        <f t="shared" si="6"/>
        <v>976.57142857142856</v>
      </c>
      <c r="R63">
        <f t="shared" si="18"/>
        <v>1</v>
      </c>
      <c r="T63">
        <f t="shared" si="50"/>
        <v>1</v>
      </c>
      <c r="U63">
        <f t="shared" si="50"/>
        <v>0</v>
      </c>
      <c r="V63">
        <f t="shared" si="50"/>
        <v>0</v>
      </c>
      <c r="W63">
        <f t="shared" si="50"/>
        <v>0</v>
      </c>
      <c r="X63">
        <f t="shared" si="50"/>
        <v>0</v>
      </c>
      <c r="Y63">
        <f t="shared" si="50"/>
        <v>0</v>
      </c>
      <c r="Z63">
        <f t="shared" si="50"/>
        <v>0</v>
      </c>
      <c r="AA63">
        <f t="shared" si="50"/>
        <v>0</v>
      </c>
      <c r="AB63">
        <f t="shared" si="50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69">B64-B63</f>
        <v>1140</v>
      </c>
      <c r="D64">
        <f t="shared" ref="D64" si="70">C64-C63</f>
        <v>-58</v>
      </c>
      <c r="E64" s="11">
        <f t="shared" si="6"/>
        <v>1005.5714285714286</v>
      </c>
      <c r="R64">
        <f t="shared" si="18"/>
        <v>1</v>
      </c>
      <c r="T64">
        <f t="shared" si="50"/>
        <v>1</v>
      </c>
      <c r="U64">
        <f t="shared" si="50"/>
        <v>0</v>
      </c>
      <c r="V64">
        <f t="shared" si="50"/>
        <v>0</v>
      </c>
      <c r="W64">
        <f t="shared" si="50"/>
        <v>0</v>
      </c>
      <c r="X64">
        <f t="shared" si="50"/>
        <v>0</v>
      </c>
      <c r="Y64">
        <f t="shared" si="50"/>
        <v>0</v>
      </c>
      <c r="Z64">
        <f t="shared" si="50"/>
        <v>0</v>
      </c>
      <c r="AA64">
        <f t="shared" si="50"/>
        <v>0</v>
      </c>
      <c r="AB64">
        <f t="shared" si="50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1">B65-B64</f>
        <v>1126</v>
      </c>
      <c r="D65">
        <f t="shared" ref="D65" si="72">C65-C64</f>
        <v>-14</v>
      </c>
      <c r="E65" s="11">
        <f t="shared" si="6"/>
        <v>1011.7142857142857</v>
      </c>
      <c r="R65">
        <f t="shared" si="18"/>
        <v>1</v>
      </c>
      <c r="T65">
        <f t="shared" si="50"/>
        <v>1</v>
      </c>
      <c r="U65">
        <f t="shared" si="50"/>
        <v>0</v>
      </c>
      <c r="V65">
        <f t="shared" si="50"/>
        <v>0</v>
      </c>
      <c r="W65">
        <f t="shared" si="50"/>
        <v>0</v>
      </c>
      <c r="X65">
        <f t="shared" si="50"/>
        <v>0</v>
      </c>
      <c r="Y65">
        <f t="shared" si="50"/>
        <v>0</v>
      </c>
      <c r="Z65">
        <f t="shared" si="50"/>
        <v>0</v>
      </c>
      <c r="AA65">
        <f t="shared" si="50"/>
        <v>0</v>
      </c>
      <c r="AB65">
        <f t="shared" si="50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3">B66-B65</f>
        <v>1247</v>
      </c>
      <c r="D66">
        <f t="shared" ref="D66" si="74">C66-C65</f>
        <v>121</v>
      </c>
      <c r="E66" s="11">
        <f t="shared" si="6"/>
        <v>1036.2857142857142</v>
      </c>
      <c r="R66">
        <f t="shared" si="18"/>
        <v>1</v>
      </c>
      <c r="T66">
        <f t="shared" si="50"/>
        <v>1</v>
      </c>
      <c r="U66">
        <f t="shared" si="50"/>
        <v>0</v>
      </c>
      <c r="V66">
        <f t="shared" si="50"/>
        <v>0</v>
      </c>
      <c r="W66">
        <f t="shared" si="50"/>
        <v>0</v>
      </c>
      <c r="X66">
        <f t="shared" si="50"/>
        <v>0</v>
      </c>
      <c r="Y66">
        <f t="shared" si="50"/>
        <v>0</v>
      </c>
      <c r="Z66">
        <f t="shared" si="50"/>
        <v>0</v>
      </c>
      <c r="AA66">
        <f t="shared" si="50"/>
        <v>0</v>
      </c>
      <c r="AB66">
        <f t="shared" si="50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5">B67-B66</f>
        <v>697</v>
      </c>
      <c r="D67">
        <f t="shared" ref="D67" si="76">C67-C66</f>
        <v>-550</v>
      </c>
      <c r="E67" s="11">
        <f t="shared" si="6"/>
        <v>1074.8571428571429</v>
      </c>
      <c r="R67">
        <f t="shared" ref="R67" si="77">INT(C67/1000)</f>
        <v>0</v>
      </c>
      <c r="T67">
        <f t="shared" si="50"/>
        <v>0</v>
      </c>
      <c r="U67">
        <f t="shared" si="50"/>
        <v>0</v>
      </c>
      <c r="V67">
        <f t="shared" si="50"/>
        <v>0</v>
      </c>
      <c r="W67">
        <f t="shared" si="50"/>
        <v>0</v>
      </c>
      <c r="X67">
        <f t="shared" si="50"/>
        <v>0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78">B68-B67</f>
        <v>767</v>
      </c>
      <c r="D68">
        <f t="shared" ref="D68" si="79">C68-C67</f>
        <v>70</v>
      </c>
      <c r="E68" s="11">
        <f t="shared" si="6"/>
        <v>1071</v>
      </c>
      <c r="R68">
        <f t="shared" ref="R68" si="80">INT(C68/1000)</f>
        <v>0</v>
      </c>
      <c r="T68">
        <f t="shared" si="50"/>
        <v>0</v>
      </c>
      <c r="U68">
        <f t="shared" si="50"/>
        <v>0</v>
      </c>
      <c r="V68">
        <f t="shared" si="50"/>
        <v>0</v>
      </c>
      <c r="W68">
        <f t="shared" si="50"/>
        <v>0</v>
      </c>
      <c r="X68">
        <f t="shared" si="50"/>
        <v>0</v>
      </c>
      <c r="Y68">
        <f t="shared" si="50"/>
        <v>0</v>
      </c>
      <c r="Z68">
        <f t="shared" si="50"/>
        <v>0</v>
      </c>
      <c r="AA68">
        <f t="shared" si="50"/>
        <v>0</v>
      </c>
      <c r="AB68">
        <f t="shared" si="50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1">B69-B68</f>
        <v>1418</v>
      </c>
      <c r="D69">
        <f t="shared" ref="D69" si="82">C69-C68</f>
        <v>651</v>
      </c>
      <c r="E69" s="11">
        <f t="shared" si="6"/>
        <v>1070.1428571428571</v>
      </c>
      <c r="R69">
        <f t="shared" ref="R69" si="83">INT(C69/1000)</f>
        <v>1</v>
      </c>
      <c r="T69">
        <f t="shared" si="50"/>
        <v>1</v>
      </c>
      <c r="U69">
        <f t="shared" si="50"/>
        <v>0</v>
      </c>
      <c r="V69">
        <f t="shared" si="50"/>
        <v>0</v>
      </c>
      <c r="W69">
        <f t="shared" si="50"/>
        <v>0</v>
      </c>
      <c r="X69">
        <f t="shared" si="50"/>
        <v>0</v>
      </c>
      <c r="Y69">
        <f t="shared" si="50"/>
        <v>0</v>
      </c>
      <c r="Z69">
        <f t="shared" si="50"/>
        <v>0</v>
      </c>
      <c r="AA69">
        <f t="shared" si="50"/>
        <v>0</v>
      </c>
      <c r="AB69">
        <f t="shared" si="50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4">B70-B69</f>
        <v>1204</v>
      </c>
      <c r="D70">
        <f t="shared" ref="D70" si="85">C70-C69</f>
        <v>-214</v>
      </c>
      <c r="E70" s="11">
        <f t="shared" si="6"/>
        <v>1084.7142857142858</v>
      </c>
      <c r="R70">
        <f t="shared" ref="R70" si="86">INT(C70/1000)</f>
        <v>1</v>
      </c>
      <c r="T70">
        <f t="shared" si="50"/>
        <v>1</v>
      </c>
      <c r="U70">
        <f t="shared" si="50"/>
        <v>0</v>
      </c>
      <c r="V70">
        <f t="shared" si="50"/>
        <v>0</v>
      </c>
      <c r="W70">
        <f t="shared" si="50"/>
        <v>0</v>
      </c>
      <c r="X70">
        <f t="shared" si="50"/>
        <v>0</v>
      </c>
      <c r="Y70">
        <f t="shared" si="50"/>
        <v>0</v>
      </c>
      <c r="Z70">
        <f t="shared" si="50"/>
        <v>0</v>
      </c>
      <c r="AA70">
        <f t="shared" si="50"/>
        <v>0</v>
      </c>
      <c r="AB70">
        <f t="shared" si="50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7">B71-B70</f>
        <v>1060</v>
      </c>
      <c r="D71">
        <f t="shared" ref="D71" si="88">C71-C70</f>
        <v>-144</v>
      </c>
      <c r="E71" s="11">
        <f t="shared" si="6"/>
        <v>1085.5714285714287</v>
      </c>
      <c r="R71">
        <f t="shared" ref="R71" si="89">INT(C71/1000)</f>
        <v>1</v>
      </c>
      <c r="T71">
        <f t="shared" si="50"/>
        <v>1</v>
      </c>
      <c r="U71">
        <f t="shared" si="50"/>
        <v>0</v>
      </c>
      <c r="V71">
        <f t="shared" si="50"/>
        <v>0</v>
      </c>
      <c r="W71">
        <f t="shared" si="50"/>
        <v>0</v>
      </c>
      <c r="X71">
        <f t="shared" si="50"/>
        <v>0</v>
      </c>
      <c r="Y71">
        <f t="shared" si="50"/>
        <v>0</v>
      </c>
      <c r="Z71">
        <f t="shared" si="50"/>
        <v>0</v>
      </c>
      <c r="AA71">
        <f t="shared" si="50"/>
        <v>0</v>
      </c>
      <c r="AB71">
        <f t="shared" si="50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0">B72-B71</f>
        <v>1186</v>
      </c>
      <c r="D72">
        <f t="shared" ref="D72" si="91">C72-C71</f>
        <v>126</v>
      </c>
      <c r="E72" s="11">
        <f t="shared" si="6"/>
        <v>1074.1428571428571</v>
      </c>
      <c r="R72">
        <f t="shared" ref="R72" si="92">INT(C72/1000)</f>
        <v>1</v>
      </c>
      <c r="T72">
        <f t="shared" si="50"/>
        <v>1</v>
      </c>
      <c r="U72">
        <f t="shared" si="50"/>
        <v>0</v>
      </c>
      <c r="V72">
        <f t="shared" si="50"/>
        <v>0</v>
      </c>
      <c r="W72">
        <f t="shared" si="50"/>
        <v>0</v>
      </c>
      <c r="X72">
        <f t="shared" si="50"/>
        <v>0</v>
      </c>
      <c r="Y72">
        <f t="shared" si="50"/>
        <v>0</v>
      </c>
      <c r="Z72">
        <f t="shared" si="50"/>
        <v>0</v>
      </c>
      <c r="AA72">
        <f t="shared" si="50"/>
        <v>0</v>
      </c>
      <c r="AB72">
        <f t="shared" si="50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3">B73-B72</f>
        <v>976</v>
      </c>
      <c r="D73">
        <f t="shared" ref="D73" si="94">C73-C72</f>
        <v>-210</v>
      </c>
      <c r="E73" s="11">
        <f t="shared" si="6"/>
        <v>1082.7142857142858</v>
      </c>
      <c r="R73">
        <f t="shared" ref="R73" si="95">INT(C73/1000)</f>
        <v>0</v>
      </c>
      <c r="T73">
        <f t="shared" si="50"/>
        <v>0</v>
      </c>
      <c r="U73">
        <f t="shared" si="50"/>
        <v>0</v>
      </c>
      <c r="V73">
        <f t="shared" si="50"/>
        <v>0</v>
      </c>
      <c r="W73">
        <f t="shared" si="50"/>
        <v>0</v>
      </c>
      <c r="X73">
        <f t="shared" si="50"/>
        <v>0</v>
      </c>
      <c r="Y73">
        <f t="shared" si="50"/>
        <v>0</v>
      </c>
      <c r="Z73">
        <f t="shared" si="50"/>
        <v>0</v>
      </c>
      <c r="AA73">
        <f t="shared" si="50"/>
        <v>0</v>
      </c>
      <c r="AB73">
        <f t="shared" si="50"/>
        <v>0</v>
      </c>
    </row>
    <row r="74" spans="1:28">
      <c r="A74" s="2">
        <f>Dati!A74</f>
        <v>44115</v>
      </c>
      <c r="B74" s="3">
        <f>Dati!J74</f>
        <v>239709</v>
      </c>
      <c r="C74">
        <f t="shared" ref="C74" si="96">B74-B73</f>
        <v>1184</v>
      </c>
      <c r="D74">
        <f t="shared" ref="D74" si="97">C74-C73</f>
        <v>208</v>
      </c>
      <c r="E74" s="11">
        <f t="shared" si="6"/>
        <v>1044</v>
      </c>
      <c r="R74">
        <f t="shared" ref="R74" si="98">INT(C74/1000)</f>
        <v>1</v>
      </c>
      <c r="T74">
        <f t="shared" si="50"/>
        <v>1</v>
      </c>
      <c r="U74">
        <f t="shared" si="50"/>
        <v>0</v>
      </c>
      <c r="V74">
        <f t="shared" si="50"/>
        <v>0</v>
      </c>
      <c r="W74">
        <f t="shared" si="50"/>
        <v>0</v>
      </c>
      <c r="X74">
        <f t="shared" si="50"/>
        <v>0</v>
      </c>
      <c r="Y74">
        <f t="shared" si="50"/>
        <v>0</v>
      </c>
      <c r="Z74">
        <f t="shared" si="50"/>
        <v>0</v>
      </c>
      <c r="AA74">
        <f t="shared" si="50"/>
        <v>0</v>
      </c>
      <c r="AB74">
        <f t="shared" si="50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99">B75-B74</f>
        <v>891</v>
      </c>
      <c r="D75">
        <f t="shared" ref="D75:D76" si="100">C75-C74</f>
        <v>-293</v>
      </c>
      <c r="E75" s="11">
        <f t="shared" si="6"/>
        <v>1113.5714285714287</v>
      </c>
      <c r="R75">
        <f t="shared" ref="R75:R76" si="101">INT(C75/1000)</f>
        <v>0</v>
      </c>
      <c r="T75">
        <f t="shared" si="50"/>
        <v>0</v>
      </c>
      <c r="U75">
        <f t="shared" si="50"/>
        <v>0</v>
      </c>
      <c r="V75">
        <f t="shared" si="50"/>
        <v>0</v>
      </c>
      <c r="W75">
        <f t="shared" si="50"/>
        <v>0</v>
      </c>
      <c r="X75">
        <f t="shared" si="50"/>
        <v>0</v>
      </c>
      <c r="Y75">
        <f t="shared" si="50"/>
        <v>0</v>
      </c>
      <c r="Z75">
        <f t="shared" si="50"/>
        <v>0</v>
      </c>
      <c r="AA75">
        <f t="shared" si="50"/>
        <v>0</v>
      </c>
      <c r="AB75">
        <f t="shared" si="50"/>
        <v>0</v>
      </c>
    </row>
    <row r="76" spans="1:28">
      <c r="A76" s="2">
        <f>Dati!A76</f>
        <v>44117</v>
      </c>
      <c r="B76" s="3">
        <f>Dati!J76</f>
        <v>242028</v>
      </c>
      <c r="C76">
        <f t="shared" si="99"/>
        <v>1428</v>
      </c>
      <c r="D76">
        <f t="shared" si="100"/>
        <v>537</v>
      </c>
      <c r="E76" s="11">
        <f t="shared" si="6"/>
        <v>1131.2857142857142</v>
      </c>
      <c r="R76">
        <f t="shared" si="101"/>
        <v>1</v>
      </c>
      <c r="T76">
        <f t="shared" ref="T76:AB91" si="102">IF($R76=T$2,1,0)</f>
        <v>1</v>
      </c>
      <c r="U76">
        <f t="shared" si="102"/>
        <v>0</v>
      </c>
      <c r="V76">
        <f t="shared" si="102"/>
        <v>0</v>
      </c>
      <c r="W76">
        <f t="shared" si="102"/>
        <v>0</v>
      </c>
      <c r="X76">
        <f t="shared" si="102"/>
        <v>0</v>
      </c>
      <c r="Y76">
        <f t="shared" si="102"/>
        <v>0</v>
      </c>
      <c r="Z76">
        <f t="shared" si="102"/>
        <v>0</v>
      </c>
      <c r="AA76">
        <f t="shared" si="102"/>
        <v>0</v>
      </c>
      <c r="AB76">
        <f t="shared" si="102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3">B77-B76</f>
        <v>2037</v>
      </c>
      <c r="D77">
        <f t="shared" ref="D77:D78" si="104">C77-C76</f>
        <v>609</v>
      </c>
      <c r="E77" s="11">
        <f t="shared" ref="E77:E106" si="105">SUM(C70:C76)/7</f>
        <v>1132.7142857142858</v>
      </c>
      <c r="R77">
        <f t="shared" ref="R77:R78" si="106">INT(C77/1000)</f>
        <v>2</v>
      </c>
      <c r="T77">
        <f t="shared" si="102"/>
        <v>0</v>
      </c>
      <c r="U77">
        <f t="shared" si="102"/>
        <v>1</v>
      </c>
      <c r="V77">
        <f t="shared" si="102"/>
        <v>0</v>
      </c>
      <c r="W77">
        <f t="shared" si="102"/>
        <v>0</v>
      </c>
      <c r="X77">
        <f t="shared" si="102"/>
        <v>0</v>
      </c>
      <c r="Y77">
        <f t="shared" si="102"/>
        <v>0</v>
      </c>
      <c r="Z77">
        <f t="shared" si="102"/>
        <v>0</v>
      </c>
      <c r="AA77">
        <f t="shared" si="102"/>
        <v>0</v>
      </c>
      <c r="AB77">
        <f t="shared" si="102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3"/>
        <v>1899</v>
      </c>
      <c r="D78">
        <f t="shared" si="104"/>
        <v>-138</v>
      </c>
      <c r="E78" s="11">
        <f t="shared" si="105"/>
        <v>1251.7142857142858</v>
      </c>
      <c r="R78">
        <f t="shared" si="106"/>
        <v>1</v>
      </c>
      <c r="T78">
        <f t="shared" si="102"/>
        <v>1</v>
      </c>
      <c r="U78">
        <f t="shared" si="102"/>
        <v>0</v>
      </c>
      <c r="V78">
        <f t="shared" si="102"/>
        <v>0</v>
      </c>
      <c r="W78">
        <f t="shared" si="102"/>
        <v>0</v>
      </c>
      <c r="X78">
        <f t="shared" si="102"/>
        <v>0</v>
      </c>
      <c r="Y78">
        <f t="shared" si="102"/>
        <v>0</v>
      </c>
      <c r="Z78">
        <f t="shared" si="102"/>
        <v>0</v>
      </c>
      <c r="AA78">
        <f t="shared" si="102"/>
        <v>0</v>
      </c>
      <c r="AB78">
        <f t="shared" si="102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7">B79-B78</f>
        <v>1908</v>
      </c>
      <c r="D79">
        <f t="shared" ref="D79" si="108">C79-C78</f>
        <v>9</v>
      </c>
      <c r="E79" s="11">
        <f t="shared" si="105"/>
        <v>1371.5714285714287</v>
      </c>
      <c r="R79">
        <f t="shared" ref="R79" si="109">INT(C79/1000)</f>
        <v>1</v>
      </c>
      <c r="T79">
        <f t="shared" si="102"/>
        <v>1</v>
      </c>
      <c r="U79">
        <f t="shared" si="102"/>
        <v>0</v>
      </c>
      <c r="V79">
        <f t="shared" si="102"/>
        <v>0</v>
      </c>
      <c r="W79">
        <f t="shared" si="102"/>
        <v>0</v>
      </c>
      <c r="X79">
        <f t="shared" si="102"/>
        <v>0</v>
      </c>
      <c r="Y79">
        <f t="shared" si="102"/>
        <v>0</v>
      </c>
      <c r="Z79">
        <f t="shared" si="102"/>
        <v>0</v>
      </c>
      <c r="AA79">
        <f t="shared" si="102"/>
        <v>0</v>
      </c>
      <c r="AB79">
        <f t="shared" si="102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0">B80-B79</f>
        <v>1255</v>
      </c>
      <c r="D80">
        <f t="shared" ref="D80" si="111">C80-C79</f>
        <v>-653</v>
      </c>
      <c r="E80" s="11">
        <f t="shared" si="105"/>
        <v>1474.7142857142858</v>
      </c>
      <c r="R80">
        <f t="shared" ref="R80" si="112">INT(C80/1000)</f>
        <v>1</v>
      </c>
      <c r="T80">
        <f t="shared" si="102"/>
        <v>1</v>
      </c>
      <c r="U80">
        <f t="shared" si="102"/>
        <v>0</v>
      </c>
      <c r="V80">
        <f t="shared" si="102"/>
        <v>0</v>
      </c>
      <c r="W80">
        <f t="shared" si="102"/>
        <v>0</v>
      </c>
      <c r="X80">
        <f t="shared" si="102"/>
        <v>0</v>
      </c>
      <c r="Y80">
        <f t="shared" si="102"/>
        <v>0</v>
      </c>
      <c r="Z80">
        <f t="shared" si="102"/>
        <v>0</v>
      </c>
      <c r="AA80">
        <f t="shared" si="102"/>
        <v>0</v>
      </c>
      <c r="AB80">
        <f t="shared" si="102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3">B81-B80</f>
        <v>2334</v>
      </c>
      <c r="D81">
        <f t="shared" ref="D81" si="114">C81-C80</f>
        <v>1079</v>
      </c>
      <c r="E81" s="11">
        <f t="shared" si="105"/>
        <v>1514.5714285714287</v>
      </c>
      <c r="R81">
        <f t="shared" ref="R81" si="115">INT(C81/1000)</f>
        <v>2</v>
      </c>
      <c r="T81">
        <f t="shared" si="102"/>
        <v>0</v>
      </c>
      <c r="U81">
        <f t="shared" si="102"/>
        <v>1</v>
      </c>
      <c r="V81">
        <f t="shared" si="102"/>
        <v>0</v>
      </c>
      <c r="W81">
        <f t="shared" si="102"/>
        <v>0</v>
      </c>
      <c r="X81">
        <f t="shared" si="102"/>
        <v>0</v>
      </c>
      <c r="Y81">
        <f t="shared" si="102"/>
        <v>0</v>
      </c>
      <c r="Z81">
        <f t="shared" si="102"/>
        <v>0</v>
      </c>
      <c r="AA81">
        <f t="shared" si="102"/>
        <v>0</v>
      </c>
      <c r="AB81">
        <f t="shared" si="102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6">B82-B81</f>
        <v>1498</v>
      </c>
      <c r="D82">
        <f t="shared" ref="D82" si="117">C82-C81</f>
        <v>-836</v>
      </c>
      <c r="E82" s="11">
        <f t="shared" si="105"/>
        <v>1678.8571428571429</v>
      </c>
      <c r="R82">
        <f t="shared" ref="R82" si="118">INT(C82/1000)</f>
        <v>1</v>
      </c>
      <c r="T82">
        <f t="shared" si="102"/>
        <v>1</v>
      </c>
      <c r="U82">
        <f t="shared" si="102"/>
        <v>0</v>
      </c>
      <c r="V82">
        <f t="shared" si="102"/>
        <v>0</v>
      </c>
      <c r="W82">
        <f t="shared" si="102"/>
        <v>0</v>
      </c>
      <c r="X82">
        <f t="shared" si="102"/>
        <v>0</v>
      </c>
      <c r="Y82">
        <f t="shared" si="102"/>
        <v>0</v>
      </c>
      <c r="Z82">
        <f t="shared" si="102"/>
        <v>0</v>
      </c>
      <c r="AA82">
        <f t="shared" si="102"/>
        <v>0</v>
      </c>
      <c r="AB82">
        <f t="shared" si="102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19">B83-B82</f>
        <v>2046</v>
      </c>
      <c r="D83">
        <f t="shared" ref="D83:D84" si="120">C83-C82</f>
        <v>548</v>
      </c>
      <c r="E83" s="11">
        <f t="shared" si="105"/>
        <v>1765.5714285714287</v>
      </c>
      <c r="R83">
        <f t="shared" ref="R83:R84" si="121">INT(C83/1000)</f>
        <v>2</v>
      </c>
      <c r="T83">
        <f t="shared" si="102"/>
        <v>0</v>
      </c>
      <c r="U83">
        <f t="shared" si="102"/>
        <v>1</v>
      </c>
      <c r="V83">
        <f t="shared" si="102"/>
        <v>0</v>
      </c>
      <c r="W83">
        <f t="shared" si="102"/>
        <v>0</v>
      </c>
      <c r="X83">
        <f t="shared" si="102"/>
        <v>0</v>
      </c>
      <c r="Y83">
        <f t="shared" si="102"/>
        <v>0</v>
      </c>
      <c r="Z83">
        <f t="shared" si="102"/>
        <v>0</v>
      </c>
      <c r="AA83">
        <f t="shared" si="102"/>
        <v>0</v>
      </c>
      <c r="AB83">
        <f t="shared" si="102"/>
        <v>0</v>
      </c>
    </row>
    <row r="84" spans="1:28">
      <c r="A84" s="2">
        <f>Dati!A84</f>
        <v>44125</v>
      </c>
      <c r="B84" s="3">
        <f>Dati!J84</f>
        <v>257374</v>
      </c>
      <c r="C84">
        <f t="shared" si="119"/>
        <v>2369</v>
      </c>
      <c r="D84">
        <f t="shared" si="120"/>
        <v>323</v>
      </c>
      <c r="E84" s="11">
        <f t="shared" si="105"/>
        <v>1853.8571428571429</v>
      </c>
      <c r="R84">
        <f t="shared" si="121"/>
        <v>2</v>
      </c>
      <c r="T84">
        <f t="shared" si="102"/>
        <v>0</v>
      </c>
      <c r="U84">
        <f t="shared" si="102"/>
        <v>1</v>
      </c>
      <c r="V84">
        <f t="shared" si="102"/>
        <v>0</v>
      </c>
      <c r="W84">
        <f t="shared" si="102"/>
        <v>0</v>
      </c>
      <c r="X84">
        <f t="shared" si="102"/>
        <v>0</v>
      </c>
      <c r="Y84">
        <f t="shared" si="102"/>
        <v>0</v>
      </c>
      <c r="Z84">
        <f t="shared" si="102"/>
        <v>0</v>
      </c>
      <c r="AA84">
        <f t="shared" si="102"/>
        <v>0</v>
      </c>
      <c r="AB84">
        <f t="shared" si="102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2">B85-B84</f>
        <v>2082</v>
      </c>
      <c r="D85">
        <f t="shared" ref="D85" si="123">C85-C84</f>
        <v>-287</v>
      </c>
      <c r="E85" s="11">
        <f t="shared" si="105"/>
        <v>1901.2857142857142</v>
      </c>
      <c r="R85">
        <f t="shared" ref="R85" si="124">INT(C85/1000)</f>
        <v>2</v>
      </c>
      <c r="T85">
        <f t="shared" si="102"/>
        <v>0</v>
      </c>
      <c r="U85">
        <f t="shared" si="102"/>
        <v>1</v>
      </c>
      <c r="V85">
        <f t="shared" si="102"/>
        <v>0</v>
      </c>
      <c r="W85">
        <f t="shared" si="102"/>
        <v>0</v>
      </c>
      <c r="X85">
        <f t="shared" si="102"/>
        <v>0</v>
      </c>
      <c r="Y85">
        <f t="shared" si="102"/>
        <v>0</v>
      </c>
      <c r="Z85">
        <f t="shared" si="102"/>
        <v>0</v>
      </c>
      <c r="AA85">
        <f t="shared" si="102"/>
        <v>0</v>
      </c>
      <c r="AB85">
        <f t="shared" si="102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5">B86-B85</f>
        <v>2352</v>
      </c>
      <c r="D86">
        <f t="shared" ref="D86:D87" si="126">C86-C85</f>
        <v>270</v>
      </c>
      <c r="E86" s="11">
        <f t="shared" si="105"/>
        <v>1927.4285714285713</v>
      </c>
      <c r="R86">
        <f t="shared" ref="R86:R87" si="127">INT(C86/1000)</f>
        <v>2</v>
      </c>
      <c r="T86">
        <f t="shared" si="102"/>
        <v>0</v>
      </c>
      <c r="U86">
        <f t="shared" si="102"/>
        <v>1</v>
      </c>
      <c r="V86">
        <f t="shared" si="102"/>
        <v>0</v>
      </c>
      <c r="W86">
        <f t="shared" si="102"/>
        <v>0</v>
      </c>
      <c r="X86">
        <f t="shared" si="102"/>
        <v>0</v>
      </c>
      <c r="Y86">
        <f t="shared" si="102"/>
        <v>0</v>
      </c>
      <c r="Z86">
        <f t="shared" si="102"/>
        <v>0</v>
      </c>
      <c r="AA86">
        <f t="shared" si="102"/>
        <v>0</v>
      </c>
      <c r="AB86">
        <f t="shared" si="102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5"/>
        <v>2309</v>
      </c>
      <c r="D87">
        <f t="shared" si="126"/>
        <v>-43</v>
      </c>
      <c r="E87" s="11">
        <f t="shared" si="105"/>
        <v>1990.8571428571429</v>
      </c>
      <c r="R87">
        <f t="shared" si="127"/>
        <v>2</v>
      </c>
      <c r="T87">
        <f t="shared" si="102"/>
        <v>0</v>
      </c>
      <c r="U87">
        <f t="shared" si="102"/>
        <v>1</v>
      </c>
      <c r="V87">
        <f t="shared" si="102"/>
        <v>0</v>
      </c>
      <c r="W87">
        <f t="shared" si="102"/>
        <v>0</v>
      </c>
      <c r="X87">
        <f t="shared" si="102"/>
        <v>0</v>
      </c>
      <c r="Y87">
        <f t="shared" si="102"/>
        <v>0</v>
      </c>
      <c r="Z87">
        <f t="shared" si="102"/>
        <v>0</v>
      </c>
      <c r="AA87">
        <f t="shared" si="102"/>
        <v>0</v>
      </c>
      <c r="AB87">
        <f t="shared" si="102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8">B88-B87</f>
        <v>2086</v>
      </c>
      <c r="D88">
        <f t="shared" ref="D88:D89" si="129">C88-C87</f>
        <v>-223</v>
      </c>
      <c r="E88" s="11">
        <f t="shared" si="105"/>
        <v>2141.4285714285716</v>
      </c>
      <c r="R88">
        <f t="shared" ref="R88:R89" si="130">INT(C88/1000)</f>
        <v>2</v>
      </c>
      <c r="T88">
        <f t="shared" si="102"/>
        <v>0</v>
      </c>
      <c r="U88">
        <f t="shared" si="102"/>
        <v>1</v>
      </c>
      <c r="V88">
        <f t="shared" si="102"/>
        <v>0</v>
      </c>
      <c r="W88">
        <f t="shared" si="102"/>
        <v>0</v>
      </c>
      <c r="X88">
        <f t="shared" si="102"/>
        <v>0</v>
      </c>
      <c r="Y88">
        <f t="shared" si="102"/>
        <v>0</v>
      </c>
      <c r="Z88">
        <f t="shared" si="102"/>
        <v>0</v>
      </c>
      <c r="AA88">
        <f t="shared" si="102"/>
        <v>0</v>
      </c>
      <c r="AB88">
        <f t="shared" si="102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8"/>
        <v>2423</v>
      </c>
      <c r="D89">
        <f t="shared" si="129"/>
        <v>337</v>
      </c>
      <c r="E89" s="11">
        <f t="shared" si="105"/>
        <v>2106</v>
      </c>
      <c r="R89">
        <f t="shared" si="130"/>
        <v>2</v>
      </c>
      <c r="T89">
        <f t="shared" si="102"/>
        <v>0</v>
      </c>
      <c r="U89">
        <f t="shared" si="102"/>
        <v>1</v>
      </c>
      <c r="V89">
        <f t="shared" si="102"/>
        <v>0</v>
      </c>
      <c r="W89">
        <f t="shared" si="102"/>
        <v>0</v>
      </c>
      <c r="X89">
        <f t="shared" si="102"/>
        <v>0</v>
      </c>
      <c r="Y89">
        <f t="shared" si="102"/>
        <v>0</v>
      </c>
      <c r="Z89">
        <f t="shared" si="102"/>
        <v>0</v>
      </c>
      <c r="AA89">
        <f t="shared" si="102"/>
        <v>0</v>
      </c>
      <c r="AB89">
        <f t="shared" si="102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1">B90-B89</f>
        <v>3362</v>
      </c>
      <c r="D90">
        <f t="shared" ref="D90" si="132">C90-C89</f>
        <v>939</v>
      </c>
      <c r="E90" s="11">
        <f t="shared" si="105"/>
        <v>2238.1428571428573</v>
      </c>
      <c r="R90">
        <f t="shared" ref="R90" si="133">INT(C90/1000)</f>
        <v>3</v>
      </c>
      <c r="T90">
        <f t="shared" si="102"/>
        <v>0</v>
      </c>
      <c r="U90">
        <f t="shared" si="102"/>
        <v>0</v>
      </c>
      <c r="V90">
        <f t="shared" si="102"/>
        <v>1</v>
      </c>
      <c r="W90">
        <f t="shared" si="102"/>
        <v>0</v>
      </c>
      <c r="X90">
        <f t="shared" si="102"/>
        <v>0</v>
      </c>
      <c r="Y90">
        <f t="shared" si="102"/>
        <v>0</v>
      </c>
      <c r="Z90">
        <f t="shared" si="102"/>
        <v>0</v>
      </c>
      <c r="AA90">
        <f t="shared" si="102"/>
        <v>0</v>
      </c>
      <c r="AB90">
        <f t="shared" si="102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4">B91-B90</f>
        <v>3416</v>
      </c>
      <c r="D91">
        <f t="shared" ref="D91:D92" si="135">C91-C90</f>
        <v>54</v>
      </c>
      <c r="E91" s="11">
        <f t="shared" si="105"/>
        <v>2426.1428571428573</v>
      </c>
      <c r="R91">
        <f t="shared" ref="R91:R92" si="136">INT(C91/1000)</f>
        <v>3</v>
      </c>
      <c r="T91">
        <f t="shared" si="102"/>
        <v>0</v>
      </c>
      <c r="U91">
        <f t="shared" si="102"/>
        <v>0</v>
      </c>
      <c r="V91">
        <f t="shared" si="102"/>
        <v>1</v>
      </c>
      <c r="W91">
        <f t="shared" si="102"/>
        <v>0</v>
      </c>
      <c r="X91">
        <f t="shared" si="102"/>
        <v>0</v>
      </c>
      <c r="Y91">
        <f t="shared" si="102"/>
        <v>0</v>
      </c>
      <c r="Z91">
        <f t="shared" si="102"/>
        <v>0</v>
      </c>
      <c r="AA91">
        <f t="shared" si="102"/>
        <v>0</v>
      </c>
      <c r="AB91">
        <f t="shared" si="102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4"/>
        <v>3878</v>
      </c>
      <c r="D92">
        <f t="shared" si="135"/>
        <v>462</v>
      </c>
      <c r="E92" s="11">
        <f t="shared" si="105"/>
        <v>2575.7142857142858</v>
      </c>
      <c r="R92">
        <f t="shared" si="136"/>
        <v>3</v>
      </c>
      <c r="T92">
        <f t="shared" ref="T92:AB107" si="137">IF($R92=T$2,1,0)</f>
        <v>0</v>
      </c>
      <c r="U92">
        <f t="shared" si="137"/>
        <v>0</v>
      </c>
      <c r="V92">
        <f t="shared" si="137"/>
        <v>1</v>
      </c>
      <c r="W92">
        <f t="shared" si="137"/>
        <v>0</v>
      </c>
      <c r="X92">
        <f t="shared" si="137"/>
        <v>0</v>
      </c>
      <c r="Y92">
        <f t="shared" si="137"/>
        <v>0</v>
      </c>
      <c r="Z92">
        <f t="shared" si="137"/>
        <v>0</v>
      </c>
      <c r="AA92">
        <f t="shared" si="137"/>
        <v>0</v>
      </c>
      <c r="AB92">
        <f t="shared" si="137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8">B93-B92</f>
        <v>4285</v>
      </c>
      <c r="D93">
        <f t="shared" ref="D93:D94" si="139">C93-C92</f>
        <v>407</v>
      </c>
      <c r="E93" s="11">
        <f t="shared" si="105"/>
        <v>2832.2857142857142</v>
      </c>
      <c r="R93">
        <f t="shared" ref="R93:R94" si="140">INT(C93/1000)</f>
        <v>4</v>
      </c>
      <c r="T93">
        <f t="shared" si="137"/>
        <v>0</v>
      </c>
      <c r="U93">
        <f t="shared" si="137"/>
        <v>0</v>
      </c>
      <c r="V93">
        <f t="shared" si="137"/>
        <v>0</v>
      </c>
      <c r="W93">
        <f t="shared" si="137"/>
        <v>1</v>
      </c>
      <c r="X93">
        <f t="shared" si="137"/>
        <v>0</v>
      </c>
      <c r="Y93">
        <f t="shared" si="137"/>
        <v>0</v>
      </c>
      <c r="Z93">
        <f t="shared" si="137"/>
        <v>0</v>
      </c>
      <c r="AA93">
        <f t="shared" si="137"/>
        <v>0</v>
      </c>
      <c r="AB93">
        <f t="shared" si="137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8"/>
        <v>5859</v>
      </c>
      <c r="D94">
        <f t="shared" si="139"/>
        <v>1574</v>
      </c>
      <c r="E94" s="11">
        <f t="shared" si="105"/>
        <v>3108.4285714285716</v>
      </c>
      <c r="R94">
        <f t="shared" si="140"/>
        <v>5</v>
      </c>
      <c r="T94">
        <f t="shared" si="137"/>
        <v>0</v>
      </c>
      <c r="U94">
        <f t="shared" si="137"/>
        <v>0</v>
      </c>
      <c r="V94">
        <f t="shared" si="137"/>
        <v>0</v>
      </c>
      <c r="W94">
        <f t="shared" si="137"/>
        <v>0</v>
      </c>
      <c r="X94">
        <f t="shared" si="137"/>
        <v>1</v>
      </c>
      <c r="Y94">
        <f t="shared" si="137"/>
        <v>0</v>
      </c>
      <c r="Z94">
        <f t="shared" si="137"/>
        <v>0</v>
      </c>
      <c r="AA94">
        <f t="shared" si="137"/>
        <v>0</v>
      </c>
      <c r="AB94">
        <f t="shared" si="137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1">B95-B94</f>
        <v>2954</v>
      </c>
      <c r="D95">
        <f t="shared" ref="D95" si="142">C95-C94</f>
        <v>-2905</v>
      </c>
      <c r="E95" s="11">
        <f t="shared" si="105"/>
        <v>3615.5714285714284</v>
      </c>
      <c r="R95">
        <f t="shared" ref="R95" si="143">INT(C95/1000)</f>
        <v>2</v>
      </c>
      <c r="T95">
        <f t="shared" si="137"/>
        <v>0</v>
      </c>
      <c r="U95">
        <f t="shared" si="137"/>
        <v>1</v>
      </c>
      <c r="V95">
        <f t="shared" si="137"/>
        <v>0</v>
      </c>
      <c r="W95">
        <f t="shared" si="137"/>
        <v>0</v>
      </c>
      <c r="X95">
        <f t="shared" si="137"/>
        <v>0</v>
      </c>
      <c r="Y95">
        <f t="shared" si="137"/>
        <v>0</v>
      </c>
      <c r="Z95">
        <f t="shared" si="137"/>
        <v>0</v>
      </c>
      <c r="AA95">
        <f t="shared" si="137"/>
        <v>0</v>
      </c>
      <c r="AB95">
        <f t="shared" si="137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4">B96-B95</f>
        <v>3637</v>
      </c>
      <c r="D96">
        <f t="shared" ref="D96:D99" si="145">C96-C95</f>
        <v>683</v>
      </c>
      <c r="E96" s="11">
        <f t="shared" si="105"/>
        <v>3739.5714285714284</v>
      </c>
      <c r="R96">
        <f t="shared" ref="R96:R99" si="146">INT(C96/1000)</f>
        <v>3</v>
      </c>
      <c r="T96">
        <f t="shared" si="137"/>
        <v>0</v>
      </c>
      <c r="U96">
        <f t="shared" si="137"/>
        <v>0</v>
      </c>
      <c r="V96">
        <f t="shared" si="137"/>
        <v>1</v>
      </c>
      <c r="W96">
        <f t="shared" si="137"/>
        <v>0</v>
      </c>
      <c r="X96">
        <f t="shared" si="137"/>
        <v>0</v>
      </c>
      <c r="Y96">
        <f t="shared" si="137"/>
        <v>0</v>
      </c>
      <c r="Z96">
        <f t="shared" si="137"/>
        <v>0</v>
      </c>
      <c r="AA96">
        <f t="shared" si="137"/>
        <v>0</v>
      </c>
      <c r="AB96">
        <f t="shared" si="137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4"/>
        <v>6258</v>
      </c>
      <c r="D97">
        <f t="shared" si="145"/>
        <v>2621</v>
      </c>
      <c r="E97" s="11">
        <f t="shared" si="105"/>
        <v>3913</v>
      </c>
      <c r="R97">
        <f t="shared" si="146"/>
        <v>6</v>
      </c>
      <c r="T97">
        <f t="shared" si="137"/>
        <v>0</v>
      </c>
      <c r="U97">
        <f t="shared" si="137"/>
        <v>0</v>
      </c>
      <c r="V97">
        <f t="shared" si="137"/>
        <v>0</v>
      </c>
      <c r="W97">
        <f t="shared" si="137"/>
        <v>0</v>
      </c>
      <c r="X97">
        <f t="shared" si="137"/>
        <v>0</v>
      </c>
      <c r="Y97">
        <f t="shared" si="137"/>
        <v>1</v>
      </c>
      <c r="Z97">
        <f t="shared" si="137"/>
        <v>0</v>
      </c>
      <c r="AA97">
        <f t="shared" si="137"/>
        <v>0</v>
      </c>
      <c r="AB97">
        <f t="shared" si="137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4"/>
        <v>5103</v>
      </c>
      <c r="D98">
        <f t="shared" si="145"/>
        <v>-1155</v>
      </c>
      <c r="E98" s="11">
        <f t="shared" si="105"/>
        <v>4326.7142857142853</v>
      </c>
      <c r="R98">
        <f t="shared" si="146"/>
        <v>5</v>
      </c>
      <c r="T98">
        <f t="shared" si="137"/>
        <v>0</v>
      </c>
      <c r="U98">
        <f t="shared" si="137"/>
        <v>0</v>
      </c>
      <c r="V98">
        <f t="shared" si="137"/>
        <v>0</v>
      </c>
      <c r="W98">
        <f t="shared" si="137"/>
        <v>0</v>
      </c>
      <c r="X98">
        <f t="shared" si="137"/>
        <v>1</v>
      </c>
      <c r="Y98">
        <f t="shared" si="137"/>
        <v>0</v>
      </c>
      <c r="Z98">
        <f t="shared" si="137"/>
        <v>0</v>
      </c>
      <c r="AA98">
        <f t="shared" si="137"/>
        <v>0</v>
      </c>
      <c r="AB98">
        <f t="shared" si="137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4"/>
        <v>4961</v>
      </c>
      <c r="D99">
        <f t="shared" si="145"/>
        <v>-142</v>
      </c>
      <c r="E99" s="11">
        <f t="shared" si="105"/>
        <v>4567.7142857142853</v>
      </c>
      <c r="R99">
        <f t="shared" si="146"/>
        <v>4</v>
      </c>
      <c r="T99">
        <f t="shared" si="137"/>
        <v>0</v>
      </c>
      <c r="U99">
        <f t="shared" si="137"/>
        <v>0</v>
      </c>
      <c r="V99">
        <f t="shared" si="137"/>
        <v>0</v>
      </c>
      <c r="W99">
        <f t="shared" si="137"/>
        <v>1</v>
      </c>
      <c r="X99">
        <f t="shared" si="137"/>
        <v>0</v>
      </c>
      <c r="Y99">
        <f t="shared" si="137"/>
        <v>0</v>
      </c>
      <c r="Z99">
        <f t="shared" si="137"/>
        <v>0</v>
      </c>
      <c r="AA99">
        <f t="shared" si="137"/>
        <v>0</v>
      </c>
      <c r="AB99">
        <f t="shared" si="137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7">B100-B99</f>
        <v>10586</v>
      </c>
      <c r="D100">
        <f t="shared" ref="D100" si="148">C100-C99</f>
        <v>5625</v>
      </c>
      <c r="E100" s="11">
        <f t="shared" si="105"/>
        <v>4722.4285714285716</v>
      </c>
      <c r="R100">
        <f>INT(C100/10000)</f>
        <v>1</v>
      </c>
      <c r="T100">
        <f t="shared" si="137"/>
        <v>1</v>
      </c>
      <c r="U100">
        <f t="shared" si="137"/>
        <v>0</v>
      </c>
      <c r="V100">
        <f t="shared" si="137"/>
        <v>0</v>
      </c>
      <c r="W100">
        <f t="shared" si="137"/>
        <v>0</v>
      </c>
      <c r="X100">
        <f t="shared" si="137"/>
        <v>0</v>
      </c>
      <c r="Y100">
        <f t="shared" si="137"/>
        <v>0</v>
      </c>
      <c r="Z100">
        <f t="shared" si="137"/>
        <v>0</v>
      </c>
      <c r="AA100">
        <f t="shared" si="137"/>
        <v>0</v>
      </c>
      <c r="AB100">
        <f t="shared" si="137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49">B101-B100</f>
        <v>5966</v>
      </c>
      <c r="D101">
        <f t="shared" ref="D101:D105" si="150">C101-C100</f>
        <v>-4620</v>
      </c>
      <c r="E101" s="11">
        <f t="shared" si="105"/>
        <v>5622.5714285714284</v>
      </c>
      <c r="R101">
        <f t="shared" ref="R101:R105" si="151">INT(C101/1000)</f>
        <v>5</v>
      </c>
      <c r="T101">
        <f t="shared" si="137"/>
        <v>0</v>
      </c>
      <c r="U101">
        <f t="shared" si="137"/>
        <v>0</v>
      </c>
      <c r="V101">
        <f t="shared" si="137"/>
        <v>0</v>
      </c>
      <c r="W101">
        <f t="shared" si="137"/>
        <v>0</v>
      </c>
      <c r="X101">
        <f t="shared" si="137"/>
        <v>1</v>
      </c>
      <c r="Y101">
        <f t="shared" si="137"/>
        <v>0</v>
      </c>
      <c r="Z101">
        <f t="shared" si="137"/>
        <v>0</v>
      </c>
      <c r="AA101">
        <f t="shared" si="137"/>
        <v>0</v>
      </c>
      <c r="AB101">
        <f t="shared" si="137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49"/>
        <v>6183</v>
      </c>
      <c r="D102">
        <f t="shared" si="150"/>
        <v>217</v>
      </c>
      <c r="E102" s="11">
        <f t="shared" si="105"/>
        <v>5637.8571428571431</v>
      </c>
      <c r="R102">
        <f t="shared" si="151"/>
        <v>6</v>
      </c>
      <c r="T102">
        <f t="shared" si="137"/>
        <v>0</v>
      </c>
      <c r="U102">
        <f t="shared" si="137"/>
        <v>0</v>
      </c>
      <c r="V102">
        <f t="shared" si="137"/>
        <v>0</v>
      </c>
      <c r="W102">
        <f t="shared" si="137"/>
        <v>0</v>
      </c>
      <c r="X102">
        <f t="shared" si="137"/>
        <v>0</v>
      </c>
      <c r="Y102">
        <f t="shared" si="137"/>
        <v>1</v>
      </c>
      <c r="Z102">
        <f t="shared" si="137"/>
        <v>0</v>
      </c>
      <c r="AA102">
        <f t="shared" si="137"/>
        <v>0</v>
      </c>
      <c r="AB102">
        <f t="shared" si="137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49"/>
        <v>10215</v>
      </c>
      <c r="D103">
        <f t="shared" si="150"/>
        <v>4032</v>
      </c>
      <c r="E103" s="11">
        <f t="shared" si="105"/>
        <v>6099.1428571428569</v>
      </c>
      <c r="R103">
        <f>INT(C103/10000)</f>
        <v>1</v>
      </c>
      <c r="T103">
        <f t="shared" si="137"/>
        <v>1</v>
      </c>
      <c r="U103">
        <f t="shared" si="137"/>
        <v>0</v>
      </c>
      <c r="V103">
        <f t="shared" si="137"/>
        <v>0</v>
      </c>
      <c r="W103">
        <f t="shared" si="137"/>
        <v>0</v>
      </c>
      <c r="X103">
        <f t="shared" si="137"/>
        <v>0</v>
      </c>
      <c r="Y103">
        <f t="shared" si="137"/>
        <v>0</v>
      </c>
      <c r="Z103">
        <f t="shared" si="137"/>
        <v>0</v>
      </c>
      <c r="AA103">
        <f t="shared" si="137"/>
        <v>0</v>
      </c>
      <c r="AB103">
        <f t="shared" si="137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49"/>
        <v>17734</v>
      </c>
      <c r="D104">
        <f t="shared" si="150"/>
        <v>7519</v>
      </c>
      <c r="E104" s="11">
        <f t="shared" si="105"/>
        <v>7038.8571428571431</v>
      </c>
      <c r="R104">
        <f>INT(C104/10000)</f>
        <v>1</v>
      </c>
      <c r="T104">
        <f t="shared" si="137"/>
        <v>1</v>
      </c>
      <c r="U104">
        <f t="shared" si="137"/>
        <v>0</v>
      </c>
      <c r="V104">
        <f t="shared" si="137"/>
        <v>0</v>
      </c>
      <c r="W104">
        <f t="shared" si="137"/>
        <v>0</v>
      </c>
      <c r="X104">
        <f t="shared" si="137"/>
        <v>0</v>
      </c>
      <c r="Y104">
        <f t="shared" si="137"/>
        <v>0</v>
      </c>
      <c r="Z104">
        <f t="shared" si="137"/>
        <v>0</v>
      </c>
      <c r="AA104">
        <f t="shared" si="137"/>
        <v>0</v>
      </c>
      <c r="AB104">
        <f t="shared" si="137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49"/>
        <v>9090</v>
      </c>
      <c r="D105">
        <f t="shared" si="150"/>
        <v>-8644</v>
      </c>
      <c r="E105" s="11">
        <f t="shared" si="105"/>
        <v>8678.2857142857138</v>
      </c>
      <c r="R105">
        <f t="shared" si="151"/>
        <v>9</v>
      </c>
      <c r="T105">
        <f t="shared" si="137"/>
        <v>0</v>
      </c>
      <c r="U105">
        <f t="shared" si="137"/>
        <v>0</v>
      </c>
      <c r="V105">
        <f t="shared" si="137"/>
        <v>0</v>
      </c>
      <c r="W105">
        <f t="shared" si="137"/>
        <v>0</v>
      </c>
      <c r="X105">
        <f t="shared" si="137"/>
        <v>0</v>
      </c>
      <c r="Y105">
        <f t="shared" si="137"/>
        <v>0</v>
      </c>
      <c r="Z105">
        <f t="shared" si="137"/>
        <v>0</v>
      </c>
      <c r="AA105">
        <f t="shared" si="137"/>
        <v>0</v>
      </c>
      <c r="AB105">
        <f t="shared" si="137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2">B106-B105</f>
        <v>15645</v>
      </c>
      <c r="D106">
        <f t="shared" ref="D106" si="153">C106-C105</f>
        <v>6555</v>
      </c>
      <c r="E106" s="11">
        <f t="shared" si="105"/>
        <v>9247.8571428571431</v>
      </c>
      <c r="R106">
        <f>INT(C106/10000)</f>
        <v>1</v>
      </c>
      <c r="T106">
        <f t="shared" si="137"/>
        <v>1</v>
      </c>
      <c r="U106">
        <f t="shared" si="137"/>
        <v>0</v>
      </c>
      <c r="V106">
        <f t="shared" si="137"/>
        <v>0</v>
      </c>
      <c r="W106">
        <f t="shared" si="137"/>
        <v>0</v>
      </c>
      <c r="X106">
        <f t="shared" si="137"/>
        <v>0</v>
      </c>
      <c r="Y106">
        <f t="shared" si="137"/>
        <v>0</v>
      </c>
      <c r="Z106">
        <f t="shared" si="137"/>
        <v>0</v>
      </c>
      <c r="AA106">
        <f t="shared" si="137"/>
        <v>0</v>
      </c>
      <c r="AB106">
        <f t="shared" si="137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4">B107-B106</f>
        <v>11480</v>
      </c>
      <c r="D107">
        <f t="shared" ref="D107:D109" si="155">C107-C106</f>
        <v>-4165</v>
      </c>
      <c r="E107" s="11">
        <f t="shared" ref="E107:E109" si="156">SUM(C100:C106)/7</f>
        <v>10774.142857142857</v>
      </c>
      <c r="R107">
        <f t="shared" ref="R107:R108" si="157">INT(C107/10000)</f>
        <v>1</v>
      </c>
      <c r="T107">
        <f t="shared" si="137"/>
        <v>1</v>
      </c>
      <c r="U107">
        <f t="shared" si="137"/>
        <v>0</v>
      </c>
      <c r="V107">
        <f t="shared" si="137"/>
        <v>0</v>
      </c>
      <c r="W107">
        <f t="shared" si="137"/>
        <v>0</v>
      </c>
      <c r="X107">
        <f t="shared" si="137"/>
        <v>0</v>
      </c>
      <c r="Y107">
        <f t="shared" si="137"/>
        <v>0</v>
      </c>
      <c r="Z107">
        <f t="shared" si="137"/>
        <v>0</v>
      </c>
      <c r="AA107">
        <f t="shared" si="137"/>
        <v>0</v>
      </c>
      <c r="AB107">
        <f t="shared" si="137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4"/>
        <v>12196</v>
      </c>
      <c r="D108">
        <f t="shared" si="155"/>
        <v>716</v>
      </c>
      <c r="E108" s="11">
        <f t="shared" si="156"/>
        <v>10901.857142857143</v>
      </c>
      <c r="R108">
        <f t="shared" si="157"/>
        <v>1</v>
      </c>
      <c r="T108">
        <f t="shared" ref="T108:AB111" si="158">IF($R108=T$2,1,0)</f>
        <v>1</v>
      </c>
      <c r="U108">
        <f t="shared" si="158"/>
        <v>0</v>
      </c>
      <c r="V108">
        <f t="shared" si="158"/>
        <v>0</v>
      </c>
      <c r="W108">
        <f t="shared" si="158"/>
        <v>0</v>
      </c>
      <c r="X108">
        <f t="shared" si="158"/>
        <v>0</v>
      </c>
      <c r="Y108">
        <f t="shared" si="158"/>
        <v>0</v>
      </c>
      <c r="Z108">
        <f t="shared" si="158"/>
        <v>0</v>
      </c>
      <c r="AA108">
        <f t="shared" si="158"/>
        <v>0</v>
      </c>
      <c r="AB108">
        <f t="shared" si="158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4"/>
        <v>9376</v>
      </c>
      <c r="D109">
        <f t="shared" si="155"/>
        <v>-2820</v>
      </c>
      <c r="E109" s="11">
        <f t="shared" si="156"/>
        <v>11791.857142857143</v>
      </c>
      <c r="R109">
        <f>INT(C109/1000)</f>
        <v>9</v>
      </c>
      <c r="T109">
        <f t="shared" si="158"/>
        <v>0</v>
      </c>
      <c r="U109">
        <f t="shared" si="158"/>
        <v>0</v>
      </c>
      <c r="V109">
        <f t="shared" si="158"/>
        <v>0</v>
      </c>
      <c r="W109">
        <f t="shared" si="158"/>
        <v>0</v>
      </c>
      <c r="X109">
        <f t="shared" si="158"/>
        <v>0</v>
      </c>
      <c r="Y109">
        <f t="shared" si="158"/>
        <v>0</v>
      </c>
      <c r="Z109">
        <f t="shared" si="158"/>
        <v>0</v>
      </c>
      <c r="AA109">
        <f t="shared" si="158"/>
        <v>0</v>
      </c>
      <c r="AB109">
        <f t="shared" si="158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59">B110-B109</f>
        <v>21554</v>
      </c>
      <c r="D110">
        <f t="shared" ref="D110" si="160">C110-C109</f>
        <v>12178</v>
      </c>
      <c r="E110" s="11">
        <f t="shared" ref="E110" si="161">SUM(C103:C109)/7</f>
        <v>12248</v>
      </c>
      <c r="R110">
        <f>INT(C110/10000)</f>
        <v>2</v>
      </c>
      <c r="T110">
        <f t="shared" si="158"/>
        <v>0</v>
      </c>
      <c r="U110">
        <f t="shared" si="158"/>
        <v>1</v>
      </c>
      <c r="V110">
        <f t="shared" si="158"/>
        <v>0</v>
      </c>
      <c r="W110">
        <f t="shared" si="158"/>
        <v>0</v>
      </c>
      <c r="X110">
        <f t="shared" si="158"/>
        <v>0</v>
      </c>
      <c r="Y110">
        <f t="shared" si="158"/>
        <v>0</v>
      </c>
      <c r="Z110">
        <f t="shared" si="158"/>
        <v>0</v>
      </c>
      <c r="AA110">
        <f t="shared" si="158"/>
        <v>0</v>
      </c>
      <c r="AB110">
        <f t="shared" si="158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2">B111-B110</f>
        <v>15434</v>
      </c>
      <c r="D111">
        <f t="shared" ref="D111" si="163">C111-C110</f>
        <v>-6120</v>
      </c>
      <c r="E111" s="11">
        <f t="shared" ref="E111" si="164">SUM(C104:C110)/7</f>
        <v>13867.857142857143</v>
      </c>
      <c r="R111">
        <f>INT(C111/10000)</f>
        <v>1</v>
      </c>
      <c r="T111">
        <f t="shared" si="158"/>
        <v>1</v>
      </c>
      <c r="U111">
        <f t="shared" si="158"/>
        <v>0</v>
      </c>
      <c r="V111">
        <f t="shared" si="158"/>
        <v>0</v>
      </c>
      <c r="W111">
        <f t="shared" si="158"/>
        <v>0</v>
      </c>
      <c r="X111">
        <f t="shared" si="158"/>
        <v>0</v>
      </c>
      <c r="Y111">
        <f t="shared" si="158"/>
        <v>0</v>
      </c>
      <c r="Z111">
        <f t="shared" si="158"/>
        <v>0</v>
      </c>
      <c r="AA111">
        <f t="shared" si="158"/>
        <v>0</v>
      </c>
      <c r="AB111">
        <f t="shared" si="158"/>
        <v>0</v>
      </c>
    </row>
    <row r="117" spans="20:28">
      <c r="T117">
        <f t="shared" ref="T117:Y117" si="165">SUM(T4:T115)</f>
        <v>27</v>
      </c>
      <c r="U117">
        <f t="shared" si="165"/>
        <v>19</v>
      </c>
      <c r="V117">
        <f t="shared" si="165"/>
        <v>12</v>
      </c>
      <c r="W117">
        <f t="shared" si="165"/>
        <v>2</v>
      </c>
      <c r="X117">
        <f t="shared" si="165"/>
        <v>5</v>
      </c>
      <c r="Y117">
        <f t="shared" si="165"/>
        <v>2</v>
      </c>
      <c r="Z117">
        <f>SUM(Z4:Z116)</f>
        <v>0</v>
      </c>
      <c r="AA117">
        <f>SUM(AA4:AA115)</f>
        <v>0</v>
      </c>
      <c r="AB117">
        <f>SUM(AB4:AB115)</f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7"/>
  <sheetViews>
    <sheetView workbookViewId="0">
      <pane ySplit="1" topLeftCell="A104" activePane="bottomLeft" state="frozen"/>
      <selection pane="bottomLeft" activeCell="R110" sqref="R110:AB11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R108">
        <f t="shared" si="138"/>
        <v>5</v>
      </c>
      <c r="T108">
        <f t="shared" ref="T108:AB111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7" spans="20:28">
      <c r="T117">
        <f t="shared" ref="T117:AB117" si="148">SUM(T4:T115)</f>
        <v>34</v>
      </c>
      <c r="U117">
        <f t="shared" si="148"/>
        <v>20</v>
      </c>
      <c r="V117">
        <f t="shared" si="148"/>
        <v>9</v>
      </c>
      <c r="W117">
        <f t="shared" si="148"/>
        <v>12</v>
      </c>
      <c r="X117">
        <f t="shared" si="148"/>
        <v>9</v>
      </c>
      <c r="Y117">
        <f t="shared" si="148"/>
        <v>10</v>
      </c>
      <c r="Z117">
        <f t="shared" si="148"/>
        <v>5</v>
      </c>
      <c r="AA117">
        <f t="shared" si="148"/>
        <v>5</v>
      </c>
      <c r="AB117">
        <f t="shared" si="148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1"/>
  <sheetViews>
    <sheetView workbookViewId="0">
      <pane ySplit="1" topLeftCell="A98" activePane="bottomLeft" state="frozen"/>
      <selection pane="bottomLeft" activeCell="A111" sqref="A11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15</v>
      </c>
      <c r="C1" t="s">
        <v>13</v>
      </c>
      <c r="D1" t="s">
        <v>14</v>
      </c>
    </row>
    <row r="3" spans="1:4">
      <c r="A3" s="2">
        <f>Dati!A3</f>
        <v>44044</v>
      </c>
      <c r="B3" s="3">
        <f>Dati!E3</f>
        <v>748</v>
      </c>
    </row>
    <row r="4" spans="1:4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4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4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4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4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4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4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4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4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</row>
    <row r="13" spans="1:4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</row>
    <row r="14" spans="1:4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</row>
    <row r="15" spans="1:4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</row>
    <row r="16" spans="1:4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</row>
    <row r="17" spans="1:4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</row>
    <row r="18" spans="1:4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</row>
    <row r="19" spans="1:4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</row>
    <row r="20" spans="1:4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</row>
    <row r="21" spans="1:4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</row>
    <row r="22" spans="1:4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</row>
    <row r="23" spans="1:4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</row>
    <row r="24" spans="1:4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</row>
    <row r="25" spans="1:4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</row>
    <row r="26" spans="1:4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</row>
    <row r="27" spans="1:4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</row>
    <row r="28" spans="1:4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</row>
    <row r="29" spans="1:4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</row>
    <row r="30" spans="1:4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</row>
    <row r="31" spans="1:4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</row>
    <row r="32" spans="1:4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</row>
    <row r="33" spans="1:4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</row>
    <row r="34" spans="1:4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</row>
    <row r="35" spans="1:4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</row>
    <row r="36" spans="1:4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</row>
    <row r="37" spans="1:4">
      <c r="A37" s="2">
        <f>Dati!A37</f>
        <v>44078</v>
      </c>
      <c r="B37" s="3">
        <f>Dati!E37</f>
        <v>1728</v>
      </c>
      <c r="C37">
        <f t="shared" ref="C37" si="2">B37-B36</f>
        <v>103</v>
      </c>
      <c r="D37">
        <f t="shared" ref="D37" si="3">C37-C36</f>
        <v>24</v>
      </c>
    </row>
    <row r="38" spans="1:4">
      <c r="A38" s="2">
        <f>Dati!A38</f>
        <v>44079</v>
      </c>
      <c r="B38" s="3">
        <f>Dati!E38</f>
        <v>1741</v>
      </c>
      <c r="C38">
        <f t="shared" ref="C38" si="4">B38-B37</f>
        <v>13</v>
      </c>
      <c r="D38">
        <f t="shared" ref="D38" si="5">C38-C37</f>
        <v>-90</v>
      </c>
    </row>
    <row r="39" spans="1:4">
      <c r="A39" s="2">
        <f>Dati!A39</f>
        <v>44080</v>
      </c>
      <c r="B39" s="3">
        <f>Dati!E39</f>
        <v>1816</v>
      </c>
      <c r="C39">
        <f t="shared" ref="C39" si="6">B39-B38</f>
        <v>75</v>
      </c>
      <c r="D39">
        <f t="shared" ref="D39" si="7">C39-C38</f>
        <v>62</v>
      </c>
    </row>
    <row r="40" spans="1:4">
      <c r="A40" s="2">
        <f>Dati!A40</f>
        <v>44081</v>
      </c>
      <c r="B40" s="3">
        <f>Dati!E40</f>
        <v>1861</v>
      </c>
      <c r="C40">
        <f t="shared" ref="C40" si="8">B40-B39</f>
        <v>45</v>
      </c>
      <c r="D40">
        <f t="shared" ref="D40" si="9">C40-C39</f>
        <v>-30</v>
      </c>
    </row>
    <row r="41" spans="1:4">
      <c r="A41" s="2">
        <f>Dati!A41</f>
        <v>44082</v>
      </c>
      <c r="B41" s="3">
        <f>Dati!E41</f>
        <v>1903</v>
      </c>
      <c r="C41">
        <f t="shared" ref="C41" si="10">B41-B40</f>
        <v>42</v>
      </c>
      <c r="D41">
        <f t="shared" ref="D41" si="11">C41-C40</f>
        <v>-3</v>
      </c>
    </row>
    <row r="42" spans="1:4">
      <c r="A42" s="2">
        <f>Dati!A42</f>
        <v>44083</v>
      </c>
      <c r="B42" s="3">
        <f>Dati!E42</f>
        <v>1928</v>
      </c>
      <c r="C42">
        <f t="shared" ref="C42" si="12">B42-B41</f>
        <v>25</v>
      </c>
      <c r="D42">
        <f t="shared" ref="D42" si="13">C42-C41</f>
        <v>-17</v>
      </c>
    </row>
    <row r="43" spans="1:4">
      <c r="A43" s="2">
        <f>Dati!A43</f>
        <v>44084</v>
      </c>
      <c r="B43" s="3">
        <f>Dati!E43</f>
        <v>2000</v>
      </c>
      <c r="C43">
        <f t="shared" ref="C43" si="14">B43-B42</f>
        <v>72</v>
      </c>
      <c r="D43">
        <f t="shared" ref="D43" si="15">C43-C42</f>
        <v>47</v>
      </c>
    </row>
    <row r="44" spans="1:4">
      <c r="A44" s="2">
        <f>Dati!A44</f>
        <v>44085</v>
      </c>
      <c r="B44" s="3">
        <f>Dati!E44</f>
        <v>2024</v>
      </c>
      <c r="C44">
        <f t="shared" ref="C44" si="16">B44-B43</f>
        <v>24</v>
      </c>
      <c r="D44">
        <f t="shared" ref="D44" si="17">C44-C43</f>
        <v>-48</v>
      </c>
    </row>
    <row r="45" spans="1:4">
      <c r="A45" s="2">
        <f>Dati!A45</f>
        <v>44086</v>
      </c>
      <c r="B45" s="3">
        <f>Dati!E45</f>
        <v>2133</v>
      </c>
      <c r="C45">
        <f t="shared" ref="C45" si="18">B45-B44</f>
        <v>109</v>
      </c>
      <c r="D45">
        <f t="shared" ref="D45" si="19">C45-C44</f>
        <v>85</v>
      </c>
    </row>
    <row r="46" spans="1:4">
      <c r="A46" s="2">
        <f>Dati!A46</f>
        <v>44087</v>
      </c>
      <c r="B46" s="3">
        <f>Dati!E46</f>
        <v>2229</v>
      </c>
      <c r="C46">
        <f t="shared" ref="C46" si="20">B46-B45</f>
        <v>96</v>
      </c>
      <c r="D46">
        <f t="shared" ref="D46" si="21">C46-C45</f>
        <v>-13</v>
      </c>
    </row>
    <row r="47" spans="1:4">
      <c r="A47" s="2">
        <f>Dati!A47</f>
        <v>44088</v>
      </c>
      <c r="B47" s="3">
        <f>Dati!E47</f>
        <v>2319</v>
      </c>
      <c r="C47">
        <f t="shared" ref="C47" si="22">B47-B46</f>
        <v>90</v>
      </c>
      <c r="D47">
        <f t="shared" ref="D47" si="23">C47-C46</f>
        <v>-6</v>
      </c>
    </row>
    <row r="48" spans="1:4">
      <c r="A48" s="2">
        <f>Dati!A48</f>
        <v>44089</v>
      </c>
      <c r="B48" s="3">
        <f>Dati!E48</f>
        <v>2423</v>
      </c>
      <c r="C48">
        <f t="shared" ref="C48" si="24">B48-B47</f>
        <v>104</v>
      </c>
      <c r="D48">
        <f t="shared" ref="D48" si="25">C48-C47</f>
        <v>14</v>
      </c>
    </row>
    <row r="49" spans="1:4">
      <c r="A49" s="2">
        <f>Dati!A49</f>
        <v>44090</v>
      </c>
      <c r="B49" s="3">
        <f>Dati!E49</f>
        <v>2492</v>
      </c>
      <c r="C49">
        <f t="shared" ref="C49" si="26">B49-B48</f>
        <v>69</v>
      </c>
      <c r="D49">
        <f t="shared" ref="D49" si="27">C49-C48</f>
        <v>-35</v>
      </c>
    </row>
    <row r="50" spans="1:4">
      <c r="A50" s="2">
        <f>Dati!A50</f>
        <v>44091</v>
      </c>
      <c r="B50" s="3">
        <f>Dati!E50</f>
        <v>2560</v>
      </c>
      <c r="C50">
        <f t="shared" ref="C50" si="28">B50-B49</f>
        <v>68</v>
      </c>
      <c r="D50">
        <f t="shared" ref="D50" si="29">C50-C49</f>
        <v>-1</v>
      </c>
    </row>
    <row r="51" spans="1:4">
      <c r="A51" s="2">
        <f>Dati!A51</f>
        <v>44092</v>
      </c>
      <c r="B51" s="3">
        <f>Dati!E51</f>
        <v>2595</v>
      </c>
      <c r="C51">
        <f t="shared" ref="C51" si="30">B51-B50</f>
        <v>35</v>
      </c>
      <c r="D51">
        <f t="shared" ref="D51" si="31">C51-C50</f>
        <v>-33</v>
      </c>
    </row>
    <row r="52" spans="1:4">
      <c r="A52" s="2">
        <f>Dati!A52</f>
        <v>44093</v>
      </c>
      <c r="B52" s="3">
        <f>Dati!E52</f>
        <v>2595</v>
      </c>
      <c r="C52">
        <f t="shared" ref="C52" si="32">B52-B51</f>
        <v>0</v>
      </c>
      <c r="D52">
        <f t="shared" ref="D52" si="33">C52-C51</f>
        <v>-35</v>
      </c>
    </row>
    <row r="53" spans="1:4">
      <c r="A53" s="2">
        <f>Dati!A53</f>
        <v>44094</v>
      </c>
      <c r="B53" s="3">
        <f>Dati!E53</f>
        <v>2587</v>
      </c>
      <c r="C53">
        <f t="shared" ref="C53" si="34">B53-B52</f>
        <v>-8</v>
      </c>
      <c r="D53">
        <f t="shared" ref="D53" si="35">C53-C52</f>
        <v>-8</v>
      </c>
    </row>
    <row r="54" spans="1:4">
      <c r="A54" s="2">
        <f>Dati!A54</f>
        <v>44095</v>
      </c>
      <c r="B54" s="3">
        <f>Dati!E54</f>
        <v>2707</v>
      </c>
      <c r="C54">
        <f t="shared" ref="C54" si="36">B54-B53</f>
        <v>120</v>
      </c>
      <c r="D54">
        <f t="shared" ref="D54" si="37">C54-C53</f>
        <v>128</v>
      </c>
    </row>
    <row r="55" spans="1:4">
      <c r="A55" s="2">
        <f>Dati!A55</f>
        <v>44096</v>
      </c>
      <c r="B55" s="3">
        <f>Dati!E55</f>
        <v>2843</v>
      </c>
      <c r="C55">
        <f t="shared" ref="C55" si="38">B55-B54</f>
        <v>136</v>
      </c>
      <c r="D55">
        <f t="shared" ref="D55" si="39">C55-C54</f>
        <v>16</v>
      </c>
    </row>
    <row r="56" spans="1:4">
      <c r="A56" s="2">
        <f>Dati!A56</f>
        <v>44097</v>
      </c>
      <c r="B56" s="3">
        <f>Dati!E56</f>
        <v>2902</v>
      </c>
      <c r="C56">
        <f t="shared" ref="C56" si="40">B56-B55</f>
        <v>59</v>
      </c>
      <c r="D56">
        <f t="shared" ref="D56" si="41">C56-C55</f>
        <v>-77</v>
      </c>
    </row>
    <row r="57" spans="1:4">
      <c r="A57" s="2">
        <f>Dati!A57</f>
        <v>44098</v>
      </c>
      <c r="B57" s="3">
        <f>Dati!E57</f>
        <v>2977</v>
      </c>
      <c r="C57">
        <f t="shared" ref="C57" si="42">B57-B56</f>
        <v>75</v>
      </c>
      <c r="D57">
        <f t="shared" ref="D57" si="43">C57-C56</f>
        <v>16</v>
      </c>
    </row>
    <row r="58" spans="1:4">
      <c r="A58" s="2">
        <f>Dati!A58</f>
        <v>44099</v>
      </c>
      <c r="B58" s="3">
        <f>Dati!E58</f>
        <v>2981</v>
      </c>
      <c r="C58">
        <f t="shared" ref="C58" si="44">B58-B57</f>
        <v>4</v>
      </c>
      <c r="D58">
        <f t="shared" ref="D58" si="45">C58-C57</f>
        <v>-71</v>
      </c>
    </row>
    <row r="59" spans="1:4">
      <c r="A59" s="2">
        <f>Dati!A59</f>
        <v>44100</v>
      </c>
      <c r="B59" s="3">
        <f>Dati!E59</f>
        <v>2993</v>
      </c>
      <c r="C59">
        <f t="shared" ref="C59" si="46">B59-B58</f>
        <v>12</v>
      </c>
      <c r="D59">
        <f t="shared" ref="D59" si="47">C59-C58</f>
        <v>8</v>
      </c>
    </row>
    <row r="60" spans="1:4">
      <c r="A60" s="2">
        <f>Dati!A60</f>
        <v>44101</v>
      </c>
      <c r="B60" s="3">
        <f>Dati!E60</f>
        <v>3100</v>
      </c>
      <c r="C60">
        <f t="shared" ref="C60" si="48">B60-B59</f>
        <v>107</v>
      </c>
      <c r="D60">
        <f t="shared" ref="D60" si="49">C60-C59</f>
        <v>95</v>
      </c>
    </row>
    <row r="61" spans="1:4">
      <c r="A61" s="2">
        <f>Dati!A61</f>
        <v>44102</v>
      </c>
      <c r="B61" s="3">
        <f>Dati!E61</f>
        <v>3241</v>
      </c>
      <c r="C61">
        <f t="shared" ref="C61" si="50">B61-B60</f>
        <v>141</v>
      </c>
      <c r="D61">
        <f t="shared" ref="D61" si="51">C61-C60</f>
        <v>34</v>
      </c>
    </row>
    <row r="62" spans="1:4">
      <c r="A62" s="2">
        <f>Dati!A62</f>
        <v>44103</v>
      </c>
      <c r="B62" s="3">
        <f>Dati!E62</f>
        <v>3319</v>
      </c>
      <c r="C62">
        <f t="shared" ref="C62" si="52">B62-B61</f>
        <v>78</v>
      </c>
      <c r="D62">
        <f t="shared" ref="D62" si="53">C62-C61</f>
        <v>-63</v>
      </c>
    </row>
    <row r="63" spans="1:4">
      <c r="A63" s="2">
        <f>Dati!A63</f>
        <v>44104</v>
      </c>
      <c r="B63" s="3">
        <f>Dati!E63</f>
        <v>3327</v>
      </c>
      <c r="C63">
        <f t="shared" ref="C63" si="54">B63-B62</f>
        <v>8</v>
      </c>
      <c r="D63">
        <f t="shared" ref="D63" si="55">C63-C62</f>
        <v>-70</v>
      </c>
    </row>
    <row r="64" spans="1:4">
      <c r="A64" s="2">
        <f>Dati!A64</f>
        <v>44105</v>
      </c>
      <c r="B64" s="3">
        <f>Dati!E64</f>
        <v>3388</v>
      </c>
      <c r="C64">
        <f t="shared" ref="C64" si="56">B64-B63</f>
        <v>61</v>
      </c>
      <c r="D64">
        <f t="shared" ref="D64" si="57">C64-C63</f>
        <v>53</v>
      </c>
    </row>
    <row r="65" spans="1:4">
      <c r="A65" s="2">
        <f>Dati!A65</f>
        <v>44106</v>
      </c>
      <c r="B65" s="3">
        <f>Dati!E65</f>
        <v>3436</v>
      </c>
      <c r="C65">
        <f t="shared" ref="C65" si="58">B65-B64</f>
        <v>48</v>
      </c>
      <c r="D65">
        <f t="shared" ref="D65" si="59">C65-C64</f>
        <v>-13</v>
      </c>
    </row>
    <row r="66" spans="1:4">
      <c r="A66" s="2">
        <f>Dati!A66</f>
        <v>44107</v>
      </c>
      <c r="B66" s="3">
        <f>Dati!E66</f>
        <v>3502</v>
      </c>
      <c r="C66">
        <f t="shared" ref="C66" si="60">B66-B65</f>
        <v>66</v>
      </c>
      <c r="D66">
        <f t="shared" ref="D66" si="61">C66-C65</f>
        <v>18</v>
      </c>
    </row>
    <row r="67" spans="1:4">
      <c r="A67" s="2">
        <f>Dati!A67</f>
        <v>44108</v>
      </c>
      <c r="B67" s="3">
        <f>Dati!E67</f>
        <v>3590</v>
      </c>
      <c r="C67">
        <f t="shared" ref="C67" si="62">B67-B66</f>
        <v>88</v>
      </c>
      <c r="D67">
        <f t="shared" ref="D67" si="63">C67-C66</f>
        <v>22</v>
      </c>
    </row>
    <row r="68" spans="1:4">
      <c r="A68" s="2">
        <f>Dati!A68</f>
        <v>44109</v>
      </c>
      <c r="B68" s="3">
        <f>Dati!E68</f>
        <v>3810</v>
      </c>
      <c r="C68">
        <f t="shared" ref="C68" si="64">B68-B67</f>
        <v>220</v>
      </c>
      <c r="D68">
        <f t="shared" ref="D68" si="65">C68-C67</f>
        <v>132</v>
      </c>
    </row>
    <row r="69" spans="1:4">
      <c r="A69" s="2">
        <f>Dati!A69</f>
        <v>44110</v>
      </c>
      <c r="B69" s="3">
        <f>Dati!E69</f>
        <v>3944</v>
      </c>
      <c r="C69">
        <f t="shared" ref="C69" si="66">B69-B68</f>
        <v>134</v>
      </c>
      <c r="D69">
        <f t="shared" ref="D69" si="67">C69-C68</f>
        <v>-86</v>
      </c>
    </row>
    <row r="70" spans="1:4">
      <c r="A70" s="2">
        <f>Dati!A70</f>
        <v>44111</v>
      </c>
      <c r="B70" s="3">
        <f>Dati!E70</f>
        <v>4119</v>
      </c>
      <c r="C70">
        <f t="shared" ref="C70" si="68">B70-B69</f>
        <v>175</v>
      </c>
      <c r="D70">
        <f t="shared" ref="D70" si="69">C70-C69</f>
        <v>41</v>
      </c>
    </row>
    <row r="71" spans="1:4">
      <c r="A71" s="2">
        <f>Dati!A71</f>
        <v>44112</v>
      </c>
      <c r="B71" s="3">
        <f>Dati!E71</f>
        <v>4283</v>
      </c>
      <c r="C71">
        <f t="shared" ref="C71" si="70">B71-B70</f>
        <v>164</v>
      </c>
      <c r="D71">
        <f t="shared" ref="D71" si="71">C71-C70</f>
        <v>-11</v>
      </c>
    </row>
    <row r="72" spans="1:4">
      <c r="A72" s="2">
        <f>Dati!A72</f>
        <v>44113</v>
      </c>
      <c r="B72" s="3">
        <f>Dati!E72</f>
        <v>4473</v>
      </c>
      <c r="C72">
        <f t="shared" ref="C72" si="72">B72-B71</f>
        <v>190</v>
      </c>
      <c r="D72">
        <f t="shared" ref="D72" si="73">C72-C71</f>
        <v>26</v>
      </c>
    </row>
    <row r="73" spans="1:4">
      <c r="A73" s="2">
        <f>Dati!A73</f>
        <v>44114</v>
      </c>
      <c r="B73" s="3">
        <f>Dati!E73</f>
        <v>4726</v>
      </c>
      <c r="C73">
        <f t="shared" ref="C73" si="74">B73-B72</f>
        <v>253</v>
      </c>
      <c r="D73">
        <f t="shared" ref="D73" si="75">C73-C72</f>
        <v>63</v>
      </c>
    </row>
    <row r="74" spans="1:4">
      <c r="A74" s="2">
        <f>Dati!A74</f>
        <v>44115</v>
      </c>
      <c r="B74" s="3">
        <f>Dati!E74</f>
        <v>4939</v>
      </c>
      <c r="C74">
        <f t="shared" ref="C74" si="76">B74-B73</f>
        <v>213</v>
      </c>
      <c r="D74">
        <f t="shared" ref="D74" si="77">C74-C73</f>
        <v>-40</v>
      </c>
    </row>
    <row r="75" spans="1:4">
      <c r="A75" s="2">
        <f>Dati!A75</f>
        <v>44116</v>
      </c>
      <c r="B75" s="3">
        <f>Dati!E75</f>
        <v>5273</v>
      </c>
      <c r="C75">
        <f t="shared" ref="C75:C76" si="78">B75-B74</f>
        <v>334</v>
      </c>
      <c r="D75">
        <f t="shared" ref="D75:D76" si="79">C75-C74</f>
        <v>121</v>
      </c>
    </row>
    <row r="76" spans="1:4">
      <c r="A76" s="2">
        <f>Dati!A76</f>
        <v>44117</v>
      </c>
      <c r="B76" s="3">
        <f>Dati!E76</f>
        <v>5590</v>
      </c>
      <c r="C76">
        <f t="shared" si="78"/>
        <v>317</v>
      </c>
      <c r="D76">
        <f t="shared" si="79"/>
        <v>-17</v>
      </c>
    </row>
    <row r="77" spans="1:4">
      <c r="A77" s="2">
        <f>Dati!A77</f>
        <v>44118</v>
      </c>
      <c r="B77" s="3">
        <f>Dati!E77</f>
        <v>6009</v>
      </c>
      <c r="C77">
        <f t="shared" ref="C77:C78" si="80">B77-B76</f>
        <v>419</v>
      </c>
      <c r="D77">
        <f t="shared" ref="D77:D78" si="81">C77-C76</f>
        <v>102</v>
      </c>
    </row>
    <row r="78" spans="1:4">
      <c r="A78" s="2">
        <f>Dati!A78</f>
        <v>44119</v>
      </c>
      <c r="B78" s="3">
        <f>Dati!E78</f>
        <v>6382</v>
      </c>
      <c r="C78">
        <f t="shared" si="80"/>
        <v>373</v>
      </c>
      <c r="D78">
        <f t="shared" si="81"/>
        <v>-46</v>
      </c>
    </row>
    <row r="79" spans="1:4">
      <c r="A79" s="2">
        <f>Dati!A79</f>
        <v>44120</v>
      </c>
      <c r="B79" s="3">
        <f>Dati!E79</f>
        <v>6816</v>
      </c>
      <c r="C79">
        <f t="shared" ref="C79" si="82">B79-B78</f>
        <v>434</v>
      </c>
      <c r="D79">
        <f t="shared" ref="D79" si="83">C79-C78</f>
        <v>61</v>
      </c>
    </row>
    <row r="80" spans="1:4">
      <c r="A80" s="2">
        <f>Dati!A80</f>
        <v>44121</v>
      </c>
      <c r="B80" s="3">
        <f>Dati!E80</f>
        <v>7322</v>
      </c>
      <c r="C80">
        <f t="shared" ref="C80" si="84">B80-B79</f>
        <v>506</v>
      </c>
      <c r="D80">
        <f t="shared" ref="D80" si="85">C80-C79</f>
        <v>72</v>
      </c>
    </row>
    <row r="81" spans="1:4">
      <c r="A81" s="2">
        <f>Dati!A81</f>
        <v>44122</v>
      </c>
      <c r="B81" s="3">
        <f>Dati!E81</f>
        <v>7881</v>
      </c>
      <c r="C81">
        <f t="shared" ref="C81" si="86">B81-B80</f>
        <v>559</v>
      </c>
      <c r="D81">
        <f t="shared" ref="D81" si="87">C81-C80</f>
        <v>53</v>
      </c>
    </row>
    <row r="82" spans="1:4">
      <c r="A82" s="2">
        <f>Dati!A82</f>
        <v>44123</v>
      </c>
      <c r="B82" s="3">
        <f>Dati!E82</f>
        <v>8473</v>
      </c>
      <c r="C82">
        <f t="shared" ref="C82" si="88">B82-B81</f>
        <v>592</v>
      </c>
      <c r="D82">
        <f t="shared" ref="D82" si="89">C82-C81</f>
        <v>33</v>
      </c>
    </row>
    <row r="83" spans="1:4">
      <c r="A83" s="2">
        <f>Dati!A83</f>
        <v>44124</v>
      </c>
      <c r="B83" s="3">
        <f>Dati!E83</f>
        <v>9324</v>
      </c>
      <c r="C83">
        <f t="shared" ref="C83:C84" si="90">B83-B82</f>
        <v>851</v>
      </c>
      <c r="D83">
        <f t="shared" ref="D83:D84" si="91">C83-C82</f>
        <v>259</v>
      </c>
    </row>
    <row r="84" spans="1:4">
      <c r="A84" s="2">
        <f>Dati!A84</f>
        <v>44125</v>
      </c>
      <c r="B84" s="3">
        <f>Dati!E84</f>
        <v>9983</v>
      </c>
      <c r="C84">
        <f t="shared" si="90"/>
        <v>659</v>
      </c>
      <c r="D84">
        <f t="shared" si="91"/>
        <v>-192</v>
      </c>
    </row>
    <row r="85" spans="1:4">
      <c r="A85" s="2">
        <f>Dati!A85</f>
        <v>44126</v>
      </c>
      <c r="B85" s="3">
        <f>Dati!E85</f>
        <v>10686</v>
      </c>
      <c r="C85">
        <f t="shared" ref="C85" si="92">B85-B84</f>
        <v>703</v>
      </c>
      <c r="D85">
        <f t="shared" ref="D85" si="93">C85-C84</f>
        <v>44</v>
      </c>
    </row>
    <row r="86" spans="1:4">
      <c r="A86" s="2">
        <f>Dati!A86</f>
        <v>44127</v>
      </c>
      <c r="B86" s="3">
        <f>Dati!E86</f>
        <v>11598</v>
      </c>
      <c r="C86">
        <f t="shared" ref="C86:C87" si="94">B86-B85</f>
        <v>912</v>
      </c>
      <c r="D86">
        <f t="shared" ref="D86:D87" si="95">C86-C85</f>
        <v>209</v>
      </c>
    </row>
    <row r="87" spans="1:4">
      <c r="A87" s="2">
        <f>Dati!A87</f>
        <v>44128</v>
      </c>
      <c r="B87" s="3">
        <f>Dati!E87</f>
        <v>12415</v>
      </c>
      <c r="C87">
        <f t="shared" si="94"/>
        <v>817</v>
      </c>
      <c r="D87">
        <f t="shared" si="95"/>
        <v>-95</v>
      </c>
    </row>
    <row r="88" spans="1:4">
      <c r="A88" s="2">
        <f>Dati!A88</f>
        <v>44129</v>
      </c>
      <c r="B88" s="3">
        <f>Dati!E88</f>
        <v>13214</v>
      </c>
      <c r="C88">
        <f t="shared" ref="C88:C89" si="96">B88-B87</f>
        <v>799</v>
      </c>
      <c r="D88">
        <f t="shared" ref="D88:D89" si="97">C88-C87</f>
        <v>-18</v>
      </c>
    </row>
    <row r="89" spans="1:4">
      <c r="A89" s="2">
        <f>Dati!A89</f>
        <v>44130</v>
      </c>
      <c r="B89" s="3">
        <f>Dati!E89</f>
        <v>14281</v>
      </c>
      <c r="C89">
        <f t="shared" si="96"/>
        <v>1067</v>
      </c>
      <c r="D89">
        <f t="shared" si="97"/>
        <v>268</v>
      </c>
    </row>
    <row r="90" spans="1:4">
      <c r="A90" s="2">
        <f>Dati!A90</f>
        <v>44131</v>
      </c>
      <c r="B90" s="3">
        <f>Dati!E90</f>
        <v>15366</v>
      </c>
      <c r="C90">
        <f t="shared" ref="C90" si="98">B90-B89</f>
        <v>1085</v>
      </c>
      <c r="D90">
        <f t="shared" ref="D90" si="99">C90-C89</f>
        <v>18</v>
      </c>
    </row>
    <row r="91" spans="1:4">
      <c r="A91" s="2">
        <f>Dati!A91</f>
        <v>44132</v>
      </c>
      <c r="B91" s="3">
        <f>Dati!E91</f>
        <v>16517</v>
      </c>
      <c r="C91">
        <f t="shared" ref="C91:C92" si="100">B91-B90</f>
        <v>1151</v>
      </c>
      <c r="D91">
        <f t="shared" ref="D91:D92" si="101">C91-C90</f>
        <v>66</v>
      </c>
    </row>
    <row r="92" spans="1:4">
      <c r="A92" s="2">
        <f>Dati!A92</f>
        <v>44133</v>
      </c>
      <c r="B92" s="3">
        <f>Dati!E92</f>
        <v>17615</v>
      </c>
      <c r="C92">
        <f t="shared" si="100"/>
        <v>1098</v>
      </c>
      <c r="D92">
        <f t="shared" si="101"/>
        <v>-53</v>
      </c>
    </row>
    <row r="93" spans="1:4">
      <c r="A93" s="2">
        <f>Dati!A93</f>
        <v>44134</v>
      </c>
      <c r="B93" s="3">
        <f>Dati!E93</f>
        <v>18740</v>
      </c>
      <c r="C93">
        <f t="shared" ref="C93:C94" si="102">B93-B92</f>
        <v>1125</v>
      </c>
      <c r="D93">
        <f t="shared" ref="D93:D94" si="103">C93-C92</f>
        <v>27</v>
      </c>
    </row>
    <row r="94" spans="1:4">
      <c r="A94" s="2">
        <f>Dati!A94</f>
        <v>44135</v>
      </c>
      <c r="B94" s="3">
        <f>Dati!E94</f>
        <v>19809</v>
      </c>
      <c r="C94">
        <f t="shared" si="102"/>
        <v>1069</v>
      </c>
      <c r="D94">
        <f t="shared" si="103"/>
        <v>-56</v>
      </c>
    </row>
    <row r="95" spans="1:4">
      <c r="A95" s="2">
        <f>Dati!A95</f>
        <v>44136</v>
      </c>
      <c r="B95" s="3">
        <f>Dati!E95</f>
        <v>20841</v>
      </c>
      <c r="C95">
        <f t="shared" ref="C95" si="104">B95-B94</f>
        <v>1032</v>
      </c>
      <c r="D95">
        <f t="shared" ref="D95" si="105">C95-C94</f>
        <v>-37</v>
      </c>
    </row>
    <row r="96" spans="1:4">
      <c r="A96" s="2">
        <f>Dati!A96</f>
        <v>44137</v>
      </c>
      <c r="B96" s="3">
        <f>Dati!E96</f>
        <v>21862</v>
      </c>
      <c r="C96">
        <f t="shared" ref="C96:C99" si="106">B96-B95</f>
        <v>1021</v>
      </c>
      <c r="D96">
        <f t="shared" ref="D96:D99" si="107">C96-C95</f>
        <v>-11</v>
      </c>
    </row>
    <row r="97" spans="1:4">
      <c r="A97" s="2">
        <f>Dati!A97</f>
        <v>44138</v>
      </c>
      <c r="B97" s="3">
        <f>Dati!E97</f>
        <v>23339</v>
      </c>
      <c r="C97">
        <f t="shared" si="106"/>
        <v>1477</v>
      </c>
      <c r="D97">
        <f t="shared" si="107"/>
        <v>456</v>
      </c>
    </row>
    <row r="98" spans="1:4">
      <c r="A98" s="2">
        <f>Dati!A98</f>
        <v>44139</v>
      </c>
      <c r="B98" s="3">
        <f>Dati!E98</f>
        <v>24408</v>
      </c>
      <c r="C98">
        <f t="shared" si="106"/>
        <v>1069</v>
      </c>
      <c r="D98">
        <f t="shared" si="107"/>
        <v>-408</v>
      </c>
    </row>
    <row r="99" spans="1:4">
      <c r="A99" s="2">
        <f>Dati!A99</f>
        <v>44140</v>
      </c>
      <c r="B99" s="3">
        <f>Dati!E99</f>
        <v>25647</v>
      </c>
      <c r="C99">
        <f t="shared" si="106"/>
        <v>1239</v>
      </c>
      <c r="D99">
        <f t="shared" si="107"/>
        <v>170</v>
      </c>
    </row>
    <row r="100" spans="1:4">
      <c r="A100" s="2">
        <f>Dati!A100</f>
        <v>44141</v>
      </c>
      <c r="B100" s="3">
        <f>Dati!E100</f>
        <v>26520</v>
      </c>
      <c r="C100">
        <f t="shared" ref="C100" si="108">B100-B99</f>
        <v>873</v>
      </c>
      <c r="D100">
        <f t="shared" ref="D100" si="109">C100-C99</f>
        <v>-366</v>
      </c>
    </row>
    <row r="101" spans="1:4">
      <c r="A101" s="2">
        <f>Dati!A101</f>
        <v>44142</v>
      </c>
      <c r="B101" s="3">
        <f>Dati!E101</f>
        <v>27743</v>
      </c>
      <c r="C101">
        <f t="shared" ref="C101:C105" si="110">B101-B100</f>
        <v>1223</v>
      </c>
      <c r="D101">
        <f t="shared" ref="D101:D105" si="111">C101-C100</f>
        <v>350</v>
      </c>
    </row>
    <row r="102" spans="1:4">
      <c r="A102" s="2">
        <f>Dati!A102</f>
        <v>44143</v>
      </c>
      <c r="B102" s="3">
        <f>Dati!E102</f>
        <v>29189</v>
      </c>
      <c r="C102">
        <f t="shared" si="110"/>
        <v>1446</v>
      </c>
      <c r="D102">
        <f t="shared" si="111"/>
        <v>223</v>
      </c>
    </row>
    <row r="103" spans="1:4">
      <c r="A103" s="2">
        <f>Dati!A103</f>
        <v>44144</v>
      </c>
      <c r="B103" s="3">
        <f>Dati!E103</f>
        <v>30485</v>
      </c>
      <c r="C103">
        <f t="shared" si="110"/>
        <v>1296</v>
      </c>
      <c r="D103">
        <f t="shared" si="111"/>
        <v>-150</v>
      </c>
    </row>
    <row r="104" spans="1:4">
      <c r="A104" s="2">
        <f>Dati!A104</f>
        <v>44145</v>
      </c>
      <c r="B104" s="3">
        <f>Dati!E104</f>
        <v>31604</v>
      </c>
      <c r="C104">
        <f t="shared" si="110"/>
        <v>1119</v>
      </c>
      <c r="D104">
        <f t="shared" si="111"/>
        <v>-177</v>
      </c>
    </row>
    <row r="105" spans="1:4">
      <c r="A105" s="2">
        <f>Dati!A105</f>
        <v>44146</v>
      </c>
      <c r="B105" s="3">
        <f>Dati!E105</f>
        <v>32525</v>
      </c>
      <c r="C105">
        <f t="shared" si="110"/>
        <v>921</v>
      </c>
      <c r="D105">
        <f t="shared" si="111"/>
        <v>-198</v>
      </c>
    </row>
    <row r="106" spans="1:4">
      <c r="A106" s="2">
        <f>Dati!A106</f>
        <v>44147</v>
      </c>
      <c r="B106" s="3">
        <f>Dati!E106</f>
        <v>33043</v>
      </c>
      <c r="C106">
        <f t="shared" ref="C106" si="112">B106-B105</f>
        <v>518</v>
      </c>
      <c r="D106">
        <f t="shared" ref="D106" si="113">C106-C105</f>
        <v>-403</v>
      </c>
    </row>
    <row r="107" spans="1:4">
      <c r="A107" s="2">
        <f>Dati!A107</f>
        <v>44148</v>
      </c>
      <c r="B107" s="3">
        <f>Dati!E107</f>
        <v>34144</v>
      </c>
      <c r="C107">
        <f t="shared" ref="C107:C109" si="114">B107-B106</f>
        <v>1101</v>
      </c>
      <c r="D107">
        <f t="shared" ref="D107:D109" si="115">C107-C106</f>
        <v>583</v>
      </c>
    </row>
    <row r="108" spans="1:4">
      <c r="A108" s="2">
        <f>Dati!A108</f>
        <v>44149</v>
      </c>
      <c r="B108" s="3">
        <f>Dati!E108</f>
        <v>34704</v>
      </c>
      <c r="C108">
        <f t="shared" si="114"/>
        <v>560</v>
      </c>
      <c r="D108">
        <f t="shared" si="115"/>
        <v>-541</v>
      </c>
    </row>
    <row r="109" spans="1:4">
      <c r="A109" s="2">
        <f>Dati!A109</f>
        <v>44150</v>
      </c>
      <c r="B109" s="3">
        <f>Dati!E109</f>
        <v>35469</v>
      </c>
      <c r="C109">
        <f t="shared" si="114"/>
        <v>765</v>
      </c>
      <c r="D109">
        <f t="shared" si="115"/>
        <v>205</v>
      </c>
    </row>
    <row r="110" spans="1:4">
      <c r="A110" s="2">
        <f>Dati!A110</f>
        <v>44151</v>
      </c>
      <c r="B110" s="3">
        <f>Dati!E110</f>
        <v>36028</v>
      </c>
      <c r="C110">
        <f t="shared" ref="C110" si="116">B110-B109</f>
        <v>559</v>
      </c>
      <c r="D110">
        <f t="shared" ref="D110" si="117">C110-C109</f>
        <v>-206</v>
      </c>
    </row>
    <row r="111" spans="1:4">
      <c r="A111" s="2">
        <f>Dati!A111</f>
        <v>44152</v>
      </c>
      <c r="B111" s="3">
        <f>Dati!E111</f>
        <v>36686</v>
      </c>
      <c r="C111">
        <f t="shared" ref="C111" si="118">B111-B110</f>
        <v>658</v>
      </c>
      <c r="D111">
        <f t="shared" ref="D111" si="119">C111-C110</f>
        <v>99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1"/>
  <sheetViews>
    <sheetView zoomScaleNormal="100" workbookViewId="0">
      <pane ySplit="1" topLeftCell="A92" activePane="bottomLeft" state="frozen"/>
      <selection pane="bottomLeft" activeCell="A112" sqref="A11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1"/>
  <sheetViews>
    <sheetView workbookViewId="0">
      <pane ySplit="1" topLeftCell="A90" activePane="bottomLeft" state="frozen"/>
      <selection pane="bottomLeft" activeCell="A112" sqref="A112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116"/>
  <sheetViews>
    <sheetView workbookViewId="0">
      <pane ySplit="1" topLeftCell="A92" activePane="bottomLeft" state="frozen"/>
      <selection pane="bottomLeft" activeCell="R110" sqref="R110:AB111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R108">
        <f t="shared" si="114"/>
        <v>3</v>
      </c>
      <c r="T108">
        <f t="shared" ref="T108:AB111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6" spans="20:28">
      <c r="T116">
        <f>SUM(T4:T114)</f>
        <v>47</v>
      </c>
      <c r="U116">
        <f>SUM(U4:U114)</f>
        <v>17</v>
      </c>
      <c r="V116">
        <f>SUM(V4:V114)</f>
        <v>17</v>
      </c>
      <c r="W116">
        <f>SUM(W4:W114)</f>
        <v>9</v>
      </c>
      <c r="X116">
        <f>SUM(X4:X115)</f>
        <v>7</v>
      </c>
      <c r="Y116">
        <f>SUM(Y4:Y114)</f>
        <v>2</v>
      </c>
      <c r="Z116">
        <f>SUM(Z4:Z114)</f>
        <v>1</v>
      </c>
      <c r="AA116">
        <f>SUM(AA4:AA114)</f>
        <v>3</v>
      </c>
      <c r="AB116">
        <f>SUM(AB4:AB114)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Analisi-nuovi-pos (2)</vt:lpstr>
      <vt:lpstr>Analisi-dead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2020-11-17T17:07:42Z</dcterms:modified>
</cp:coreProperties>
</file>