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768EC18F-EB09-42D6-B409-301ECBA148E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Coeff stime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0" i="18" l="1"/>
  <c r="D80" i="18"/>
  <c r="E80" i="18"/>
  <c r="F80" i="18"/>
  <c r="G80" i="18" s="1"/>
  <c r="I80" i="18" s="1"/>
  <c r="H80" i="18"/>
  <c r="J80" i="18"/>
  <c r="L80" i="18" s="1"/>
  <c r="K80" i="18"/>
  <c r="B80" i="17"/>
  <c r="C80" i="17" s="1"/>
  <c r="J20" i="12"/>
  <c r="C84" i="15"/>
  <c r="D84" i="15" s="1"/>
  <c r="C80" i="16"/>
  <c r="D80" i="16"/>
  <c r="G80" i="16"/>
  <c r="E80" i="16" s="1"/>
  <c r="C80" i="9"/>
  <c r="D80" i="9"/>
  <c r="E80" i="9"/>
  <c r="G80" i="9"/>
  <c r="I80" i="9" s="1"/>
  <c r="H80" i="9"/>
  <c r="J80" i="9"/>
  <c r="K80" i="9"/>
  <c r="R80" i="13"/>
  <c r="T80" i="13" s="1"/>
  <c r="B80" i="13"/>
  <c r="C80" i="13" s="1"/>
  <c r="D80" i="13" s="1"/>
  <c r="B80" i="7"/>
  <c r="C80" i="7" s="1"/>
  <c r="D80" i="7" s="1"/>
  <c r="E80" i="7" s="1"/>
  <c r="B80" i="8"/>
  <c r="C80" i="8" s="1"/>
  <c r="D80" i="8" s="1"/>
  <c r="E80" i="8" s="1"/>
  <c r="B80" i="6"/>
  <c r="C80" i="6" s="1"/>
  <c r="D80" i="6" s="1"/>
  <c r="E80" i="6" s="1"/>
  <c r="R80" i="5"/>
  <c r="T80" i="5" s="1"/>
  <c r="B80" i="5"/>
  <c r="C80" i="5" s="1"/>
  <c r="D80" i="5" s="1"/>
  <c r="E80" i="5" s="1"/>
  <c r="R80" i="4"/>
  <c r="T80" i="4" s="1"/>
  <c r="B80" i="4"/>
  <c r="C80" i="4" s="1"/>
  <c r="D80" i="4" s="1"/>
  <c r="E80" i="4" s="1"/>
  <c r="B80" i="3"/>
  <c r="C80" i="3" s="1"/>
  <c r="D80" i="3" s="1"/>
  <c r="E80" i="3" s="1"/>
  <c r="B80" i="2"/>
  <c r="C80" i="2" s="1"/>
  <c r="D80" i="2" s="1"/>
  <c r="E80" i="2" s="1"/>
  <c r="E80" i="17" l="1"/>
  <c r="D80" i="17"/>
  <c r="E84" i="15"/>
  <c r="F80" i="16"/>
  <c r="H80" i="16"/>
  <c r="I80" i="16" s="1"/>
  <c r="AA80" i="13"/>
  <c r="V80" i="13"/>
  <c r="Y80" i="13"/>
  <c r="U80" i="13"/>
  <c r="W80" i="13"/>
  <c r="Z80" i="13"/>
  <c r="AB80" i="13"/>
  <c r="X80" i="13"/>
  <c r="AA80" i="5"/>
  <c r="V80" i="5"/>
  <c r="Y80" i="5"/>
  <c r="U80" i="5"/>
  <c r="W80" i="5"/>
  <c r="Z80" i="5"/>
  <c r="AB80" i="5"/>
  <c r="X80" i="5"/>
  <c r="W80" i="4"/>
  <c r="V80" i="4"/>
  <c r="Y80" i="4"/>
  <c r="U80" i="4"/>
  <c r="AA80" i="4"/>
  <c r="Z80" i="4"/>
  <c r="AB80" i="4"/>
  <c r="X80" i="4"/>
  <c r="Y79" i="18" l="1"/>
  <c r="Z79" i="18"/>
  <c r="AA79" i="18"/>
  <c r="AB79" i="18"/>
  <c r="AC79" i="18" s="1"/>
  <c r="AD79" i="18"/>
  <c r="AF79" i="18"/>
  <c r="AG79" i="18"/>
  <c r="C79" i="18"/>
  <c r="D79" i="18"/>
  <c r="E79" i="18"/>
  <c r="G79" i="18" s="1"/>
  <c r="I79" i="18" s="1"/>
  <c r="F79" i="18"/>
  <c r="H79" i="18"/>
  <c r="J79" i="18"/>
  <c r="L79" i="18" s="1"/>
  <c r="K79" i="18"/>
  <c r="B79" i="17"/>
  <c r="C79" i="17" s="1"/>
  <c r="C83" i="15"/>
  <c r="D83" i="15" s="1"/>
  <c r="C79" i="16"/>
  <c r="D79" i="16"/>
  <c r="G79" i="16"/>
  <c r="E79" i="16" s="1"/>
  <c r="C79" i="9"/>
  <c r="D79" i="9" s="1"/>
  <c r="G79" i="9"/>
  <c r="I79" i="9" s="1"/>
  <c r="H79" i="9"/>
  <c r="J79" i="9" s="1"/>
  <c r="R79" i="13"/>
  <c r="T79" i="13" s="1"/>
  <c r="B79" i="13"/>
  <c r="C79" i="13" s="1"/>
  <c r="D79" i="13" s="1"/>
  <c r="B79" i="7"/>
  <c r="C79" i="7" s="1"/>
  <c r="D79" i="7" s="1"/>
  <c r="E79" i="7" s="1"/>
  <c r="B79" i="8"/>
  <c r="C79" i="8" s="1"/>
  <c r="D79" i="8" s="1"/>
  <c r="E79" i="8" s="1"/>
  <c r="B79" i="6"/>
  <c r="C79" i="6" s="1"/>
  <c r="D79" i="6" s="1"/>
  <c r="E79" i="6" s="1"/>
  <c r="R79" i="5"/>
  <c r="T79" i="5" s="1"/>
  <c r="B79" i="5"/>
  <c r="C79" i="5"/>
  <c r="D79" i="5" s="1"/>
  <c r="E79" i="5" s="1"/>
  <c r="R79" i="4"/>
  <c r="W79" i="4" s="1"/>
  <c r="B79" i="4"/>
  <c r="C79" i="4" s="1"/>
  <c r="D79" i="4" s="1"/>
  <c r="E79" i="4" s="1"/>
  <c r="B79" i="3"/>
  <c r="C79" i="3" s="1"/>
  <c r="D79" i="3" s="1"/>
  <c r="E79" i="3" s="1"/>
  <c r="B79" i="2"/>
  <c r="C79" i="2" s="1"/>
  <c r="D79" i="2" s="1"/>
  <c r="E79" i="2" s="1"/>
  <c r="AL79" i="18" l="1"/>
  <c r="E79" i="17"/>
  <c r="D79" i="17"/>
  <c r="E83" i="15"/>
  <c r="F79" i="16"/>
  <c r="H79" i="16"/>
  <c r="I79" i="16" s="1"/>
  <c r="K79" i="9"/>
  <c r="E79" i="9"/>
  <c r="AA79" i="13"/>
  <c r="Z79" i="13"/>
  <c r="U79" i="13"/>
  <c r="W79" i="13"/>
  <c r="V79" i="13"/>
  <c r="Y79" i="13"/>
  <c r="AB79" i="13"/>
  <c r="X79" i="13"/>
  <c r="W79" i="5"/>
  <c r="Z79" i="5"/>
  <c r="U79" i="5"/>
  <c r="AA79" i="5"/>
  <c r="V79" i="5"/>
  <c r="Y79" i="5"/>
  <c r="AB79" i="5"/>
  <c r="X79" i="5"/>
  <c r="Z79" i="4"/>
  <c r="V79" i="4"/>
  <c r="Y79" i="4"/>
  <c r="U79" i="4"/>
  <c r="AB79" i="4"/>
  <c r="X79" i="4"/>
  <c r="T79" i="4"/>
  <c r="AA79" i="4"/>
  <c r="AL73" i="18"/>
  <c r="AL74" i="18"/>
  <c r="AL75" i="18"/>
  <c r="AL76" i="18"/>
  <c r="AL77" i="18"/>
  <c r="AL78" i="18"/>
  <c r="Y78" i="18"/>
  <c r="Z78" i="18"/>
  <c r="AA78" i="18"/>
  <c r="AB78" i="18"/>
  <c r="AC78" i="18" s="1"/>
  <c r="AD78" i="18"/>
  <c r="AF78" i="18"/>
  <c r="AG78" i="18"/>
  <c r="Y74" i="18"/>
  <c r="Z74" i="18"/>
  <c r="AA74" i="18"/>
  <c r="AB74" i="18"/>
  <c r="AC74" i="18" s="1"/>
  <c r="AD74" i="18"/>
  <c r="AF74" i="18"/>
  <c r="AG74" i="18"/>
  <c r="Y75" i="18"/>
  <c r="Z75" i="18"/>
  <c r="AA75" i="18"/>
  <c r="AD75" i="18"/>
  <c r="AF75" i="18"/>
  <c r="AG75" i="18"/>
  <c r="Y76" i="18"/>
  <c r="Z76" i="18"/>
  <c r="AA76" i="18"/>
  <c r="AD76" i="18"/>
  <c r="AF76" i="18"/>
  <c r="AG76" i="18"/>
  <c r="Y77" i="18"/>
  <c r="Z77" i="18"/>
  <c r="AA77" i="18"/>
  <c r="AD77" i="18"/>
  <c r="AF77" i="18"/>
  <c r="AG77" i="18"/>
  <c r="C77" i="18"/>
  <c r="D77" i="18"/>
  <c r="E77" i="18"/>
  <c r="G77" i="18" s="1"/>
  <c r="I77" i="18" s="1"/>
  <c r="F77" i="18"/>
  <c r="J78" i="18" s="1"/>
  <c r="L78" i="18" s="1"/>
  <c r="H77" i="18"/>
  <c r="J77" i="18"/>
  <c r="L77" i="18" s="1"/>
  <c r="K77" i="18"/>
  <c r="C78" i="18"/>
  <c r="D78" i="18"/>
  <c r="E78" i="18"/>
  <c r="G78" i="18" s="1"/>
  <c r="I78" i="18" s="1"/>
  <c r="F78" i="18"/>
  <c r="H78" i="18"/>
  <c r="K78" i="18"/>
  <c r="B77" i="17"/>
  <c r="C77" i="17" s="1"/>
  <c r="B78" i="17"/>
  <c r="C78" i="17" s="1"/>
  <c r="C81" i="15"/>
  <c r="D81" i="15" s="1"/>
  <c r="C82" i="15"/>
  <c r="E82" i="15" s="1"/>
  <c r="D82" i="15"/>
  <c r="C77" i="16"/>
  <c r="D77" i="16" s="1"/>
  <c r="G77" i="16"/>
  <c r="E77" i="16" s="1"/>
  <c r="C78" i="16"/>
  <c r="D78" i="16"/>
  <c r="G78" i="16"/>
  <c r="C77" i="9"/>
  <c r="D77" i="9" s="1"/>
  <c r="G77" i="9"/>
  <c r="I77" i="9" s="1"/>
  <c r="H77" i="9"/>
  <c r="J77" i="9" s="1"/>
  <c r="C78" i="9"/>
  <c r="D78" i="9" s="1"/>
  <c r="G78" i="9"/>
  <c r="I78" i="9" s="1"/>
  <c r="H78" i="9"/>
  <c r="J78" i="9" s="1"/>
  <c r="R77" i="13"/>
  <c r="T77" i="13" s="1"/>
  <c r="W77" i="13"/>
  <c r="AA77" i="13"/>
  <c r="R78" i="13"/>
  <c r="V78" i="13" s="1"/>
  <c r="U78" i="13"/>
  <c r="Y78" i="13"/>
  <c r="B77" i="13"/>
  <c r="C77" i="13" s="1"/>
  <c r="D77" i="13" s="1"/>
  <c r="B78" i="13"/>
  <c r="C78" i="13" s="1"/>
  <c r="D78" i="13" s="1"/>
  <c r="B77" i="7"/>
  <c r="C77" i="7" s="1"/>
  <c r="D77" i="7" s="1"/>
  <c r="E77" i="7" s="1"/>
  <c r="B78" i="7"/>
  <c r="C78" i="7" s="1"/>
  <c r="D78" i="7" s="1"/>
  <c r="E78" i="7" s="1"/>
  <c r="B77" i="8"/>
  <c r="C77" i="8" s="1"/>
  <c r="D77" i="8" s="1"/>
  <c r="E77" i="8" s="1"/>
  <c r="B78" i="8"/>
  <c r="C78" i="8" s="1"/>
  <c r="D78" i="8" s="1"/>
  <c r="E78" i="8" s="1"/>
  <c r="B77" i="6"/>
  <c r="C77" i="6" s="1"/>
  <c r="D77" i="6" s="1"/>
  <c r="E77" i="6" s="1"/>
  <c r="B78" i="6"/>
  <c r="C78" i="6" s="1"/>
  <c r="D78" i="6" s="1"/>
  <c r="E78" i="6" s="1"/>
  <c r="R77" i="5"/>
  <c r="T77" i="5" s="1"/>
  <c r="W77" i="5"/>
  <c r="AA77" i="5"/>
  <c r="R78" i="5"/>
  <c r="V78" i="5" s="1"/>
  <c r="U78" i="5"/>
  <c r="Y78" i="5"/>
  <c r="R77" i="4"/>
  <c r="T77" i="4" s="1"/>
  <c r="R78" i="4"/>
  <c r="V78" i="4" s="1"/>
  <c r="B77" i="5"/>
  <c r="C77" i="5" s="1"/>
  <c r="D77" i="5" s="1"/>
  <c r="E77" i="5" s="1"/>
  <c r="B78" i="5"/>
  <c r="C78" i="5" s="1"/>
  <c r="D78" i="5" s="1"/>
  <c r="E78" i="5" s="1"/>
  <c r="B77" i="4"/>
  <c r="C77" i="4" s="1"/>
  <c r="D77" i="4" s="1"/>
  <c r="E77" i="4" s="1"/>
  <c r="B78" i="4"/>
  <c r="C78" i="4" s="1"/>
  <c r="D78" i="4" s="1"/>
  <c r="E78" i="4" s="1"/>
  <c r="B77" i="3"/>
  <c r="C77" i="3" s="1"/>
  <c r="D77" i="3" s="1"/>
  <c r="E77" i="3" s="1"/>
  <c r="B78" i="3"/>
  <c r="C78" i="3" s="1"/>
  <c r="D78" i="3" s="1"/>
  <c r="E78" i="3" s="1"/>
  <c r="B77" i="2"/>
  <c r="C77" i="2" s="1"/>
  <c r="D77" i="2" s="1"/>
  <c r="E77" i="2" s="1"/>
  <c r="B78" i="2"/>
  <c r="C78" i="2" s="1"/>
  <c r="D78" i="2" s="1"/>
  <c r="E78" i="2" s="1"/>
  <c r="AB75" i="18" l="1"/>
  <c r="D77" i="17"/>
  <c r="E78" i="17"/>
  <c r="D78" i="17"/>
  <c r="E77" i="17"/>
  <c r="E81" i="15"/>
  <c r="E78" i="16"/>
  <c r="F77" i="16"/>
  <c r="H77" i="16"/>
  <c r="I77" i="16" s="1"/>
  <c r="K78" i="9"/>
  <c r="E78" i="9"/>
  <c r="K77" i="9"/>
  <c r="E77" i="9"/>
  <c r="Y77" i="13"/>
  <c r="U77" i="13"/>
  <c r="AB78" i="13"/>
  <c r="X78" i="13"/>
  <c r="T78" i="13"/>
  <c r="Z77" i="13"/>
  <c r="V77" i="13"/>
  <c r="AA78" i="13"/>
  <c r="W78" i="13"/>
  <c r="Z78" i="13"/>
  <c r="AB77" i="13"/>
  <c r="X77" i="13"/>
  <c r="Y77" i="5"/>
  <c r="U77" i="5"/>
  <c r="AB78" i="5"/>
  <c r="X78" i="5"/>
  <c r="T78" i="5"/>
  <c r="Z77" i="5"/>
  <c r="V77" i="5"/>
  <c r="AA78" i="5"/>
  <c r="W78" i="5"/>
  <c r="Z78" i="5"/>
  <c r="AB77" i="5"/>
  <c r="X77" i="5"/>
  <c r="Y78" i="4"/>
  <c r="U78" i="4"/>
  <c r="AA77" i="4"/>
  <c r="W77" i="4"/>
  <c r="AB78" i="4"/>
  <c r="X78" i="4"/>
  <c r="T78" i="4"/>
  <c r="Z77" i="4"/>
  <c r="V77" i="4"/>
  <c r="AA78" i="4"/>
  <c r="W78" i="4"/>
  <c r="Y77" i="4"/>
  <c r="U77" i="4"/>
  <c r="Z78" i="4"/>
  <c r="AB77" i="4"/>
  <c r="X77" i="4"/>
  <c r="AC75" i="18" l="1"/>
  <c r="AB76" i="18"/>
  <c r="H78" i="16"/>
  <c r="I78" i="16" s="1"/>
  <c r="F78" i="16"/>
  <c r="AC76" i="18" l="1"/>
  <c r="AB77" i="18"/>
  <c r="AC77" i="18" s="1"/>
  <c r="C75" i="18" l="1"/>
  <c r="D75" i="18"/>
  <c r="E75" i="18"/>
  <c r="F75" i="18"/>
  <c r="G75" i="18" s="1"/>
  <c r="I75" i="18" s="1"/>
  <c r="H75" i="18"/>
  <c r="J75" i="18"/>
  <c r="L75" i="18" s="1"/>
  <c r="K75" i="18"/>
  <c r="C76" i="18"/>
  <c r="D76" i="18"/>
  <c r="E76" i="18"/>
  <c r="G76" i="18" s="1"/>
  <c r="I76" i="18" s="1"/>
  <c r="F76" i="18"/>
  <c r="H76" i="18"/>
  <c r="K76" i="18"/>
  <c r="B75" i="17"/>
  <c r="C75" i="17" s="1"/>
  <c r="B76" i="17"/>
  <c r="C76" i="17"/>
  <c r="C79" i="15"/>
  <c r="D79" i="15" s="1"/>
  <c r="C80" i="15"/>
  <c r="E80" i="15" s="1"/>
  <c r="D80" i="15"/>
  <c r="C75" i="16"/>
  <c r="D75" i="16" s="1"/>
  <c r="G75" i="16"/>
  <c r="E75" i="16" s="1"/>
  <c r="C76" i="16"/>
  <c r="D76" i="16"/>
  <c r="G76" i="16"/>
  <c r="C75" i="9"/>
  <c r="D75" i="9" s="1"/>
  <c r="G75" i="9"/>
  <c r="I75" i="9" s="1"/>
  <c r="H75" i="9"/>
  <c r="J75" i="9" s="1"/>
  <c r="C76" i="9"/>
  <c r="D76" i="9" s="1"/>
  <c r="G76" i="9"/>
  <c r="I76" i="9" s="1"/>
  <c r="H76" i="9"/>
  <c r="J76" i="9" s="1"/>
  <c r="R75" i="13"/>
  <c r="T75" i="13" s="1"/>
  <c r="T83" i="13" s="1"/>
  <c r="V75" i="13"/>
  <c r="W75" i="13"/>
  <c r="Z75" i="13"/>
  <c r="AA75" i="13"/>
  <c r="R76" i="13"/>
  <c r="V76" i="13" s="1"/>
  <c r="T76" i="13"/>
  <c r="U76" i="13"/>
  <c r="W76" i="13"/>
  <c r="X76" i="13"/>
  <c r="Y76" i="13"/>
  <c r="AA76" i="13"/>
  <c r="AB76" i="13"/>
  <c r="W83" i="13"/>
  <c r="AA83" i="13"/>
  <c r="B75" i="13"/>
  <c r="C75" i="13" s="1"/>
  <c r="D75" i="13" s="1"/>
  <c r="B76" i="13"/>
  <c r="C76" i="13" s="1"/>
  <c r="D76" i="13" s="1"/>
  <c r="B75" i="7"/>
  <c r="C75" i="7" s="1"/>
  <c r="D75" i="7" s="1"/>
  <c r="E75" i="7" s="1"/>
  <c r="B76" i="7"/>
  <c r="C76" i="7" s="1"/>
  <c r="D76" i="7" s="1"/>
  <c r="E76" i="7" s="1"/>
  <c r="B75" i="8"/>
  <c r="C75" i="8" s="1"/>
  <c r="D75" i="8" s="1"/>
  <c r="E75" i="8" s="1"/>
  <c r="B76" i="8"/>
  <c r="C76" i="8" s="1"/>
  <c r="D76" i="8" s="1"/>
  <c r="E76" i="8" s="1"/>
  <c r="B75" i="6"/>
  <c r="C75" i="6"/>
  <c r="D75" i="6"/>
  <c r="E75" i="6"/>
  <c r="B76" i="6"/>
  <c r="C76" i="6"/>
  <c r="D76" i="6"/>
  <c r="E76" i="6"/>
  <c r="R75" i="5"/>
  <c r="T75" i="5" s="1"/>
  <c r="T83" i="5" s="1"/>
  <c r="V75" i="5"/>
  <c r="W75" i="5"/>
  <c r="Z75" i="5"/>
  <c r="AA75" i="5"/>
  <c r="R76" i="5"/>
  <c r="V76" i="5" s="1"/>
  <c r="T76" i="5"/>
  <c r="U76" i="5"/>
  <c r="W76" i="5"/>
  <c r="X76" i="5"/>
  <c r="Y76" i="5"/>
  <c r="AA76" i="5"/>
  <c r="AB76" i="5"/>
  <c r="W83" i="5"/>
  <c r="AA83" i="5"/>
  <c r="B75" i="5"/>
  <c r="C75" i="5"/>
  <c r="D75" i="5"/>
  <c r="E75" i="5"/>
  <c r="B76" i="5"/>
  <c r="C76" i="5"/>
  <c r="D76" i="5"/>
  <c r="E76" i="5"/>
  <c r="R75" i="4"/>
  <c r="T75" i="4" s="1"/>
  <c r="T83" i="4" s="1"/>
  <c r="V75" i="4"/>
  <c r="W75" i="4"/>
  <c r="Z75" i="4"/>
  <c r="AA75" i="4"/>
  <c r="R76" i="4"/>
  <c r="V76" i="4" s="1"/>
  <c r="T76" i="4"/>
  <c r="U76" i="4"/>
  <c r="W76" i="4"/>
  <c r="X76" i="4"/>
  <c r="Y76" i="4"/>
  <c r="AA76" i="4"/>
  <c r="AB76" i="4"/>
  <c r="W83" i="4"/>
  <c r="AA83" i="4"/>
  <c r="B75" i="4"/>
  <c r="C75" i="4"/>
  <c r="D75" i="4"/>
  <c r="E75" i="4"/>
  <c r="B76" i="4"/>
  <c r="C76" i="4"/>
  <c r="D76" i="4"/>
  <c r="E76" i="4"/>
  <c r="B75" i="3"/>
  <c r="C75" i="3" s="1"/>
  <c r="D75" i="3" s="1"/>
  <c r="E75" i="3" s="1"/>
  <c r="B76" i="3"/>
  <c r="C76" i="3" s="1"/>
  <c r="D76" i="3" s="1"/>
  <c r="E76" i="3" s="1"/>
  <c r="B75" i="2"/>
  <c r="C75" i="2" s="1"/>
  <c r="D75" i="2" s="1"/>
  <c r="E75" i="2" s="1"/>
  <c r="B76" i="2"/>
  <c r="C76" i="2" s="1"/>
  <c r="D76" i="2" s="1"/>
  <c r="J76" i="18" l="1"/>
  <c r="L76" i="18" s="1"/>
  <c r="D76" i="17"/>
  <c r="E76" i="17"/>
  <c r="D75" i="17"/>
  <c r="E75" i="17"/>
  <c r="E79" i="15"/>
  <c r="E76" i="16"/>
  <c r="F75" i="16"/>
  <c r="H75" i="16"/>
  <c r="I75" i="16" s="1"/>
  <c r="K76" i="9"/>
  <c r="E76" i="9"/>
  <c r="K75" i="9"/>
  <c r="E75" i="9"/>
  <c r="V83" i="13"/>
  <c r="Y75" i="13"/>
  <c r="Y83" i="13" s="1"/>
  <c r="U75" i="13"/>
  <c r="U83" i="13" s="1"/>
  <c r="Z76" i="13"/>
  <c r="Z83" i="13" s="1"/>
  <c r="AB75" i="13"/>
  <c r="AB83" i="13" s="1"/>
  <c r="X75" i="13"/>
  <c r="X83" i="13" s="1"/>
  <c r="V83" i="5"/>
  <c r="Y75" i="5"/>
  <c r="Y83" i="5" s="1"/>
  <c r="U75" i="5"/>
  <c r="U83" i="5" s="1"/>
  <c r="Z76" i="5"/>
  <c r="Z83" i="5" s="1"/>
  <c r="AB75" i="5"/>
  <c r="AB83" i="5" s="1"/>
  <c r="X75" i="5"/>
  <c r="X83" i="5" s="1"/>
  <c r="V83" i="4"/>
  <c r="Y75" i="4"/>
  <c r="Y83" i="4" s="1"/>
  <c r="U75" i="4"/>
  <c r="U83" i="4" s="1"/>
  <c r="Z76" i="4"/>
  <c r="Z83" i="4" s="1"/>
  <c r="AB75" i="4"/>
  <c r="AB83" i="4" s="1"/>
  <c r="X75" i="4"/>
  <c r="X83" i="4" s="1"/>
  <c r="E76" i="2"/>
  <c r="H76" i="16" l="1"/>
  <c r="I76" i="16" s="1"/>
  <c r="F76" i="16"/>
  <c r="L6" i="18" l="1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5" i="18"/>
  <c r="C74" i="18"/>
  <c r="D74" i="18"/>
  <c r="E74" i="18"/>
  <c r="G74" i="18" s="1"/>
  <c r="I74" i="18" s="1"/>
  <c r="F74" i="18"/>
  <c r="H74" i="18"/>
  <c r="J74" i="18"/>
  <c r="K74" i="18"/>
  <c r="B74" i="17"/>
  <c r="C74" i="17"/>
  <c r="D74" i="17"/>
  <c r="E74" i="17"/>
  <c r="C78" i="15"/>
  <c r="D78" i="15" s="1"/>
  <c r="G74" i="16"/>
  <c r="E74" i="16" s="1"/>
  <c r="F74" i="16" s="1"/>
  <c r="C74" i="9"/>
  <c r="D74" i="9" s="1"/>
  <c r="G74" i="9"/>
  <c r="I74" i="9" s="1"/>
  <c r="H74" i="9"/>
  <c r="J74" i="9" s="1"/>
  <c r="B74" i="13"/>
  <c r="C74" i="16" s="1"/>
  <c r="B74" i="7"/>
  <c r="C74" i="7" s="1"/>
  <c r="D74" i="7" s="1"/>
  <c r="E74" i="7" s="1"/>
  <c r="B74" i="8"/>
  <c r="C74" i="8" s="1"/>
  <c r="D74" i="8" s="1"/>
  <c r="E74" i="8" s="1"/>
  <c r="B74" i="6"/>
  <c r="C74" i="6" s="1"/>
  <c r="D74" i="6" s="1"/>
  <c r="E74" i="6" s="1"/>
  <c r="B74" i="5"/>
  <c r="C74" i="5"/>
  <c r="R74" i="5" s="1"/>
  <c r="T74" i="5" s="1"/>
  <c r="D74" i="5"/>
  <c r="E74" i="5"/>
  <c r="R74" i="4"/>
  <c r="T74" i="4" s="1"/>
  <c r="B74" i="4"/>
  <c r="C74" i="4" s="1"/>
  <c r="D74" i="4" s="1"/>
  <c r="E74" i="4" s="1"/>
  <c r="B74" i="3"/>
  <c r="C74" i="3" s="1"/>
  <c r="D74" i="3" s="1"/>
  <c r="E74" i="3" s="1"/>
  <c r="B74" i="2"/>
  <c r="C74" i="2" s="1"/>
  <c r="D74" i="2" s="1"/>
  <c r="E74" i="2" s="1"/>
  <c r="E78" i="15" l="1"/>
  <c r="H74" i="16"/>
  <c r="E74" i="9"/>
  <c r="AA74" i="5"/>
  <c r="W74" i="5"/>
  <c r="Z74" i="5"/>
  <c r="V74" i="5"/>
  <c r="Y74" i="5"/>
  <c r="U74" i="5"/>
  <c r="AB74" i="5"/>
  <c r="X74" i="5"/>
  <c r="AA74" i="4"/>
  <c r="U74" i="4"/>
  <c r="W74" i="4"/>
  <c r="Z74" i="4"/>
  <c r="V74" i="4"/>
  <c r="Y74" i="4"/>
  <c r="AB74" i="4"/>
  <c r="X74" i="4"/>
  <c r="Y73" i="18" l="1"/>
  <c r="Z73" i="18"/>
  <c r="AA73" i="18"/>
  <c r="AB73" i="18"/>
  <c r="AC73" i="18" s="1"/>
  <c r="AD73" i="18"/>
  <c r="AF73" i="18"/>
  <c r="C73" i="18"/>
  <c r="D73" i="18"/>
  <c r="E73" i="18"/>
  <c r="F73" i="18"/>
  <c r="G73" i="18" s="1"/>
  <c r="I73" i="18" s="1"/>
  <c r="H73" i="18"/>
  <c r="J73" i="18"/>
  <c r="K73" i="18"/>
  <c r="B73" i="17"/>
  <c r="C73" i="17" s="1"/>
  <c r="C77" i="15"/>
  <c r="D77" i="15" s="1"/>
  <c r="G73" i="16"/>
  <c r="E73" i="16" s="1"/>
  <c r="F73" i="16" s="1"/>
  <c r="C73" i="9"/>
  <c r="D73" i="9" s="1"/>
  <c r="G73" i="9"/>
  <c r="I73" i="9" s="1"/>
  <c r="H73" i="9"/>
  <c r="J73" i="9" s="1"/>
  <c r="R73" i="4"/>
  <c r="T73" i="4" s="1"/>
  <c r="R73" i="5"/>
  <c r="T73" i="5" s="1"/>
  <c r="B73" i="13"/>
  <c r="B73" i="7"/>
  <c r="C73" i="7"/>
  <c r="D73" i="7" s="1"/>
  <c r="E73" i="7" s="1"/>
  <c r="B73" i="8"/>
  <c r="C73" i="8" s="1"/>
  <c r="D73" i="8" s="1"/>
  <c r="E73" i="8" s="1"/>
  <c r="B73" i="6"/>
  <c r="C73" i="6" s="1"/>
  <c r="D73" i="6" s="1"/>
  <c r="E73" i="6" s="1"/>
  <c r="B73" i="5"/>
  <c r="C73" i="5" s="1"/>
  <c r="D73" i="5" s="1"/>
  <c r="E73" i="5" s="1"/>
  <c r="B73" i="4"/>
  <c r="C73" i="4" s="1"/>
  <c r="D73" i="4" s="1"/>
  <c r="E73" i="4" s="1"/>
  <c r="B73" i="3"/>
  <c r="C73" i="3" s="1"/>
  <c r="D73" i="3" s="1"/>
  <c r="E73" i="3" s="1"/>
  <c r="B73" i="2"/>
  <c r="C73" i="2" s="1"/>
  <c r="D73" i="2" s="1"/>
  <c r="E73" i="2" s="1"/>
  <c r="C74" i="13" l="1"/>
  <c r="C73" i="16"/>
  <c r="E73" i="17"/>
  <c r="D73" i="17"/>
  <c r="E77" i="15"/>
  <c r="H73" i="16"/>
  <c r="E73" i="9"/>
  <c r="AA73" i="4"/>
  <c r="W73" i="4"/>
  <c r="Z73" i="4"/>
  <c r="V73" i="4"/>
  <c r="Y73" i="4"/>
  <c r="U73" i="4"/>
  <c r="AB73" i="4"/>
  <c r="X73" i="4"/>
  <c r="W73" i="5"/>
  <c r="V73" i="5"/>
  <c r="Y73" i="5"/>
  <c r="U73" i="5"/>
  <c r="AA73" i="5"/>
  <c r="Z73" i="5"/>
  <c r="AB73" i="5"/>
  <c r="X73" i="5"/>
  <c r="D74" i="16" l="1"/>
  <c r="R74" i="13"/>
  <c r="K74" i="9"/>
  <c r="I74" i="16"/>
  <c r="Y69" i="18"/>
  <c r="Z69" i="18"/>
  <c r="AA69" i="18"/>
  <c r="AB69" i="18"/>
  <c r="AC69" i="18" s="1"/>
  <c r="AD69" i="18"/>
  <c r="AF69" i="18"/>
  <c r="Y70" i="18"/>
  <c r="Z70" i="18"/>
  <c r="AA70" i="18"/>
  <c r="AF70" i="18" s="1"/>
  <c r="AD70" i="18"/>
  <c r="Y71" i="18"/>
  <c r="Z71" i="18"/>
  <c r="AA71" i="18"/>
  <c r="AD71" i="18"/>
  <c r="AD72" i="18" s="1"/>
  <c r="AF71" i="18"/>
  <c r="Y72" i="18"/>
  <c r="Z72" i="18"/>
  <c r="AA72" i="18"/>
  <c r="AF72" i="18"/>
  <c r="C72" i="18"/>
  <c r="D72" i="18"/>
  <c r="E72" i="18"/>
  <c r="G72" i="18" s="1"/>
  <c r="I72" i="18" s="1"/>
  <c r="F72" i="18"/>
  <c r="H72" i="18"/>
  <c r="J72" i="18"/>
  <c r="K72" i="18"/>
  <c r="B72" i="17"/>
  <c r="C72" i="17" s="1"/>
  <c r="C76" i="15"/>
  <c r="D76" i="15" s="1"/>
  <c r="E76" i="15"/>
  <c r="G72" i="16"/>
  <c r="E72" i="16" s="1"/>
  <c r="F72" i="16" s="1"/>
  <c r="C72" i="9"/>
  <c r="D72" i="9" s="1"/>
  <c r="G72" i="9"/>
  <c r="I72" i="9" s="1"/>
  <c r="H72" i="9"/>
  <c r="J72" i="9" s="1"/>
  <c r="B72" i="13"/>
  <c r="B72" i="7"/>
  <c r="C72" i="7" s="1"/>
  <c r="D72" i="7" s="1"/>
  <c r="E72" i="7" s="1"/>
  <c r="B72" i="8"/>
  <c r="C72" i="8" s="1"/>
  <c r="D72" i="8" s="1"/>
  <c r="E72" i="8" s="1"/>
  <c r="B72" i="6"/>
  <c r="C72" i="6" s="1"/>
  <c r="D72" i="6" s="1"/>
  <c r="E72" i="6" s="1"/>
  <c r="R72" i="5"/>
  <c r="T72" i="5" s="1"/>
  <c r="W72" i="5"/>
  <c r="AA72" i="5"/>
  <c r="B72" i="5"/>
  <c r="C72" i="5" s="1"/>
  <c r="D72" i="5" s="1"/>
  <c r="E72" i="5" s="1"/>
  <c r="R72" i="4"/>
  <c r="T72" i="4" s="1"/>
  <c r="B72" i="4"/>
  <c r="C72" i="4" s="1"/>
  <c r="D72" i="4" s="1"/>
  <c r="E72" i="4" s="1"/>
  <c r="B72" i="3"/>
  <c r="C72" i="3" s="1"/>
  <c r="D72" i="3" s="1"/>
  <c r="E72" i="3" s="1"/>
  <c r="B72" i="2"/>
  <c r="C72" i="2" s="1"/>
  <c r="D72" i="2" s="1"/>
  <c r="E72" i="2" s="1"/>
  <c r="T74" i="13" l="1"/>
  <c r="U74" i="13"/>
  <c r="Y74" i="13"/>
  <c r="Z74" i="13"/>
  <c r="X74" i="13"/>
  <c r="W74" i="13"/>
  <c r="V74" i="13"/>
  <c r="AA74" i="13"/>
  <c r="AB74" i="13"/>
  <c r="C73" i="13"/>
  <c r="C72" i="16"/>
  <c r="H72" i="16" s="1"/>
  <c r="AB70" i="18"/>
  <c r="AL69" i="18"/>
  <c r="E72" i="17"/>
  <c r="D72" i="17"/>
  <c r="E72" i="9"/>
  <c r="Z72" i="5"/>
  <c r="Y72" i="5"/>
  <c r="U72" i="5"/>
  <c r="V72" i="5"/>
  <c r="AB72" i="5"/>
  <c r="X72" i="5"/>
  <c r="AA72" i="4"/>
  <c r="W72" i="4"/>
  <c r="Z72" i="4"/>
  <c r="V72" i="4"/>
  <c r="Y72" i="4"/>
  <c r="U72" i="4"/>
  <c r="AB72" i="4"/>
  <c r="X72" i="4"/>
  <c r="C71" i="18"/>
  <c r="D71" i="18"/>
  <c r="E71" i="18"/>
  <c r="G71" i="18" s="1"/>
  <c r="I71" i="18" s="1"/>
  <c r="F71" i="18"/>
  <c r="H71" i="18"/>
  <c r="J71" i="18"/>
  <c r="K71" i="18"/>
  <c r="B71" i="17"/>
  <c r="C71" i="17" s="1"/>
  <c r="C75" i="15"/>
  <c r="D75" i="15" s="1"/>
  <c r="E75" i="15"/>
  <c r="G71" i="16"/>
  <c r="E71" i="16" s="1"/>
  <c r="C71" i="9"/>
  <c r="D71" i="9" s="1"/>
  <c r="G71" i="9"/>
  <c r="I71" i="9" s="1"/>
  <c r="H71" i="9"/>
  <c r="J71" i="9" s="1"/>
  <c r="B71" i="13"/>
  <c r="B71" i="7"/>
  <c r="C71" i="7"/>
  <c r="D71" i="7" s="1"/>
  <c r="E71" i="7" s="1"/>
  <c r="B71" i="8"/>
  <c r="C71" i="8" s="1"/>
  <c r="D71" i="8" s="1"/>
  <c r="E71" i="8" s="1"/>
  <c r="B71" i="6"/>
  <c r="C71" i="6" s="1"/>
  <c r="D71" i="6" s="1"/>
  <c r="E71" i="6" s="1"/>
  <c r="R71" i="5"/>
  <c r="T71" i="5" s="1"/>
  <c r="B71" i="5"/>
  <c r="C71" i="5"/>
  <c r="D71" i="5" s="1"/>
  <c r="E71" i="5" s="1"/>
  <c r="R71" i="4"/>
  <c r="T71" i="4" s="1"/>
  <c r="B71" i="4"/>
  <c r="C71" i="4" s="1"/>
  <c r="D71" i="4" s="1"/>
  <c r="E71" i="4" s="1"/>
  <c r="B71" i="3"/>
  <c r="C71" i="3" s="1"/>
  <c r="D71" i="3" s="1"/>
  <c r="E71" i="3" s="1"/>
  <c r="B71" i="2"/>
  <c r="C71" i="2" s="1"/>
  <c r="D71" i="2" s="1"/>
  <c r="E71" i="2" s="1"/>
  <c r="D73" i="16" l="1"/>
  <c r="C71" i="16"/>
  <c r="I73" i="16"/>
  <c r="R73" i="13"/>
  <c r="AG73" i="18"/>
  <c r="K73" i="9"/>
  <c r="D74" i="13"/>
  <c r="C72" i="13"/>
  <c r="D73" i="13" s="1"/>
  <c r="AC70" i="18"/>
  <c r="AL70" i="18"/>
  <c r="AB71" i="18"/>
  <c r="D71" i="17"/>
  <c r="E71" i="17"/>
  <c r="F71" i="16"/>
  <c r="E71" i="9"/>
  <c r="AA71" i="5"/>
  <c r="W71" i="5"/>
  <c r="Z71" i="5"/>
  <c r="V71" i="5"/>
  <c r="Y71" i="5"/>
  <c r="U71" i="5"/>
  <c r="AB71" i="5"/>
  <c r="X71" i="5"/>
  <c r="W71" i="4"/>
  <c r="U71" i="4"/>
  <c r="AA71" i="4"/>
  <c r="Z71" i="4"/>
  <c r="V71" i="4"/>
  <c r="Y71" i="4"/>
  <c r="AB71" i="4"/>
  <c r="X71" i="4"/>
  <c r="AG72" i="18" l="1"/>
  <c r="R72" i="13"/>
  <c r="K72" i="9"/>
  <c r="T73" i="13"/>
  <c r="Y73" i="13"/>
  <c r="AB73" i="13"/>
  <c r="X73" i="13"/>
  <c r="W73" i="13"/>
  <c r="U73" i="13"/>
  <c r="AA73" i="13"/>
  <c r="Z73" i="13"/>
  <c r="V73" i="13"/>
  <c r="H71" i="16"/>
  <c r="D72" i="16"/>
  <c r="AB72" i="18"/>
  <c r="AC71" i="18"/>
  <c r="AL71" i="18"/>
  <c r="C70" i="18"/>
  <c r="J70" i="18" s="1"/>
  <c r="D70" i="18"/>
  <c r="E70" i="18"/>
  <c r="F70" i="18"/>
  <c r="H70" i="18"/>
  <c r="K70" i="18"/>
  <c r="B70" i="17"/>
  <c r="C70" i="17" s="1"/>
  <c r="C74" i="15"/>
  <c r="D74" i="15" s="1"/>
  <c r="E74" i="15"/>
  <c r="G70" i="16"/>
  <c r="E70" i="16" s="1"/>
  <c r="C70" i="9"/>
  <c r="D70" i="9" s="1"/>
  <c r="H70" i="9"/>
  <c r="J70" i="9" s="1"/>
  <c r="B70" i="13"/>
  <c r="C70" i="16" s="1"/>
  <c r="B70" i="7"/>
  <c r="C70" i="7" s="1"/>
  <c r="D70" i="7" s="1"/>
  <c r="E70" i="7" s="1"/>
  <c r="B70" i="8"/>
  <c r="C70" i="8" s="1"/>
  <c r="D70" i="8" s="1"/>
  <c r="E70" i="8" s="1"/>
  <c r="B70" i="6"/>
  <c r="C70" i="6" s="1"/>
  <c r="D70" i="6" s="1"/>
  <c r="E70" i="6" s="1"/>
  <c r="R70" i="5"/>
  <c r="T70" i="5" s="1"/>
  <c r="B70" i="5"/>
  <c r="C70" i="5" s="1"/>
  <c r="D70" i="5" s="1"/>
  <c r="E70" i="5" s="1"/>
  <c r="R70" i="4"/>
  <c r="T70" i="4" s="1"/>
  <c r="B70" i="4"/>
  <c r="C70" i="4" s="1"/>
  <c r="D70" i="4" s="1"/>
  <c r="E70" i="4" s="1"/>
  <c r="B70" i="3"/>
  <c r="C70" i="3"/>
  <c r="D70" i="3" s="1"/>
  <c r="E70" i="3" s="1"/>
  <c r="B70" i="2"/>
  <c r="C70" i="2" s="1"/>
  <c r="D70" i="2" s="1"/>
  <c r="E70" i="2" s="1"/>
  <c r="D71" i="16" l="1"/>
  <c r="T72" i="13"/>
  <c r="AA72" i="13"/>
  <c r="W72" i="13"/>
  <c r="X72" i="13"/>
  <c r="V72" i="13"/>
  <c r="Z72" i="13"/>
  <c r="Y72" i="13"/>
  <c r="AB72" i="13"/>
  <c r="U72" i="13"/>
  <c r="I72" i="16"/>
  <c r="C71" i="13"/>
  <c r="AC72" i="18"/>
  <c r="AL72" i="18"/>
  <c r="G70" i="9"/>
  <c r="I70" i="9" s="1"/>
  <c r="G70" i="18"/>
  <c r="I70" i="18" s="1"/>
  <c r="E70" i="17"/>
  <c r="D70" i="17"/>
  <c r="H70" i="16"/>
  <c r="F70" i="16"/>
  <c r="E70" i="9"/>
  <c r="AA70" i="5"/>
  <c r="W70" i="5"/>
  <c r="Z70" i="5"/>
  <c r="V70" i="5"/>
  <c r="Y70" i="5"/>
  <c r="U70" i="5"/>
  <c r="AB70" i="5"/>
  <c r="X70" i="5"/>
  <c r="AA70" i="4"/>
  <c r="W70" i="4"/>
  <c r="Z70" i="4"/>
  <c r="V70" i="4"/>
  <c r="Y70" i="4"/>
  <c r="U70" i="4"/>
  <c r="AB70" i="4"/>
  <c r="X70" i="4"/>
  <c r="I71" i="16" l="1"/>
  <c r="AG71" i="18"/>
  <c r="R71" i="13"/>
  <c r="K71" i="9"/>
  <c r="D72" i="13"/>
  <c r="C69" i="18"/>
  <c r="D69" i="18"/>
  <c r="E69" i="18"/>
  <c r="G69" i="18" s="1"/>
  <c r="I69" i="18" s="1"/>
  <c r="F69" i="18"/>
  <c r="H69" i="18"/>
  <c r="J69" i="18"/>
  <c r="K69" i="18"/>
  <c r="B69" i="17"/>
  <c r="C69" i="17" s="1"/>
  <c r="C73" i="15"/>
  <c r="D73" i="15"/>
  <c r="E73" i="15"/>
  <c r="G69" i="16"/>
  <c r="E69" i="16" s="1"/>
  <c r="C69" i="9"/>
  <c r="D69" i="9" s="1"/>
  <c r="G69" i="9"/>
  <c r="I69" i="9" s="1"/>
  <c r="H69" i="9"/>
  <c r="J69" i="9" s="1"/>
  <c r="B69" i="13"/>
  <c r="C69" i="16" s="1"/>
  <c r="B69" i="7"/>
  <c r="C69" i="7" s="1"/>
  <c r="D69" i="7" s="1"/>
  <c r="E69" i="7" s="1"/>
  <c r="B69" i="8"/>
  <c r="C69" i="8" s="1"/>
  <c r="D69" i="8" s="1"/>
  <c r="E69" i="8" s="1"/>
  <c r="B69" i="6"/>
  <c r="C69" i="6" s="1"/>
  <c r="D69" i="6" s="1"/>
  <c r="E69" i="6" s="1"/>
  <c r="R69" i="5"/>
  <c r="T69" i="5" s="1"/>
  <c r="B69" i="5"/>
  <c r="C69" i="5" s="1"/>
  <c r="D69" i="5" s="1"/>
  <c r="E69" i="5" s="1"/>
  <c r="R69" i="4"/>
  <c r="T69" i="4" s="1"/>
  <c r="B69" i="4"/>
  <c r="C69" i="4" s="1"/>
  <c r="D69" i="4" s="1"/>
  <c r="E69" i="4" s="1"/>
  <c r="B69" i="3"/>
  <c r="C69" i="3" s="1"/>
  <c r="D69" i="3" s="1"/>
  <c r="E69" i="3" s="1"/>
  <c r="B69" i="2"/>
  <c r="C69" i="2" s="1"/>
  <c r="D69" i="2" s="1"/>
  <c r="E69" i="2" s="1"/>
  <c r="D70" i="16" l="1"/>
  <c r="C70" i="13"/>
  <c r="T71" i="13"/>
  <c r="AA71" i="13"/>
  <c r="W71" i="13"/>
  <c r="AB71" i="13"/>
  <c r="Z71" i="13"/>
  <c r="X71" i="13"/>
  <c r="U71" i="13"/>
  <c r="Y71" i="13"/>
  <c r="V71" i="13"/>
  <c r="E69" i="17"/>
  <c r="D69" i="17"/>
  <c r="F69" i="16"/>
  <c r="H69" i="16"/>
  <c r="E69" i="9"/>
  <c r="Y69" i="5"/>
  <c r="AA69" i="5"/>
  <c r="W69" i="5"/>
  <c r="Z69" i="5"/>
  <c r="V69" i="5"/>
  <c r="U69" i="5"/>
  <c r="AB69" i="5"/>
  <c r="X69" i="5"/>
  <c r="AA69" i="4"/>
  <c r="Z69" i="4"/>
  <c r="Y69" i="4"/>
  <c r="U69" i="4"/>
  <c r="W69" i="4"/>
  <c r="V69" i="4"/>
  <c r="AB69" i="4"/>
  <c r="X69" i="4"/>
  <c r="AG70" i="18" l="1"/>
  <c r="R70" i="13"/>
  <c r="K70" i="9"/>
  <c r="D71" i="13"/>
  <c r="I70" i="16"/>
  <c r="Y68" i="18"/>
  <c r="Z68" i="18"/>
  <c r="AA68" i="18"/>
  <c r="AB68" i="18"/>
  <c r="AC68" i="18" s="1"/>
  <c r="AD68" i="18"/>
  <c r="AF68" i="18"/>
  <c r="C68" i="18"/>
  <c r="D68" i="18"/>
  <c r="E68" i="18"/>
  <c r="G68" i="18" s="1"/>
  <c r="I68" i="18" s="1"/>
  <c r="F68" i="18"/>
  <c r="H68" i="18"/>
  <c r="J68" i="18"/>
  <c r="K68" i="18"/>
  <c r="B68" i="17"/>
  <c r="C68" i="17" s="1"/>
  <c r="C72" i="15"/>
  <c r="D72" i="15"/>
  <c r="E72" i="15"/>
  <c r="G68" i="16"/>
  <c r="E68" i="16" s="1"/>
  <c r="F68" i="16" s="1"/>
  <c r="C68" i="9"/>
  <c r="D68" i="9" s="1"/>
  <c r="G68" i="9"/>
  <c r="I68" i="9" s="1"/>
  <c r="H68" i="9"/>
  <c r="J68" i="9" s="1"/>
  <c r="B68" i="13"/>
  <c r="B68" i="7"/>
  <c r="C68" i="7" s="1"/>
  <c r="D68" i="7" s="1"/>
  <c r="E68" i="7" s="1"/>
  <c r="B68" i="8"/>
  <c r="C68" i="8" s="1"/>
  <c r="D68" i="8" s="1"/>
  <c r="E68" i="8" s="1"/>
  <c r="B68" i="6"/>
  <c r="C68" i="6" s="1"/>
  <c r="D68" i="6" s="1"/>
  <c r="E68" i="6" s="1"/>
  <c r="R68" i="5"/>
  <c r="T68" i="5" s="1"/>
  <c r="B68" i="5"/>
  <c r="C68" i="5"/>
  <c r="D68" i="5" s="1"/>
  <c r="E68" i="5" s="1"/>
  <c r="R68" i="4"/>
  <c r="T68" i="4" s="1"/>
  <c r="B68" i="4"/>
  <c r="C68" i="4"/>
  <c r="D68" i="4" s="1"/>
  <c r="E68" i="4" s="1"/>
  <c r="B68" i="3"/>
  <c r="C68" i="3" s="1"/>
  <c r="D68" i="3" s="1"/>
  <c r="E68" i="3" s="1"/>
  <c r="B68" i="2"/>
  <c r="C68" i="2" s="1"/>
  <c r="D68" i="2" s="1"/>
  <c r="E68" i="2" s="1"/>
  <c r="C69" i="13" l="1"/>
  <c r="T70" i="13"/>
  <c r="AA70" i="13"/>
  <c r="Y70" i="13"/>
  <c r="W70" i="13"/>
  <c r="AB70" i="13"/>
  <c r="Z70" i="13"/>
  <c r="X70" i="13"/>
  <c r="U70" i="13"/>
  <c r="V70" i="13"/>
  <c r="C68" i="16"/>
  <c r="AL68" i="18"/>
  <c r="E68" i="17"/>
  <c r="D68" i="17"/>
  <c r="E68" i="9"/>
  <c r="AA68" i="5"/>
  <c r="W68" i="5"/>
  <c r="Z68" i="5"/>
  <c r="V68" i="5"/>
  <c r="Y68" i="5"/>
  <c r="U68" i="5"/>
  <c r="AB68" i="5"/>
  <c r="X68" i="5"/>
  <c r="AA68" i="4"/>
  <c r="W68" i="4"/>
  <c r="Z68" i="4"/>
  <c r="V68" i="4"/>
  <c r="Y68" i="4"/>
  <c r="U68" i="4"/>
  <c r="AB68" i="4"/>
  <c r="X68" i="4"/>
  <c r="AG69" i="18" l="1"/>
  <c r="R69" i="13"/>
  <c r="K69" i="9"/>
  <c r="D70" i="13"/>
  <c r="D69" i="16"/>
  <c r="H68" i="16"/>
  <c r="Y67" i="18"/>
  <c r="Z67" i="18"/>
  <c r="AA67" i="18"/>
  <c r="AB67" i="18"/>
  <c r="AC67" i="18" s="1"/>
  <c r="AD67" i="18"/>
  <c r="AF67" i="18"/>
  <c r="C67" i="18"/>
  <c r="D67" i="18"/>
  <c r="E67" i="18"/>
  <c r="G67" i="18" s="1"/>
  <c r="I67" i="18" s="1"/>
  <c r="F67" i="18"/>
  <c r="H67" i="18"/>
  <c r="J67" i="18"/>
  <c r="K67" i="18"/>
  <c r="B67" i="17"/>
  <c r="C67" i="17" s="1"/>
  <c r="C71" i="15"/>
  <c r="D71" i="15" s="1"/>
  <c r="K10" i="12"/>
  <c r="L4" i="16"/>
  <c r="G67" i="16"/>
  <c r="C67" i="9"/>
  <c r="D67" i="9" s="1"/>
  <c r="G67" i="9"/>
  <c r="I67" i="9" s="1"/>
  <c r="H67" i="9"/>
  <c r="J67" i="9" s="1"/>
  <c r="B67" i="13"/>
  <c r="B67" i="7"/>
  <c r="C67" i="7" s="1"/>
  <c r="D67" i="7" s="1"/>
  <c r="E67" i="7" s="1"/>
  <c r="B67" i="8"/>
  <c r="C67" i="8" s="1"/>
  <c r="D67" i="8" s="1"/>
  <c r="E67" i="8" s="1"/>
  <c r="B67" i="6"/>
  <c r="C67" i="6" s="1"/>
  <c r="D67" i="6" s="1"/>
  <c r="E67" i="6" s="1"/>
  <c r="R67" i="5"/>
  <c r="AA67" i="5" s="1"/>
  <c r="B67" i="5"/>
  <c r="C67" i="5" s="1"/>
  <c r="D67" i="5" s="1"/>
  <c r="E67" i="5" s="1"/>
  <c r="R67" i="4"/>
  <c r="T67" i="4" s="1"/>
  <c r="B67" i="4"/>
  <c r="C67" i="4"/>
  <c r="D67" i="4" s="1"/>
  <c r="E67" i="4" s="1"/>
  <c r="B67" i="3"/>
  <c r="C67" i="3" s="1"/>
  <c r="D67" i="3" s="1"/>
  <c r="E67" i="3" s="1"/>
  <c r="B67" i="2"/>
  <c r="C67" i="2" s="1"/>
  <c r="D67" i="2" s="1"/>
  <c r="E67" i="2" s="1"/>
  <c r="T69" i="13" l="1"/>
  <c r="W69" i="13"/>
  <c r="AA69" i="13"/>
  <c r="AB69" i="13"/>
  <c r="V69" i="13"/>
  <c r="Z69" i="13"/>
  <c r="Y69" i="13"/>
  <c r="U69" i="13"/>
  <c r="X69" i="13"/>
  <c r="C68" i="13"/>
  <c r="I69" i="16"/>
  <c r="C67" i="16"/>
  <c r="AL67" i="18"/>
  <c r="E67" i="17"/>
  <c r="D67" i="17"/>
  <c r="E71" i="15"/>
  <c r="E67" i="9"/>
  <c r="V67" i="5"/>
  <c r="Z67" i="5"/>
  <c r="T67" i="5"/>
  <c r="X67" i="5"/>
  <c r="AB67" i="5"/>
  <c r="U67" i="5"/>
  <c r="Y67" i="5"/>
  <c r="W67" i="5"/>
  <c r="W67" i="4"/>
  <c r="U67" i="4"/>
  <c r="AA67" i="4"/>
  <c r="Z67" i="4"/>
  <c r="V67" i="4"/>
  <c r="Y67" i="4"/>
  <c r="AB67" i="4"/>
  <c r="X67" i="4"/>
  <c r="AG68" i="18" l="1"/>
  <c r="R68" i="13"/>
  <c r="K68" i="9"/>
  <c r="D69" i="13"/>
  <c r="D68" i="16"/>
  <c r="AB1" i="13"/>
  <c r="AA1" i="13"/>
  <c r="Z1" i="13"/>
  <c r="Y1" i="13"/>
  <c r="X1" i="13"/>
  <c r="W1" i="13"/>
  <c r="V1" i="13"/>
  <c r="U1" i="13"/>
  <c r="T1" i="13"/>
  <c r="R44" i="4"/>
  <c r="R54" i="4"/>
  <c r="Z54" i="4" s="1"/>
  <c r="R39" i="4"/>
  <c r="R40" i="4"/>
  <c r="R41" i="4"/>
  <c r="AA41" i="4" s="1"/>
  <c r="R42" i="4"/>
  <c r="W42" i="4" s="1"/>
  <c r="R43" i="4"/>
  <c r="R45" i="4"/>
  <c r="R46" i="4"/>
  <c r="R47" i="4"/>
  <c r="R48" i="4"/>
  <c r="R49" i="4"/>
  <c r="AB49" i="4" s="1"/>
  <c r="R50" i="4"/>
  <c r="V50" i="4" s="1"/>
  <c r="R51" i="4"/>
  <c r="R52" i="4"/>
  <c r="R53" i="4"/>
  <c r="X53" i="4" s="1"/>
  <c r="R55" i="4"/>
  <c r="R56" i="4"/>
  <c r="R57" i="4"/>
  <c r="Y57" i="4" s="1"/>
  <c r="R58" i="4"/>
  <c r="V58" i="4" s="1"/>
  <c r="R59" i="4"/>
  <c r="R60" i="4"/>
  <c r="R61" i="4"/>
  <c r="U61" i="4" s="1"/>
  <c r="R62" i="4"/>
  <c r="Y62" i="4" s="1"/>
  <c r="R63" i="4"/>
  <c r="R64" i="4"/>
  <c r="R65" i="4"/>
  <c r="X65" i="4" s="1"/>
  <c r="R66" i="4"/>
  <c r="Y66" i="4" s="1"/>
  <c r="R38" i="4"/>
  <c r="R36" i="4"/>
  <c r="Z36" i="4" s="1"/>
  <c r="R33" i="4"/>
  <c r="R26" i="4"/>
  <c r="U26" i="4" s="1"/>
  <c r="R25" i="4"/>
  <c r="W25" i="4" s="1"/>
  <c r="R21" i="4"/>
  <c r="R22" i="4"/>
  <c r="R23" i="4"/>
  <c r="R24" i="4"/>
  <c r="R27" i="4"/>
  <c r="R28" i="4"/>
  <c r="AB28" i="4" s="1"/>
  <c r="R29" i="4"/>
  <c r="R30" i="4"/>
  <c r="R31" i="4"/>
  <c r="R32" i="4"/>
  <c r="U32" i="4" s="1"/>
  <c r="R34" i="4"/>
  <c r="R35" i="4"/>
  <c r="R37" i="4"/>
  <c r="Z40" i="4"/>
  <c r="AA42" i="4"/>
  <c r="Z44" i="4"/>
  <c r="W48" i="4"/>
  <c r="AA52" i="4"/>
  <c r="Y56" i="4"/>
  <c r="Y60" i="4"/>
  <c r="Z62" i="4"/>
  <c r="V64" i="4"/>
  <c r="R20" i="4"/>
  <c r="W20" i="4" s="1"/>
  <c r="R18" i="4"/>
  <c r="Y18" i="4" s="1"/>
  <c r="R17" i="4"/>
  <c r="U17" i="4" s="1"/>
  <c r="R13" i="4"/>
  <c r="U13" i="4" s="1"/>
  <c r="R14" i="4"/>
  <c r="W14" i="4" s="1"/>
  <c r="R12" i="4"/>
  <c r="W12" i="4" s="1"/>
  <c r="R10" i="4"/>
  <c r="R11" i="4"/>
  <c r="R15" i="4"/>
  <c r="R16" i="4"/>
  <c r="R19" i="4"/>
  <c r="Y19" i="4" s="1"/>
  <c r="Y22" i="4"/>
  <c r="W23" i="4"/>
  <c r="R9" i="4"/>
  <c r="AB9" i="4" s="1"/>
  <c r="Y15" i="4"/>
  <c r="Z10" i="4"/>
  <c r="W21" i="4"/>
  <c r="R6" i="4"/>
  <c r="AB6" i="4" s="1"/>
  <c r="R5" i="4"/>
  <c r="R7" i="4"/>
  <c r="R8" i="4"/>
  <c r="AB8" i="4" s="1"/>
  <c r="R4" i="4"/>
  <c r="Z4" i="4" s="1"/>
  <c r="R20" i="5"/>
  <c r="R21" i="5"/>
  <c r="R22" i="5"/>
  <c r="R23" i="5"/>
  <c r="U23" i="5" s="1"/>
  <c r="R24" i="5"/>
  <c r="R25" i="5"/>
  <c r="R26" i="5"/>
  <c r="R27" i="5"/>
  <c r="T27" i="5" s="1"/>
  <c r="R28" i="5"/>
  <c r="R29" i="5"/>
  <c r="R30" i="5"/>
  <c r="R31" i="5"/>
  <c r="Z31" i="5" s="1"/>
  <c r="R32" i="5"/>
  <c r="R33" i="5"/>
  <c r="R34" i="5"/>
  <c r="R35" i="5"/>
  <c r="U35" i="5" s="1"/>
  <c r="R36" i="5"/>
  <c r="R37" i="5"/>
  <c r="R38" i="5"/>
  <c r="R39" i="5"/>
  <c r="U39" i="5" s="1"/>
  <c r="R40" i="5"/>
  <c r="R41" i="5"/>
  <c r="R42" i="5"/>
  <c r="R43" i="5"/>
  <c r="T43" i="5" s="1"/>
  <c r="R44" i="5"/>
  <c r="R45" i="5"/>
  <c r="R46" i="5"/>
  <c r="R47" i="5"/>
  <c r="V47" i="5" s="1"/>
  <c r="R48" i="5"/>
  <c r="R49" i="5"/>
  <c r="R50" i="5"/>
  <c r="R51" i="5"/>
  <c r="U51" i="5" s="1"/>
  <c r="R52" i="5"/>
  <c r="R53" i="5"/>
  <c r="R54" i="5"/>
  <c r="R55" i="5"/>
  <c r="U55" i="5" s="1"/>
  <c r="R56" i="5"/>
  <c r="R57" i="5"/>
  <c r="R58" i="5"/>
  <c r="R59" i="5"/>
  <c r="AA59" i="5" s="1"/>
  <c r="R60" i="5"/>
  <c r="R61" i="5"/>
  <c r="R62" i="5"/>
  <c r="R63" i="5"/>
  <c r="V63" i="5" s="1"/>
  <c r="R64" i="5"/>
  <c r="R65" i="5"/>
  <c r="R66" i="5"/>
  <c r="R19" i="5"/>
  <c r="V35" i="5"/>
  <c r="V51" i="5"/>
  <c r="R18" i="5"/>
  <c r="R16" i="5"/>
  <c r="W16" i="5" s="1"/>
  <c r="R5" i="5"/>
  <c r="R6" i="5"/>
  <c r="R7" i="5"/>
  <c r="R8" i="5"/>
  <c r="T8" i="5" s="1"/>
  <c r="R9" i="5"/>
  <c r="R10" i="5"/>
  <c r="R11" i="5"/>
  <c r="R12" i="5"/>
  <c r="T12" i="5" s="1"/>
  <c r="R13" i="5"/>
  <c r="R14" i="5"/>
  <c r="R15" i="5"/>
  <c r="T16" i="5"/>
  <c r="R17" i="5"/>
  <c r="T20" i="5"/>
  <c r="T24" i="5"/>
  <c r="T28" i="5"/>
  <c r="T32" i="5"/>
  <c r="T36" i="5"/>
  <c r="T40" i="5"/>
  <c r="T44" i="5"/>
  <c r="T48" i="5"/>
  <c r="T52" i="5"/>
  <c r="T56" i="5"/>
  <c r="T60" i="5"/>
  <c r="T64" i="5"/>
  <c r="R4" i="5"/>
  <c r="U4" i="5" s="1"/>
  <c r="W35" i="4"/>
  <c r="W39" i="4"/>
  <c r="AB43" i="4"/>
  <c r="AB47" i="4"/>
  <c r="U51" i="4"/>
  <c r="U55" i="4"/>
  <c r="Y59" i="4"/>
  <c r="U63" i="4"/>
  <c r="Y23" i="4"/>
  <c r="W31" i="4"/>
  <c r="V34" i="4"/>
  <c r="U11" i="4"/>
  <c r="Y14" i="4"/>
  <c r="AB65" i="4"/>
  <c r="Y65" i="4"/>
  <c r="T65" i="4"/>
  <c r="AA65" i="4"/>
  <c r="Z64" i="4"/>
  <c r="Y63" i="4"/>
  <c r="X63" i="4"/>
  <c r="AA63" i="4"/>
  <c r="Y61" i="4"/>
  <c r="X61" i="4"/>
  <c r="AA61" i="4"/>
  <c r="AB59" i="4"/>
  <c r="U59" i="4"/>
  <c r="T59" i="4"/>
  <c r="AB57" i="4"/>
  <c r="U57" i="4"/>
  <c r="T57" i="4"/>
  <c r="Y55" i="4"/>
  <c r="X55" i="4"/>
  <c r="AA55" i="4"/>
  <c r="AB53" i="4"/>
  <c r="Y53" i="4"/>
  <c r="T53" i="4"/>
  <c r="AA53" i="4"/>
  <c r="Y51" i="4"/>
  <c r="X51" i="4"/>
  <c r="AA51" i="4"/>
  <c r="Z50" i="4"/>
  <c r="X49" i="4"/>
  <c r="U49" i="4"/>
  <c r="W47" i="4"/>
  <c r="T47" i="4"/>
  <c r="W44" i="4"/>
  <c r="W43" i="4"/>
  <c r="T43" i="4"/>
  <c r="V42" i="4"/>
  <c r="U41" i="4"/>
  <c r="AB41" i="4"/>
  <c r="AB39" i="4"/>
  <c r="Y39" i="4"/>
  <c r="AA39" i="4"/>
  <c r="AB35" i="4"/>
  <c r="Y35" i="4"/>
  <c r="AA34" i="4"/>
  <c r="W34" i="4"/>
  <c r="W33" i="4"/>
  <c r="AA33" i="4"/>
  <c r="AA31" i="4"/>
  <c r="Y30" i="4"/>
  <c r="U30" i="4"/>
  <c r="AB30" i="4"/>
  <c r="W29" i="4"/>
  <c r="AA29" i="4"/>
  <c r="AA27" i="4"/>
  <c r="W27" i="4"/>
  <c r="AB26" i="4"/>
  <c r="U23" i="4"/>
  <c r="Y21" i="4"/>
  <c r="W13" i="4"/>
  <c r="AB10" i="4"/>
  <c r="T10" i="4"/>
  <c r="X9" i="4"/>
  <c r="AA9" i="4"/>
  <c r="V8" i="4"/>
  <c r="AB7" i="4"/>
  <c r="Z7" i="4"/>
  <c r="Y7" i="4"/>
  <c r="X7" i="4"/>
  <c r="V7" i="4"/>
  <c r="U7" i="4"/>
  <c r="T7" i="4"/>
  <c r="AA7" i="4"/>
  <c r="V6" i="4"/>
  <c r="AB5" i="4"/>
  <c r="Z5" i="4"/>
  <c r="Y5" i="4"/>
  <c r="X5" i="4"/>
  <c r="V5" i="4"/>
  <c r="U5" i="4"/>
  <c r="T5" i="4"/>
  <c r="AA5" i="4"/>
  <c r="AB4" i="4"/>
  <c r="T4" i="4"/>
  <c r="AB1" i="4"/>
  <c r="AA1" i="4"/>
  <c r="Z1" i="4"/>
  <c r="Y1" i="4"/>
  <c r="X1" i="4"/>
  <c r="W1" i="4"/>
  <c r="V1" i="4"/>
  <c r="U1" i="4"/>
  <c r="T1" i="4"/>
  <c r="T5" i="5"/>
  <c r="U5" i="5"/>
  <c r="V5" i="5"/>
  <c r="W5" i="5"/>
  <c r="X5" i="5"/>
  <c r="Y5" i="5"/>
  <c r="Z5" i="5"/>
  <c r="AA5" i="5"/>
  <c r="AB5" i="5"/>
  <c r="T6" i="5"/>
  <c r="U6" i="5"/>
  <c r="V6" i="5"/>
  <c r="W6" i="5"/>
  <c r="X6" i="5"/>
  <c r="Y6" i="5"/>
  <c r="Z6" i="5"/>
  <c r="AA6" i="5"/>
  <c r="AB6" i="5"/>
  <c r="T7" i="5"/>
  <c r="U7" i="5"/>
  <c r="V7" i="5"/>
  <c r="W7" i="5"/>
  <c r="X7" i="5"/>
  <c r="Y7" i="5"/>
  <c r="Z7" i="5"/>
  <c r="AA7" i="5"/>
  <c r="AB7" i="5"/>
  <c r="W8" i="5"/>
  <c r="AA8" i="5"/>
  <c r="T9" i="5"/>
  <c r="U9" i="5"/>
  <c r="V9" i="5"/>
  <c r="W9" i="5"/>
  <c r="X9" i="5"/>
  <c r="Y9" i="5"/>
  <c r="Z9" i="5"/>
  <c r="AA9" i="5"/>
  <c r="AB9" i="5"/>
  <c r="T10" i="5"/>
  <c r="U10" i="5"/>
  <c r="V10" i="5"/>
  <c r="W10" i="5"/>
  <c r="X10" i="5"/>
  <c r="Y10" i="5"/>
  <c r="Z10" i="5"/>
  <c r="AA10" i="5"/>
  <c r="AB10" i="5"/>
  <c r="T11" i="5"/>
  <c r="U11" i="5"/>
  <c r="V11" i="5"/>
  <c r="W11" i="5"/>
  <c r="X11" i="5"/>
  <c r="Y11" i="5"/>
  <c r="Z11" i="5"/>
  <c r="AA11" i="5"/>
  <c r="AB11" i="5"/>
  <c r="W12" i="5"/>
  <c r="AA12" i="5"/>
  <c r="T13" i="5"/>
  <c r="U13" i="5"/>
  <c r="V13" i="5"/>
  <c r="W13" i="5"/>
  <c r="X13" i="5"/>
  <c r="Y13" i="5"/>
  <c r="Z13" i="5"/>
  <c r="AA13" i="5"/>
  <c r="AB13" i="5"/>
  <c r="T14" i="5"/>
  <c r="U14" i="5"/>
  <c r="V14" i="5"/>
  <c r="W14" i="5"/>
  <c r="X14" i="5"/>
  <c r="Y14" i="5"/>
  <c r="Z14" i="5"/>
  <c r="AA14" i="5"/>
  <c r="AB14" i="5"/>
  <c r="T15" i="5"/>
  <c r="U15" i="5"/>
  <c r="V15" i="5"/>
  <c r="W15" i="5"/>
  <c r="X15" i="5"/>
  <c r="Y15" i="5"/>
  <c r="Z15" i="5"/>
  <c r="AA15" i="5"/>
  <c r="AB15" i="5"/>
  <c r="AA16" i="5"/>
  <c r="T17" i="5"/>
  <c r="U17" i="5"/>
  <c r="V17" i="5"/>
  <c r="W17" i="5"/>
  <c r="X17" i="5"/>
  <c r="Y17" i="5"/>
  <c r="Z17" i="5"/>
  <c r="AA17" i="5"/>
  <c r="AB17" i="5"/>
  <c r="T18" i="5"/>
  <c r="U18" i="5"/>
  <c r="V18" i="5"/>
  <c r="W18" i="5"/>
  <c r="X18" i="5"/>
  <c r="Y18" i="5"/>
  <c r="Z18" i="5"/>
  <c r="AA18" i="5"/>
  <c r="AB18" i="5"/>
  <c r="T19" i="5"/>
  <c r="U19" i="5"/>
  <c r="V19" i="5"/>
  <c r="W19" i="5"/>
  <c r="X19" i="5"/>
  <c r="Y19" i="5"/>
  <c r="Z19" i="5"/>
  <c r="AA19" i="5"/>
  <c r="AB19" i="5"/>
  <c r="W20" i="5"/>
  <c r="AA20" i="5"/>
  <c r="T21" i="5"/>
  <c r="U21" i="5"/>
  <c r="V21" i="5"/>
  <c r="W21" i="5"/>
  <c r="X21" i="5"/>
  <c r="Y21" i="5"/>
  <c r="Z21" i="5"/>
  <c r="AA21" i="5"/>
  <c r="AB21" i="5"/>
  <c r="T22" i="5"/>
  <c r="U22" i="5"/>
  <c r="V22" i="5"/>
  <c r="W22" i="5"/>
  <c r="X22" i="5"/>
  <c r="Y22" i="5"/>
  <c r="Z22" i="5"/>
  <c r="AA22" i="5"/>
  <c r="AB22" i="5"/>
  <c r="X23" i="5"/>
  <c r="W24" i="5"/>
  <c r="AA24" i="5"/>
  <c r="T25" i="5"/>
  <c r="U25" i="5"/>
  <c r="V25" i="5"/>
  <c r="W25" i="5"/>
  <c r="X25" i="5"/>
  <c r="Y25" i="5"/>
  <c r="Z25" i="5"/>
  <c r="AA25" i="5"/>
  <c r="AB25" i="5"/>
  <c r="T26" i="5"/>
  <c r="U26" i="5"/>
  <c r="V26" i="5"/>
  <c r="W26" i="5"/>
  <c r="X26" i="5"/>
  <c r="Y26" i="5"/>
  <c r="Z26" i="5"/>
  <c r="AA26" i="5"/>
  <c r="AB26" i="5"/>
  <c r="W28" i="5"/>
  <c r="AA28" i="5"/>
  <c r="T29" i="5"/>
  <c r="U29" i="5"/>
  <c r="V29" i="5"/>
  <c r="W29" i="5"/>
  <c r="X29" i="5"/>
  <c r="Y29" i="5"/>
  <c r="Z29" i="5"/>
  <c r="AA29" i="5"/>
  <c r="AB29" i="5"/>
  <c r="T30" i="5"/>
  <c r="U30" i="5"/>
  <c r="V30" i="5"/>
  <c r="W30" i="5"/>
  <c r="X30" i="5"/>
  <c r="Y30" i="5"/>
  <c r="Z30" i="5"/>
  <c r="AA30" i="5"/>
  <c r="AB30" i="5"/>
  <c r="V31" i="5"/>
  <c r="W32" i="5"/>
  <c r="AA32" i="5"/>
  <c r="T33" i="5"/>
  <c r="U33" i="5"/>
  <c r="V33" i="5"/>
  <c r="W33" i="5"/>
  <c r="X33" i="5"/>
  <c r="Y33" i="5"/>
  <c r="Z33" i="5"/>
  <c r="AA33" i="5"/>
  <c r="AB33" i="5"/>
  <c r="T34" i="5"/>
  <c r="U34" i="5"/>
  <c r="V34" i="5"/>
  <c r="W34" i="5"/>
  <c r="X34" i="5"/>
  <c r="Y34" i="5"/>
  <c r="Z34" i="5"/>
  <c r="AA34" i="5"/>
  <c r="AB34" i="5"/>
  <c r="W36" i="5"/>
  <c r="AA36" i="5"/>
  <c r="T37" i="5"/>
  <c r="U37" i="5"/>
  <c r="V37" i="5"/>
  <c r="W37" i="5"/>
  <c r="X37" i="5"/>
  <c r="Y37" i="5"/>
  <c r="Z37" i="5"/>
  <c r="AA37" i="5"/>
  <c r="AB37" i="5"/>
  <c r="T38" i="5"/>
  <c r="U38" i="5"/>
  <c r="V38" i="5"/>
  <c r="W38" i="5"/>
  <c r="X38" i="5"/>
  <c r="Y38" i="5"/>
  <c r="Z38" i="5"/>
  <c r="AA38" i="5"/>
  <c r="AB38" i="5"/>
  <c r="T39" i="5"/>
  <c r="W40" i="5"/>
  <c r="AA40" i="5"/>
  <c r="T41" i="5"/>
  <c r="U41" i="5"/>
  <c r="V41" i="5"/>
  <c r="W41" i="5"/>
  <c r="X41" i="5"/>
  <c r="Y41" i="5"/>
  <c r="Z41" i="5"/>
  <c r="AA41" i="5"/>
  <c r="AB41" i="5"/>
  <c r="T42" i="5"/>
  <c r="U42" i="5"/>
  <c r="V42" i="5"/>
  <c r="W42" i="5"/>
  <c r="X42" i="5"/>
  <c r="Y42" i="5"/>
  <c r="Z42" i="5"/>
  <c r="AA42" i="5"/>
  <c r="AB42" i="5"/>
  <c r="AA43" i="5"/>
  <c r="W44" i="5"/>
  <c r="AA44" i="5"/>
  <c r="T45" i="5"/>
  <c r="U45" i="5"/>
  <c r="V45" i="5"/>
  <c r="W45" i="5"/>
  <c r="X45" i="5"/>
  <c r="Y45" i="5"/>
  <c r="Z45" i="5"/>
  <c r="AA45" i="5"/>
  <c r="AB45" i="5"/>
  <c r="T46" i="5"/>
  <c r="U46" i="5"/>
  <c r="V46" i="5"/>
  <c r="W46" i="5"/>
  <c r="X46" i="5"/>
  <c r="Y46" i="5"/>
  <c r="Z46" i="5"/>
  <c r="AA46" i="5"/>
  <c r="AB46" i="5"/>
  <c r="W48" i="5"/>
  <c r="AA48" i="5"/>
  <c r="T49" i="5"/>
  <c r="U49" i="5"/>
  <c r="V49" i="5"/>
  <c r="W49" i="5"/>
  <c r="X49" i="5"/>
  <c r="Y49" i="5"/>
  <c r="Z49" i="5"/>
  <c r="AA49" i="5"/>
  <c r="AB49" i="5"/>
  <c r="T50" i="5"/>
  <c r="U50" i="5"/>
  <c r="V50" i="5"/>
  <c r="W50" i="5"/>
  <c r="X50" i="5"/>
  <c r="Y50" i="5"/>
  <c r="Z50" i="5"/>
  <c r="AA50" i="5"/>
  <c r="AB50" i="5"/>
  <c r="Y51" i="5"/>
  <c r="W52" i="5"/>
  <c r="AA52" i="5"/>
  <c r="T53" i="5"/>
  <c r="U53" i="5"/>
  <c r="V53" i="5"/>
  <c r="W53" i="5"/>
  <c r="X53" i="5"/>
  <c r="Y53" i="5"/>
  <c r="Z53" i="5"/>
  <c r="AA53" i="5"/>
  <c r="AB53" i="5"/>
  <c r="T54" i="5"/>
  <c r="U54" i="5"/>
  <c r="V54" i="5"/>
  <c r="W54" i="5"/>
  <c r="X54" i="5"/>
  <c r="Y54" i="5"/>
  <c r="Z54" i="5"/>
  <c r="AA54" i="5"/>
  <c r="AB54" i="5"/>
  <c r="W56" i="5"/>
  <c r="AA56" i="5"/>
  <c r="T57" i="5"/>
  <c r="U57" i="5"/>
  <c r="V57" i="5"/>
  <c r="W57" i="5"/>
  <c r="X57" i="5"/>
  <c r="Y57" i="5"/>
  <c r="Z57" i="5"/>
  <c r="AA57" i="5"/>
  <c r="AB57" i="5"/>
  <c r="T58" i="5"/>
  <c r="U58" i="5"/>
  <c r="V58" i="5"/>
  <c r="W58" i="5"/>
  <c r="X58" i="5"/>
  <c r="Y58" i="5"/>
  <c r="Z58" i="5"/>
  <c r="AA58" i="5"/>
  <c r="AB58" i="5"/>
  <c r="W59" i="5"/>
  <c r="W60" i="5"/>
  <c r="AA60" i="5"/>
  <c r="T61" i="5"/>
  <c r="U61" i="5"/>
  <c r="V61" i="5"/>
  <c r="W61" i="5"/>
  <c r="X61" i="5"/>
  <c r="Y61" i="5"/>
  <c r="Z61" i="5"/>
  <c r="AA61" i="5"/>
  <c r="AB61" i="5"/>
  <c r="T62" i="5"/>
  <c r="U62" i="5"/>
  <c r="V62" i="5"/>
  <c r="W62" i="5"/>
  <c r="X62" i="5"/>
  <c r="Y62" i="5"/>
  <c r="Z62" i="5"/>
  <c r="AA62" i="5"/>
  <c r="AB62" i="5"/>
  <c r="W64" i="5"/>
  <c r="AA64" i="5"/>
  <c r="T65" i="5"/>
  <c r="U65" i="5"/>
  <c r="V65" i="5"/>
  <c r="W65" i="5"/>
  <c r="X65" i="5"/>
  <c r="Y65" i="5"/>
  <c r="Z65" i="5"/>
  <c r="AA65" i="5"/>
  <c r="AB65" i="5"/>
  <c r="T66" i="5"/>
  <c r="U66" i="5"/>
  <c r="V66" i="5"/>
  <c r="W66" i="5"/>
  <c r="X66" i="5"/>
  <c r="Y66" i="5"/>
  <c r="Z66" i="5"/>
  <c r="AA66" i="5"/>
  <c r="AB66" i="5"/>
  <c r="V4" i="5"/>
  <c r="W4" i="5"/>
  <c r="X4" i="5"/>
  <c r="Z4" i="5"/>
  <c r="AA4" i="5"/>
  <c r="AB4" i="5"/>
  <c r="AB1" i="5"/>
  <c r="AA1" i="5"/>
  <c r="Z1" i="5"/>
  <c r="Y1" i="5"/>
  <c r="X1" i="5"/>
  <c r="W1" i="5"/>
  <c r="V1" i="5"/>
  <c r="U1" i="5"/>
  <c r="T1" i="5"/>
  <c r="T68" i="13" l="1"/>
  <c r="W68" i="13"/>
  <c r="U68" i="13"/>
  <c r="Z68" i="13"/>
  <c r="AB68" i="13"/>
  <c r="V68" i="13"/>
  <c r="X68" i="13"/>
  <c r="AA68" i="13"/>
  <c r="Y68" i="13"/>
  <c r="V54" i="4"/>
  <c r="AA49" i="4"/>
  <c r="Y49" i="4"/>
  <c r="U53" i="4"/>
  <c r="W54" i="4"/>
  <c r="X57" i="4"/>
  <c r="T61" i="4"/>
  <c r="AB61" i="4"/>
  <c r="U65" i="4"/>
  <c r="V66" i="4"/>
  <c r="Z58" i="4"/>
  <c r="V62" i="4"/>
  <c r="T49" i="4"/>
  <c r="AA57" i="4"/>
  <c r="W36" i="4"/>
  <c r="Y26" i="4"/>
  <c r="AA25" i="4"/>
  <c r="V56" i="4"/>
  <c r="Y58" i="4"/>
  <c r="Z66" i="4"/>
  <c r="Y32" i="4"/>
  <c r="Z60" i="4"/>
  <c r="Z48" i="4"/>
  <c r="U28" i="4"/>
  <c r="AB32" i="4"/>
  <c r="W40" i="4"/>
  <c r="Z56" i="4"/>
  <c r="Y64" i="4"/>
  <c r="U40" i="4"/>
  <c r="Y28" i="4"/>
  <c r="U44" i="4"/>
  <c r="W17" i="4"/>
  <c r="W22" i="4"/>
  <c r="T9" i="4"/>
  <c r="Y9" i="4"/>
  <c r="U9" i="4"/>
  <c r="Z9" i="4"/>
  <c r="V9" i="4"/>
  <c r="Y13" i="4"/>
  <c r="Y17" i="4"/>
  <c r="U21" i="4"/>
  <c r="X6" i="4"/>
  <c r="AA6" i="4"/>
  <c r="Z6" i="4"/>
  <c r="T6" i="4"/>
  <c r="X8" i="4"/>
  <c r="AA8" i="4"/>
  <c r="Z8" i="4"/>
  <c r="T8" i="4"/>
  <c r="V4" i="4"/>
  <c r="X4" i="4"/>
  <c r="AA4" i="4"/>
  <c r="Z63" i="5"/>
  <c r="AB55" i="5"/>
  <c r="W43" i="5"/>
  <c r="Y35" i="5"/>
  <c r="AA27" i="5"/>
  <c r="T23" i="5"/>
  <c r="W63" i="5"/>
  <c r="W47" i="5"/>
  <c r="W31" i="5"/>
  <c r="X55" i="5"/>
  <c r="Z47" i="5"/>
  <c r="AB39" i="5"/>
  <c r="W27" i="5"/>
  <c r="T59" i="5"/>
  <c r="T55" i="5"/>
  <c r="X39" i="5"/>
  <c r="AB23" i="5"/>
  <c r="Y63" i="5"/>
  <c r="U63" i="5"/>
  <c r="Z59" i="5"/>
  <c r="V59" i="5"/>
  <c r="AA55" i="5"/>
  <c r="W55" i="5"/>
  <c r="AB51" i="5"/>
  <c r="X51" i="5"/>
  <c r="T51" i="5"/>
  <c r="Y47" i="5"/>
  <c r="U47" i="5"/>
  <c r="Z43" i="5"/>
  <c r="V43" i="5"/>
  <c r="AA39" i="5"/>
  <c r="W39" i="5"/>
  <c r="AB35" i="5"/>
  <c r="X35" i="5"/>
  <c r="T35" i="5"/>
  <c r="Y31" i="5"/>
  <c r="U31" i="5"/>
  <c r="Z27" i="5"/>
  <c r="V27" i="5"/>
  <c r="AA23" i="5"/>
  <c r="W23" i="5"/>
  <c r="AB63" i="5"/>
  <c r="X63" i="5"/>
  <c r="T63" i="5"/>
  <c r="Y59" i="5"/>
  <c r="U59" i="5"/>
  <c r="Z55" i="5"/>
  <c r="V55" i="5"/>
  <c r="AA51" i="5"/>
  <c r="W51" i="5"/>
  <c r="AB47" i="5"/>
  <c r="X47" i="5"/>
  <c r="T47" i="5"/>
  <c r="Y43" i="5"/>
  <c r="U43" i="5"/>
  <c r="Z39" i="5"/>
  <c r="V39" i="5"/>
  <c r="AA35" i="5"/>
  <c r="W35" i="5"/>
  <c r="AB31" i="5"/>
  <c r="X31" i="5"/>
  <c r="T31" i="5"/>
  <c r="Y27" i="5"/>
  <c r="U27" i="5"/>
  <c r="Z23" i="5"/>
  <c r="V23" i="5"/>
  <c r="AA63" i="5"/>
  <c r="AB59" i="5"/>
  <c r="X59" i="5"/>
  <c r="Y55" i="5"/>
  <c r="Z51" i="5"/>
  <c r="AA47" i="5"/>
  <c r="AB43" i="5"/>
  <c r="X43" i="5"/>
  <c r="Y39" i="5"/>
  <c r="Z35" i="5"/>
  <c r="AA31" i="5"/>
  <c r="AB27" i="5"/>
  <c r="X27" i="5"/>
  <c r="Y23" i="5"/>
  <c r="Z64" i="5"/>
  <c r="V64" i="5"/>
  <c r="Z60" i="5"/>
  <c r="V60" i="5"/>
  <c r="Z56" i="5"/>
  <c r="V56" i="5"/>
  <c r="Z52" i="5"/>
  <c r="V52" i="5"/>
  <c r="Z48" i="5"/>
  <c r="V48" i="5"/>
  <c r="Z44" i="5"/>
  <c r="V44" i="5"/>
  <c r="Z40" i="5"/>
  <c r="V40" i="5"/>
  <c r="Z36" i="5"/>
  <c r="V36" i="5"/>
  <c r="Z32" i="5"/>
  <c r="V32" i="5"/>
  <c r="Z28" i="5"/>
  <c r="V28" i="5"/>
  <c r="Z24" i="5"/>
  <c r="V24" i="5"/>
  <c r="Z20" i="5"/>
  <c r="V20" i="5"/>
  <c r="Z16" i="5"/>
  <c r="V16" i="5"/>
  <c r="Z12" i="5"/>
  <c r="V12" i="5"/>
  <c r="Z8" i="5"/>
  <c r="V8" i="5"/>
  <c r="Y64" i="5"/>
  <c r="U64" i="5"/>
  <c r="Y60" i="5"/>
  <c r="U60" i="5"/>
  <c r="Y56" i="5"/>
  <c r="U56" i="5"/>
  <c r="Y52" i="5"/>
  <c r="U52" i="5"/>
  <c r="Y48" i="5"/>
  <c r="U48" i="5"/>
  <c r="Y44" i="5"/>
  <c r="U44" i="5"/>
  <c r="Y40" i="5"/>
  <c r="U40" i="5"/>
  <c r="Y36" i="5"/>
  <c r="U36" i="5"/>
  <c r="Y32" i="5"/>
  <c r="U32" i="5"/>
  <c r="Y28" i="5"/>
  <c r="U28" i="5"/>
  <c r="Y24" i="5"/>
  <c r="U24" i="5"/>
  <c r="Y20" i="5"/>
  <c r="U20" i="5"/>
  <c r="Y16" i="5"/>
  <c r="U16" i="5"/>
  <c r="Y12" i="5"/>
  <c r="U12" i="5"/>
  <c r="Y8" i="5"/>
  <c r="U8" i="5"/>
  <c r="AB64" i="5"/>
  <c r="X64" i="5"/>
  <c r="AB60" i="5"/>
  <c r="X60" i="5"/>
  <c r="AB56" i="5"/>
  <c r="X56" i="5"/>
  <c r="AB52" i="5"/>
  <c r="X52" i="5"/>
  <c r="AB48" i="5"/>
  <c r="X48" i="5"/>
  <c r="AB44" i="5"/>
  <c r="X44" i="5"/>
  <c r="AB40" i="5"/>
  <c r="X40" i="5"/>
  <c r="AB36" i="5"/>
  <c r="X36" i="5"/>
  <c r="AB32" i="5"/>
  <c r="X32" i="5"/>
  <c r="AB28" i="5"/>
  <c r="X28" i="5"/>
  <c r="AB24" i="5"/>
  <c r="X24" i="5"/>
  <c r="AB20" i="5"/>
  <c r="X20" i="5"/>
  <c r="AB16" i="5"/>
  <c r="X16" i="5"/>
  <c r="AB12" i="5"/>
  <c r="X12" i="5"/>
  <c r="AB8" i="5"/>
  <c r="X8" i="5"/>
  <c r="T4" i="5"/>
  <c r="Y4" i="5"/>
  <c r="T35" i="4"/>
  <c r="U36" i="4"/>
  <c r="T39" i="4"/>
  <c r="AA40" i="4"/>
  <c r="Y43" i="4"/>
  <c r="Y47" i="4"/>
  <c r="T51" i="4"/>
  <c r="AB51" i="4"/>
  <c r="T55" i="4"/>
  <c r="AB55" i="4"/>
  <c r="X59" i="4"/>
  <c r="V60" i="4"/>
  <c r="T63" i="4"/>
  <c r="AB63" i="4"/>
  <c r="AA59" i="4"/>
  <c r="W18" i="4"/>
  <c r="Y11" i="4"/>
  <c r="W15" i="4"/>
  <c r="W19" i="4"/>
  <c r="T11" i="4"/>
  <c r="AA11" i="4"/>
  <c r="U15" i="4"/>
  <c r="U19" i="4"/>
  <c r="V11" i="4"/>
  <c r="V10" i="4"/>
  <c r="X10" i="4"/>
  <c r="AA10" i="4"/>
  <c r="AB16" i="4"/>
  <c r="X16" i="4"/>
  <c r="T16" i="4"/>
  <c r="Z16" i="4"/>
  <c r="V16" i="4"/>
  <c r="AA16" i="4"/>
  <c r="AB24" i="4"/>
  <c r="X24" i="4"/>
  <c r="T24" i="4"/>
  <c r="AA24" i="4"/>
  <c r="W24" i="4"/>
  <c r="Z24" i="4"/>
  <c r="V24" i="4"/>
  <c r="AB38" i="4"/>
  <c r="X38" i="4"/>
  <c r="T38" i="4"/>
  <c r="W38" i="4"/>
  <c r="AA38" i="4"/>
  <c r="V38" i="4"/>
  <c r="Z38" i="4"/>
  <c r="U38" i="4"/>
  <c r="AB46" i="4"/>
  <c r="X46" i="4"/>
  <c r="T46" i="4"/>
  <c r="W46" i="4"/>
  <c r="AA46" i="4"/>
  <c r="V46" i="4"/>
  <c r="Z46" i="4"/>
  <c r="U46" i="4"/>
  <c r="U4" i="4"/>
  <c r="Y4" i="4"/>
  <c r="W5" i="4"/>
  <c r="U6" i="4"/>
  <c r="Y6" i="4"/>
  <c r="W7" i="4"/>
  <c r="U8" i="4"/>
  <c r="Y8" i="4"/>
  <c r="W9" i="4"/>
  <c r="U10" i="4"/>
  <c r="Y10" i="4"/>
  <c r="Z11" i="4"/>
  <c r="AB11" i="4"/>
  <c r="X11" i="4"/>
  <c r="W11" i="4"/>
  <c r="U12" i="4"/>
  <c r="Z13" i="4"/>
  <c r="V13" i="4"/>
  <c r="AB13" i="4"/>
  <c r="X13" i="4"/>
  <c r="T13" i="4"/>
  <c r="AA13" i="4"/>
  <c r="U16" i="4"/>
  <c r="Z17" i="4"/>
  <c r="V17" i="4"/>
  <c r="AB17" i="4"/>
  <c r="X17" i="4"/>
  <c r="T17" i="4"/>
  <c r="AA17" i="4"/>
  <c r="U20" i="4"/>
  <c r="Z21" i="4"/>
  <c r="V21" i="4"/>
  <c r="AB21" i="4"/>
  <c r="X21" i="4"/>
  <c r="T21" i="4"/>
  <c r="AA21" i="4"/>
  <c r="U24" i="4"/>
  <c r="Z27" i="4"/>
  <c r="V27" i="4"/>
  <c r="Y27" i="4"/>
  <c r="U27" i="4"/>
  <c r="AB27" i="4"/>
  <c r="X27" i="4"/>
  <c r="T27" i="4"/>
  <c r="Z31" i="4"/>
  <c r="V31" i="4"/>
  <c r="Y31" i="4"/>
  <c r="U31" i="4"/>
  <c r="AB31" i="4"/>
  <c r="X31" i="4"/>
  <c r="T31" i="4"/>
  <c r="Y38" i="4"/>
  <c r="Y46" i="4"/>
  <c r="AA12" i="4"/>
  <c r="AA20" i="4"/>
  <c r="AB14" i="4"/>
  <c r="X14" i="4"/>
  <c r="T14" i="4"/>
  <c r="Z14" i="4"/>
  <c r="V14" i="4"/>
  <c r="AA14" i="4"/>
  <c r="W16" i="4"/>
  <c r="AB18" i="4"/>
  <c r="X18" i="4"/>
  <c r="T18" i="4"/>
  <c r="Z18" i="4"/>
  <c r="V18" i="4"/>
  <c r="AA18" i="4"/>
  <c r="AB22" i="4"/>
  <c r="X22" i="4"/>
  <c r="T22" i="4"/>
  <c r="Z22" i="4"/>
  <c r="V22" i="4"/>
  <c r="AA22" i="4"/>
  <c r="Y24" i="4"/>
  <c r="Z37" i="4"/>
  <c r="V37" i="4"/>
  <c r="AB37" i="4"/>
  <c r="W37" i="4"/>
  <c r="AA37" i="4"/>
  <c r="U37" i="4"/>
  <c r="Y37" i="4"/>
  <c r="T37" i="4"/>
  <c r="Z45" i="4"/>
  <c r="V45" i="4"/>
  <c r="AB45" i="4"/>
  <c r="W45" i="4"/>
  <c r="AA45" i="4"/>
  <c r="U45" i="4"/>
  <c r="Y45" i="4"/>
  <c r="T45" i="4"/>
  <c r="AB12" i="4"/>
  <c r="X12" i="4"/>
  <c r="T12" i="4"/>
  <c r="Z12" i="4"/>
  <c r="V12" i="4"/>
  <c r="AB20" i="4"/>
  <c r="X20" i="4"/>
  <c r="T20" i="4"/>
  <c r="Z20" i="4"/>
  <c r="V20" i="4"/>
  <c r="W4" i="4"/>
  <c r="W6" i="4"/>
  <c r="W8" i="4"/>
  <c r="W10" i="4"/>
  <c r="Y12" i="4"/>
  <c r="U14" i="4"/>
  <c r="Z15" i="4"/>
  <c r="V15" i="4"/>
  <c r="AB15" i="4"/>
  <c r="X15" i="4"/>
  <c r="T15" i="4"/>
  <c r="AA15" i="4"/>
  <c r="Y16" i="4"/>
  <c r="U18" i="4"/>
  <c r="Z19" i="4"/>
  <c r="V19" i="4"/>
  <c r="AB19" i="4"/>
  <c r="X19" i="4"/>
  <c r="T19" i="4"/>
  <c r="AA19" i="4"/>
  <c r="Y20" i="4"/>
  <c r="U22" i="4"/>
  <c r="Z23" i="4"/>
  <c r="V23" i="4"/>
  <c r="AB23" i="4"/>
  <c r="X23" i="4"/>
  <c r="T23" i="4"/>
  <c r="AA23" i="4"/>
  <c r="Z25" i="4"/>
  <c r="V25" i="4"/>
  <c r="Y25" i="4"/>
  <c r="U25" i="4"/>
  <c r="AB25" i="4"/>
  <c r="X25" i="4"/>
  <c r="T25" i="4"/>
  <c r="Z29" i="4"/>
  <c r="V29" i="4"/>
  <c r="Y29" i="4"/>
  <c r="U29" i="4"/>
  <c r="AB29" i="4"/>
  <c r="X29" i="4"/>
  <c r="T29" i="4"/>
  <c r="Z33" i="4"/>
  <c r="V33" i="4"/>
  <c r="Y33" i="4"/>
  <c r="U33" i="4"/>
  <c r="AB33" i="4"/>
  <c r="X33" i="4"/>
  <c r="T33" i="4"/>
  <c r="X37" i="4"/>
  <c r="X45" i="4"/>
  <c r="Y52" i="4"/>
  <c r="U52" i="4"/>
  <c r="AB52" i="4"/>
  <c r="X52" i="4"/>
  <c r="T52" i="4"/>
  <c r="Z52" i="4"/>
  <c r="W52" i="4"/>
  <c r="V52" i="4"/>
  <c r="V26" i="4"/>
  <c r="Z26" i="4"/>
  <c r="V28" i="4"/>
  <c r="Z28" i="4"/>
  <c r="V30" i="4"/>
  <c r="Z30" i="4"/>
  <c r="V32" i="4"/>
  <c r="Z32" i="4"/>
  <c r="Z35" i="4"/>
  <c r="V35" i="4"/>
  <c r="X35" i="4"/>
  <c r="AB36" i="4"/>
  <c r="X36" i="4"/>
  <c r="T36" i="4"/>
  <c r="Y36" i="4"/>
  <c r="U39" i="4"/>
  <c r="V40" i="4"/>
  <c r="W41" i="4"/>
  <c r="Z43" i="4"/>
  <c r="V43" i="4"/>
  <c r="X43" i="4"/>
  <c r="AB44" i="4"/>
  <c r="X44" i="4"/>
  <c r="T44" i="4"/>
  <c r="Y44" i="4"/>
  <c r="U47" i="4"/>
  <c r="Y50" i="4"/>
  <c r="U50" i="4"/>
  <c r="AB50" i="4"/>
  <c r="X50" i="4"/>
  <c r="T50" i="4"/>
  <c r="AA50" i="4"/>
  <c r="W26" i="4"/>
  <c r="AA26" i="4"/>
  <c r="W28" i="4"/>
  <c r="AA28" i="4"/>
  <c r="W30" i="4"/>
  <c r="AA30" i="4"/>
  <c r="W32" i="4"/>
  <c r="AA32" i="4"/>
  <c r="AB34" i="4"/>
  <c r="X34" i="4"/>
  <c r="T34" i="4"/>
  <c r="Y34" i="4"/>
  <c r="Z41" i="4"/>
  <c r="V41" i="4"/>
  <c r="X41" i="4"/>
  <c r="AB42" i="4"/>
  <c r="X42" i="4"/>
  <c r="T42" i="4"/>
  <c r="Y42" i="4"/>
  <c r="Y48" i="4"/>
  <c r="U48" i="4"/>
  <c r="AB48" i="4"/>
  <c r="X48" i="4"/>
  <c r="T48" i="4"/>
  <c r="AA48" i="4"/>
  <c r="T26" i="4"/>
  <c r="X26" i="4"/>
  <c r="T28" i="4"/>
  <c r="X28" i="4"/>
  <c r="T30" i="4"/>
  <c r="X30" i="4"/>
  <c r="T32" i="4"/>
  <c r="X32" i="4"/>
  <c r="U34" i="4"/>
  <c r="Z34" i="4"/>
  <c r="U35" i="4"/>
  <c r="AA35" i="4"/>
  <c r="V36" i="4"/>
  <c r="AA36" i="4"/>
  <c r="Z39" i="4"/>
  <c r="V39" i="4"/>
  <c r="X39" i="4"/>
  <c r="AB40" i="4"/>
  <c r="X40" i="4"/>
  <c r="T40" i="4"/>
  <c r="Y40" i="4"/>
  <c r="T41" i="4"/>
  <c r="Y41" i="4"/>
  <c r="U42" i="4"/>
  <c r="Z42" i="4"/>
  <c r="U43" i="4"/>
  <c r="AA43" i="4"/>
  <c r="V44" i="4"/>
  <c r="AA44" i="4"/>
  <c r="AA47" i="4"/>
  <c r="Z47" i="4"/>
  <c r="V47" i="4"/>
  <c r="X47" i="4"/>
  <c r="V48" i="4"/>
  <c r="W50" i="4"/>
  <c r="Y54" i="4"/>
  <c r="U54" i="4"/>
  <c r="AB54" i="4"/>
  <c r="X54" i="4"/>
  <c r="T54" i="4"/>
  <c r="AA54" i="4"/>
  <c r="W56" i="4"/>
  <c r="AA56" i="4"/>
  <c r="W58" i="4"/>
  <c r="AA58" i="4"/>
  <c r="W60" i="4"/>
  <c r="AA60" i="4"/>
  <c r="W62" i="4"/>
  <c r="AA62" i="4"/>
  <c r="W64" i="4"/>
  <c r="AA64" i="4"/>
  <c r="W66" i="4"/>
  <c r="AA66" i="4"/>
  <c r="V49" i="4"/>
  <c r="Z49" i="4"/>
  <c r="V51" i="4"/>
  <c r="Z51" i="4"/>
  <c r="V53" i="4"/>
  <c r="Z53" i="4"/>
  <c r="V55" i="4"/>
  <c r="Z55" i="4"/>
  <c r="T56" i="4"/>
  <c r="X56" i="4"/>
  <c r="AB56" i="4"/>
  <c r="V57" i="4"/>
  <c r="Z57" i="4"/>
  <c r="T58" i="4"/>
  <c r="X58" i="4"/>
  <c r="AB58" i="4"/>
  <c r="V59" i="4"/>
  <c r="Z59" i="4"/>
  <c r="T60" i="4"/>
  <c r="X60" i="4"/>
  <c r="AB60" i="4"/>
  <c r="V61" i="4"/>
  <c r="Z61" i="4"/>
  <c r="T62" i="4"/>
  <c r="X62" i="4"/>
  <c r="AB62" i="4"/>
  <c r="V63" i="4"/>
  <c r="Z63" i="4"/>
  <c r="T64" i="4"/>
  <c r="X64" i="4"/>
  <c r="AB64" i="4"/>
  <c r="V65" i="4"/>
  <c r="Z65" i="4"/>
  <c r="T66" i="4"/>
  <c r="X66" i="4"/>
  <c r="AB66" i="4"/>
  <c r="W49" i="4"/>
  <c r="W51" i="4"/>
  <c r="W53" i="4"/>
  <c r="W55" i="4"/>
  <c r="U56" i="4"/>
  <c r="W57" i="4"/>
  <c r="U58" i="4"/>
  <c r="W59" i="4"/>
  <c r="U60" i="4"/>
  <c r="W61" i="4"/>
  <c r="U62" i="4"/>
  <c r="W63" i="4"/>
  <c r="U64" i="4"/>
  <c r="W65" i="4"/>
  <c r="U66" i="4"/>
  <c r="Y66" i="18"/>
  <c r="Z66" i="18"/>
  <c r="AA66" i="18"/>
  <c r="AF66" i="18" s="1"/>
  <c r="AB66" i="18"/>
  <c r="AC66" i="18" s="1"/>
  <c r="AD66" i="18"/>
  <c r="C66" i="18"/>
  <c r="D66" i="18"/>
  <c r="E66" i="18"/>
  <c r="F66" i="18"/>
  <c r="G66" i="18" s="1"/>
  <c r="I66" i="18" s="1"/>
  <c r="H66" i="18"/>
  <c r="J66" i="18"/>
  <c r="K66" i="18"/>
  <c r="B66" i="17"/>
  <c r="C66" i="17" s="1"/>
  <c r="C70" i="15"/>
  <c r="D70" i="15" s="1"/>
  <c r="E70" i="15"/>
  <c r="G66" i="16"/>
  <c r="C66" i="9"/>
  <c r="G66" i="9" s="1"/>
  <c r="I66" i="9" s="1"/>
  <c r="D66" i="9"/>
  <c r="E66" i="9" s="1"/>
  <c r="H66" i="9"/>
  <c r="J66" i="9" s="1"/>
  <c r="B66" i="7"/>
  <c r="C66" i="7" s="1"/>
  <c r="D66" i="7" s="1"/>
  <c r="E66" i="7" s="1"/>
  <c r="B66" i="8"/>
  <c r="C66" i="8" s="1"/>
  <c r="D66" i="8" s="1"/>
  <c r="E66" i="8" s="1"/>
  <c r="B66" i="6"/>
  <c r="C66" i="6" s="1"/>
  <c r="D66" i="6" s="1"/>
  <c r="E66" i="6" s="1"/>
  <c r="B66" i="5"/>
  <c r="B66" i="13" s="1"/>
  <c r="C67" i="13" s="1"/>
  <c r="B66" i="4"/>
  <c r="C66" i="4" s="1"/>
  <c r="D66" i="4" s="1"/>
  <c r="E66" i="4" s="1"/>
  <c r="B66" i="3"/>
  <c r="C66" i="3" s="1"/>
  <c r="D66" i="3" s="1"/>
  <c r="E66" i="3" s="1"/>
  <c r="B66" i="2"/>
  <c r="C66" i="2" s="1"/>
  <c r="D66" i="2" s="1"/>
  <c r="E66" i="2" s="1"/>
  <c r="AG67" i="18" l="1"/>
  <c r="R67" i="13"/>
  <c r="K67" i="9"/>
  <c r="D68" i="13"/>
  <c r="C66" i="16"/>
  <c r="D67" i="16" s="1"/>
  <c r="AL66" i="18"/>
  <c r="E66" i="17"/>
  <c r="D66" i="17"/>
  <c r="T67" i="13" l="1"/>
  <c r="V67" i="13"/>
  <c r="AA67" i="13"/>
  <c r="Z67" i="13"/>
  <c r="W67" i="13"/>
  <c r="Y67" i="13"/>
  <c r="U67" i="13"/>
  <c r="X67" i="13"/>
  <c r="AB67" i="13"/>
  <c r="Y65" i="18"/>
  <c r="Z65" i="18"/>
  <c r="AA65" i="18"/>
  <c r="AB65" i="18"/>
  <c r="AC65" i="18" s="1"/>
  <c r="AD65" i="18"/>
  <c r="AF65" i="18"/>
  <c r="C65" i="18"/>
  <c r="D65" i="18"/>
  <c r="E65" i="18"/>
  <c r="F65" i="18"/>
  <c r="G65" i="18" s="1"/>
  <c r="I65" i="18" s="1"/>
  <c r="H65" i="18"/>
  <c r="J65" i="18"/>
  <c r="K65" i="18"/>
  <c r="B65" i="17"/>
  <c r="C65" i="17" s="1"/>
  <c r="C69" i="15"/>
  <c r="D69" i="15" s="1"/>
  <c r="E69" i="15"/>
  <c r="G65" i="16"/>
  <c r="C65" i="9"/>
  <c r="D65" i="9" s="1"/>
  <c r="G65" i="9"/>
  <c r="I65" i="9" s="1"/>
  <c r="H65" i="9"/>
  <c r="J65" i="9" s="1"/>
  <c r="B65" i="7"/>
  <c r="C65" i="7" s="1"/>
  <c r="D65" i="7" s="1"/>
  <c r="E65" i="7" s="1"/>
  <c r="B65" i="8"/>
  <c r="C65" i="8" s="1"/>
  <c r="D65" i="8" s="1"/>
  <c r="E65" i="8" s="1"/>
  <c r="B65" i="6"/>
  <c r="C65" i="6" s="1"/>
  <c r="D65" i="6" s="1"/>
  <c r="E65" i="6" s="1"/>
  <c r="B65" i="5"/>
  <c r="B65" i="4"/>
  <c r="C65" i="4" s="1"/>
  <c r="D65" i="4" s="1"/>
  <c r="E65" i="4" s="1"/>
  <c r="B65" i="3"/>
  <c r="C65" i="3" s="1"/>
  <c r="D65" i="3" s="1"/>
  <c r="E65" i="3" s="1"/>
  <c r="B65" i="2"/>
  <c r="C65" i="2" s="1"/>
  <c r="D65" i="2" s="1"/>
  <c r="E65" i="2" s="1"/>
  <c r="C66" i="5" l="1"/>
  <c r="B65" i="13"/>
  <c r="AL65" i="18"/>
  <c r="E65" i="17"/>
  <c r="D65" i="17"/>
  <c r="E65" i="9"/>
  <c r="Y64" i="18"/>
  <c r="Z64" i="18"/>
  <c r="AA64" i="18"/>
  <c r="AB64" i="18"/>
  <c r="AC64" i="18"/>
  <c r="AF64" i="18"/>
  <c r="AL64" i="18"/>
  <c r="C66" i="13" l="1"/>
  <c r="C65" i="16"/>
  <c r="K4" i="18"/>
  <c r="L4" i="18" s="1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22" i="18"/>
  <c r="C64" i="18"/>
  <c r="D64" i="18"/>
  <c r="E64" i="18"/>
  <c r="F64" i="18"/>
  <c r="H64" i="18"/>
  <c r="B64" i="17"/>
  <c r="C64" i="17" s="1"/>
  <c r="C68" i="15"/>
  <c r="D68" i="15" s="1"/>
  <c r="E68" i="15"/>
  <c r="G64" i="16"/>
  <c r="C64" i="9"/>
  <c r="D64" i="9" s="1"/>
  <c r="G64" i="9"/>
  <c r="I64" i="9" s="1"/>
  <c r="H64" i="9"/>
  <c r="J64" i="9" s="1"/>
  <c r="B64" i="7"/>
  <c r="C64" i="7" s="1"/>
  <c r="D64" i="7" s="1"/>
  <c r="E64" i="7" s="1"/>
  <c r="B64" i="8"/>
  <c r="C64" i="8" s="1"/>
  <c r="D64" i="8" s="1"/>
  <c r="E64" i="8" s="1"/>
  <c r="B64" i="6"/>
  <c r="C64" i="6" s="1"/>
  <c r="D64" i="6" s="1"/>
  <c r="E64" i="6" s="1"/>
  <c r="B64" i="5"/>
  <c r="C65" i="5" s="1"/>
  <c r="B64" i="4"/>
  <c r="C64" i="4"/>
  <c r="D64" i="4" s="1"/>
  <c r="E64" i="4" s="1"/>
  <c r="B64" i="3"/>
  <c r="C64" i="3"/>
  <c r="D64" i="3" s="1"/>
  <c r="E64" i="3" s="1"/>
  <c r="B64" i="2"/>
  <c r="C64" i="2" s="1"/>
  <c r="D64" i="2" s="1"/>
  <c r="E64" i="2" s="1"/>
  <c r="R66" i="13" l="1"/>
  <c r="D67" i="13"/>
  <c r="D66" i="16"/>
  <c r="B64" i="13"/>
  <c r="AG66" i="18"/>
  <c r="K66" i="9"/>
  <c r="D66" i="5"/>
  <c r="P7" i="18"/>
  <c r="P8" i="18"/>
  <c r="G64" i="18"/>
  <c r="I64" i="18" s="1"/>
  <c r="E64" i="17"/>
  <c r="D64" i="17"/>
  <c r="E64" i="9"/>
  <c r="Y66" i="13" l="1"/>
  <c r="Z66" i="13"/>
  <c r="V66" i="13"/>
  <c r="AB66" i="13"/>
  <c r="AA66" i="13"/>
  <c r="X66" i="13"/>
  <c r="W66" i="13"/>
  <c r="T66" i="13"/>
  <c r="U66" i="13"/>
  <c r="C65" i="13"/>
  <c r="R65" i="13" s="1"/>
  <c r="C64" i="16"/>
  <c r="J10" i="12"/>
  <c r="Y63" i="18"/>
  <c r="C63" i="18"/>
  <c r="D63" i="18"/>
  <c r="E63" i="18"/>
  <c r="F63" i="18"/>
  <c r="H63" i="18"/>
  <c r="B63" i="17"/>
  <c r="C63" i="17" s="1"/>
  <c r="C67" i="15"/>
  <c r="D67" i="15"/>
  <c r="E67" i="15"/>
  <c r="G63" i="16"/>
  <c r="C63" i="9"/>
  <c r="D63" i="9"/>
  <c r="E63" i="9"/>
  <c r="G63" i="9"/>
  <c r="I63" i="9" s="1"/>
  <c r="H63" i="9"/>
  <c r="J63" i="9"/>
  <c r="B63" i="7"/>
  <c r="C63" i="7" s="1"/>
  <c r="D63" i="7" s="1"/>
  <c r="E63" i="7" s="1"/>
  <c r="B63" i="8"/>
  <c r="C63" i="8" s="1"/>
  <c r="D63" i="8" s="1"/>
  <c r="E63" i="8" s="1"/>
  <c r="B63" i="6"/>
  <c r="C63" i="6" s="1"/>
  <c r="D63" i="6" s="1"/>
  <c r="E63" i="6" s="1"/>
  <c r="B63" i="5"/>
  <c r="B63" i="4"/>
  <c r="C63" i="4" s="1"/>
  <c r="D63" i="4" s="1"/>
  <c r="E63" i="4" s="1"/>
  <c r="B63" i="3"/>
  <c r="C63" i="3" s="1"/>
  <c r="D63" i="3" s="1"/>
  <c r="E63" i="3" s="1"/>
  <c r="B63" i="2"/>
  <c r="C63" i="2" s="1"/>
  <c r="D63" i="2" s="1"/>
  <c r="E63" i="2" s="1"/>
  <c r="AB65" i="13" l="1"/>
  <c r="U65" i="13"/>
  <c r="T65" i="13"/>
  <c r="V65" i="13"/>
  <c r="X65" i="13"/>
  <c r="W65" i="13"/>
  <c r="Y65" i="13"/>
  <c r="AA65" i="13"/>
  <c r="Z65" i="13"/>
  <c r="C64" i="5"/>
  <c r="B63" i="13"/>
  <c r="AG65" i="18"/>
  <c r="K65" i="9"/>
  <c r="D66" i="13"/>
  <c r="D65" i="16"/>
  <c r="G63" i="18"/>
  <c r="I63" i="18" s="1"/>
  <c r="J64" i="18"/>
  <c r="E63" i="17"/>
  <c r="D63" i="17"/>
  <c r="D65" i="5" l="1"/>
  <c r="C63" i="16"/>
  <c r="C64" i="13"/>
  <c r="R64" i="13" s="1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7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11" i="17"/>
  <c r="D12" i="17"/>
  <c r="D13" i="17"/>
  <c r="D10" i="17"/>
  <c r="Y64" i="13" l="1"/>
  <c r="Z64" i="13"/>
  <c r="V64" i="13"/>
  <c r="AA64" i="13"/>
  <c r="U64" i="13"/>
  <c r="X64" i="13"/>
  <c r="AB64" i="13"/>
  <c r="T64" i="13"/>
  <c r="W64" i="13"/>
  <c r="D64" i="16"/>
  <c r="AG64" i="18"/>
  <c r="K64" i="9"/>
  <c r="D65" i="13"/>
  <c r="E66" i="5"/>
  <c r="I10" i="12"/>
  <c r="Y62" i="18"/>
  <c r="C62" i="18"/>
  <c r="D62" i="18"/>
  <c r="E62" i="18"/>
  <c r="F62" i="18"/>
  <c r="H62" i="18"/>
  <c r="B62" i="17"/>
  <c r="C62" i="17" s="1"/>
  <c r="G62" i="16"/>
  <c r="C66" i="15"/>
  <c r="D66" i="15" s="1"/>
  <c r="C62" i="9"/>
  <c r="D62" i="9"/>
  <c r="E62" i="9" s="1"/>
  <c r="G62" i="9"/>
  <c r="I62" i="9" s="1"/>
  <c r="H62" i="9"/>
  <c r="J62" i="9" s="1"/>
  <c r="B62" i="7"/>
  <c r="C62" i="7" s="1"/>
  <c r="D62" i="7" s="1"/>
  <c r="E62" i="7" s="1"/>
  <c r="B62" i="8"/>
  <c r="C62" i="8" s="1"/>
  <c r="D62" i="8" s="1"/>
  <c r="E62" i="8" s="1"/>
  <c r="B62" i="6"/>
  <c r="C62" i="6" s="1"/>
  <c r="D62" i="6" s="1"/>
  <c r="E62" i="6" s="1"/>
  <c r="B62" i="5"/>
  <c r="B62" i="4"/>
  <c r="C62" i="4" s="1"/>
  <c r="D62" i="4" s="1"/>
  <c r="E62" i="4" s="1"/>
  <c r="B62" i="3"/>
  <c r="C62" i="3" s="1"/>
  <c r="D62" i="3" s="1"/>
  <c r="E62" i="3" s="1"/>
  <c r="B62" i="2"/>
  <c r="C62" i="2" s="1"/>
  <c r="D62" i="2" s="1"/>
  <c r="E62" i="2" s="1"/>
  <c r="C63" i="5" l="1"/>
  <c r="B62" i="13"/>
  <c r="AA63" i="18"/>
  <c r="AF63" i="18" s="1"/>
  <c r="G62" i="18"/>
  <c r="I62" i="18" s="1"/>
  <c r="Z63" i="18"/>
  <c r="J63" i="18"/>
  <c r="E66" i="15"/>
  <c r="C63" i="13" l="1"/>
  <c r="R63" i="13" s="1"/>
  <c r="C62" i="16"/>
  <c r="D64" i="5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Y59" i="18"/>
  <c r="Y60" i="18"/>
  <c r="Y61" i="18"/>
  <c r="Y4" i="18"/>
  <c r="C61" i="18"/>
  <c r="J62" i="18" s="1"/>
  <c r="D61" i="18"/>
  <c r="E61" i="18"/>
  <c r="F61" i="18"/>
  <c r="H61" i="18"/>
  <c r="B61" i="17"/>
  <c r="C61" i="17" s="1"/>
  <c r="C65" i="15"/>
  <c r="D65" i="15" s="1"/>
  <c r="E65" i="15"/>
  <c r="G61" i="16"/>
  <c r="C61" i="9"/>
  <c r="D61" i="9" s="1"/>
  <c r="G61" i="9"/>
  <c r="I61" i="9" s="1"/>
  <c r="H61" i="9"/>
  <c r="J61" i="9" s="1"/>
  <c r="B61" i="7"/>
  <c r="C61" i="7" s="1"/>
  <c r="D61" i="7" s="1"/>
  <c r="E61" i="7" s="1"/>
  <c r="B61" i="8"/>
  <c r="C61" i="8" s="1"/>
  <c r="D61" i="8" s="1"/>
  <c r="E61" i="8" s="1"/>
  <c r="B61" i="6"/>
  <c r="C61" i="6" s="1"/>
  <c r="D61" i="6" s="1"/>
  <c r="E61" i="6" s="1"/>
  <c r="B61" i="5"/>
  <c r="B61" i="4"/>
  <c r="C61" i="4" s="1"/>
  <c r="D61" i="4" s="1"/>
  <c r="E61" i="4" s="1"/>
  <c r="B61" i="3"/>
  <c r="C61" i="3" s="1"/>
  <c r="D61" i="3" s="1"/>
  <c r="E61" i="3" s="1"/>
  <c r="B61" i="2"/>
  <c r="C61" i="2" s="1"/>
  <c r="D61" i="2" s="1"/>
  <c r="E61" i="2" s="1"/>
  <c r="AA63" i="13" l="1"/>
  <c r="AB63" i="13"/>
  <c r="T63" i="13"/>
  <c r="Y63" i="13"/>
  <c r="X63" i="13"/>
  <c r="U63" i="13"/>
  <c r="Z63" i="13"/>
  <c r="V63" i="13"/>
  <c r="W63" i="13"/>
  <c r="C62" i="5"/>
  <c r="D63" i="16"/>
  <c r="E65" i="5"/>
  <c r="AG63" i="18"/>
  <c r="K63" i="9"/>
  <c r="D64" i="13"/>
  <c r="B61" i="13"/>
  <c r="AA62" i="18"/>
  <c r="AF62" i="18" s="1"/>
  <c r="Z62" i="18"/>
  <c r="G61" i="18"/>
  <c r="I61" i="18" s="1"/>
  <c r="E61" i="9"/>
  <c r="C60" i="18"/>
  <c r="D60" i="18"/>
  <c r="E60" i="18"/>
  <c r="F60" i="18"/>
  <c r="H60" i="18"/>
  <c r="B60" i="17"/>
  <c r="C60" i="17" s="1"/>
  <c r="C64" i="15"/>
  <c r="D64" i="15" s="1"/>
  <c r="C60" i="9"/>
  <c r="D60" i="9" s="1"/>
  <c r="G60" i="9"/>
  <c r="I60" i="9" s="1"/>
  <c r="H60" i="9"/>
  <c r="J60" i="9" s="1"/>
  <c r="B60" i="7"/>
  <c r="C60" i="7" s="1"/>
  <c r="D60" i="7" s="1"/>
  <c r="E60" i="7" s="1"/>
  <c r="B60" i="8"/>
  <c r="C60" i="8" s="1"/>
  <c r="D60" i="8" s="1"/>
  <c r="E60" i="8" s="1"/>
  <c r="B60" i="6"/>
  <c r="C60" i="6" s="1"/>
  <c r="D60" i="6" s="1"/>
  <c r="E60" i="6" s="1"/>
  <c r="B60" i="5"/>
  <c r="B60" i="4"/>
  <c r="C60" i="4" s="1"/>
  <c r="D60" i="4" s="1"/>
  <c r="E60" i="4" s="1"/>
  <c r="B60" i="3"/>
  <c r="C60" i="3" s="1"/>
  <c r="D60" i="3" s="1"/>
  <c r="E60" i="3" s="1"/>
  <c r="B60" i="2"/>
  <c r="C60" i="2" s="1"/>
  <c r="D60" i="2" s="1"/>
  <c r="E60" i="2" s="1"/>
  <c r="C62" i="13" l="1"/>
  <c r="R62" i="13" s="1"/>
  <c r="C61" i="16"/>
  <c r="D62" i="5"/>
  <c r="D63" i="5"/>
  <c r="C60" i="5"/>
  <c r="B60" i="13"/>
  <c r="C61" i="5"/>
  <c r="G60" i="18"/>
  <c r="I60" i="18" s="1"/>
  <c r="AA61" i="18"/>
  <c r="J61" i="18"/>
  <c r="Z61" i="18"/>
  <c r="E64" i="15"/>
  <c r="E60" i="9"/>
  <c r="C59" i="18"/>
  <c r="D59" i="18"/>
  <c r="E59" i="18"/>
  <c r="F59" i="18"/>
  <c r="H59" i="18"/>
  <c r="B59" i="17"/>
  <c r="C59" i="17"/>
  <c r="C63" i="15"/>
  <c r="D63" i="15" s="1"/>
  <c r="C59" i="9"/>
  <c r="D59" i="9" s="1"/>
  <c r="G59" i="9"/>
  <c r="I59" i="9" s="1"/>
  <c r="H59" i="9"/>
  <c r="J59" i="9" s="1"/>
  <c r="B59" i="7"/>
  <c r="C59" i="7" s="1"/>
  <c r="D59" i="7" s="1"/>
  <c r="E59" i="7" s="1"/>
  <c r="B59" i="8"/>
  <c r="C59" i="8" s="1"/>
  <c r="D59" i="8" s="1"/>
  <c r="E59" i="8" s="1"/>
  <c r="B59" i="6"/>
  <c r="C59" i="6" s="1"/>
  <c r="D59" i="6" s="1"/>
  <c r="E59" i="6" s="1"/>
  <c r="B59" i="5"/>
  <c r="B59" i="13" s="1"/>
  <c r="B59" i="4"/>
  <c r="C59" i="4"/>
  <c r="D59" i="4"/>
  <c r="E59" i="4"/>
  <c r="B59" i="3"/>
  <c r="C59" i="3" s="1"/>
  <c r="D59" i="3" s="1"/>
  <c r="E59" i="3" s="1"/>
  <c r="B58" i="3"/>
  <c r="C58" i="3" s="1"/>
  <c r="D58" i="3" s="1"/>
  <c r="E58" i="3" s="1"/>
  <c r="B59" i="2"/>
  <c r="C59" i="2" s="1"/>
  <c r="D59" i="2" s="1"/>
  <c r="E59" i="2" s="1"/>
  <c r="Y62" i="13" l="1"/>
  <c r="Z62" i="13"/>
  <c r="V62" i="13"/>
  <c r="T62" i="13"/>
  <c r="W62" i="13"/>
  <c r="X62" i="13"/>
  <c r="AA62" i="13"/>
  <c r="AB62" i="13"/>
  <c r="U62" i="13"/>
  <c r="C59" i="16"/>
  <c r="E63" i="5"/>
  <c r="E64" i="5"/>
  <c r="AG62" i="18"/>
  <c r="K62" i="9"/>
  <c r="D63" i="13"/>
  <c r="C60" i="13"/>
  <c r="R60" i="13" s="1"/>
  <c r="C60" i="16"/>
  <c r="D62" i="16"/>
  <c r="D61" i="5"/>
  <c r="E62" i="5" s="1"/>
  <c r="C61" i="13"/>
  <c r="G59" i="18"/>
  <c r="I59" i="18" s="1"/>
  <c r="AA60" i="18"/>
  <c r="AF61" i="18"/>
  <c r="Z60" i="18"/>
  <c r="J60" i="18"/>
  <c r="AF60" i="18"/>
  <c r="E63" i="15"/>
  <c r="E59" i="9"/>
  <c r="AJ5" i="18"/>
  <c r="Y60" i="13" l="1"/>
  <c r="V60" i="13"/>
  <c r="Z60" i="13"/>
  <c r="AA60" i="13"/>
  <c r="X60" i="13"/>
  <c r="U60" i="13"/>
  <c r="T60" i="13"/>
  <c r="AB60" i="13"/>
  <c r="W60" i="13"/>
  <c r="D62" i="13"/>
  <c r="R61" i="13"/>
  <c r="D60" i="16"/>
  <c r="D61" i="16"/>
  <c r="AG60" i="18"/>
  <c r="K60" i="9"/>
  <c r="D61" i="13"/>
  <c r="AG61" i="18"/>
  <c r="K61" i="9"/>
  <c r="C58" i="18"/>
  <c r="B58" i="2"/>
  <c r="G58" i="9" s="1"/>
  <c r="I58" i="9" s="1"/>
  <c r="B58" i="4"/>
  <c r="B58" i="5"/>
  <c r="C59" i="5" s="1"/>
  <c r="B58" i="6"/>
  <c r="B58" i="8"/>
  <c r="B58" i="7"/>
  <c r="C58" i="9"/>
  <c r="H58" i="9"/>
  <c r="J58" i="9" s="1"/>
  <c r="C62" i="15"/>
  <c r="B58" i="17"/>
  <c r="D58" i="18"/>
  <c r="E58" i="18"/>
  <c r="F58" i="18"/>
  <c r="AA61" i="13" l="1"/>
  <c r="U61" i="13"/>
  <c r="AB61" i="13"/>
  <c r="T61" i="13"/>
  <c r="Y61" i="13"/>
  <c r="X61" i="13"/>
  <c r="W61" i="13"/>
  <c r="Z61" i="13"/>
  <c r="V61" i="13"/>
  <c r="D60" i="5"/>
  <c r="AA59" i="18"/>
  <c r="AF59" i="18"/>
  <c r="Z59" i="18"/>
  <c r="J59" i="18"/>
  <c r="G58" i="18"/>
  <c r="B58" i="13"/>
  <c r="C59" i="13" s="1"/>
  <c r="R59" i="13" s="1"/>
  <c r="AA59" i="13" l="1"/>
  <c r="X59" i="13"/>
  <c r="U59" i="13"/>
  <c r="AB59" i="13"/>
  <c r="T59" i="13"/>
  <c r="Y59" i="13"/>
  <c r="W59" i="13"/>
  <c r="V59" i="13"/>
  <c r="Z59" i="13"/>
  <c r="E61" i="5"/>
  <c r="AG59" i="18"/>
  <c r="K59" i="9"/>
  <c r="D60" i="13"/>
  <c r="C58" i="16"/>
  <c r="D59" i="16" s="1"/>
  <c r="M10" i="15" l="1"/>
  <c r="H84" i="15" l="1"/>
  <c r="H83" i="15"/>
  <c r="H81" i="15"/>
  <c r="H82" i="15"/>
  <c r="J82" i="15" s="1"/>
  <c r="H80" i="15"/>
  <c r="H79" i="15"/>
  <c r="J79" i="15" s="1"/>
  <c r="H78" i="15"/>
  <c r="H77" i="15"/>
  <c r="H76" i="15"/>
  <c r="H75" i="15"/>
  <c r="H74" i="15"/>
  <c r="H73" i="15"/>
  <c r="J73" i="15" s="1"/>
  <c r="H72" i="15"/>
  <c r="J72" i="15" s="1"/>
  <c r="H71" i="15"/>
  <c r="H70" i="15"/>
  <c r="H69" i="15"/>
  <c r="H68" i="15"/>
  <c r="H67" i="15"/>
  <c r="H66" i="15"/>
  <c r="H16" i="15"/>
  <c r="H65" i="15"/>
  <c r="H6" i="15"/>
  <c r="H5" i="15"/>
  <c r="H4" i="15"/>
  <c r="H7" i="15"/>
  <c r="H3" i="15"/>
  <c r="H91" i="15"/>
  <c r="H87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94" i="15"/>
  <c r="H90" i="15"/>
  <c r="H86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96" i="15"/>
  <c r="H88" i="15"/>
  <c r="H64" i="15"/>
  <c r="J64" i="15" s="1"/>
  <c r="H56" i="15"/>
  <c r="H48" i="15"/>
  <c r="H40" i="15"/>
  <c r="H36" i="15"/>
  <c r="H32" i="15"/>
  <c r="H28" i="15"/>
  <c r="H24" i="15"/>
  <c r="H20" i="15"/>
  <c r="H12" i="15"/>
  <c r="H95" i="15"/>
  <c r="H93" i="15"/>
  <c r="H89" i="15"/>
  <c r="H85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92" i="15"/>
  <c r="H60" i="15"/>
  <c r="H52" i="15"/>
  <c r="H44" i="15"/>
  <c r="H8" i="15"/>
  <c r="J81" i="15" l="1"/>
  <c r="J83" i="15"/>
  <c r="J84" i="15"/>
  <c r="J69" i="15"/>
  <c r="J77" i="15"/>
  <c r="J66" i="15"/>
  <c r="J70" i="15"/>
  <c r="J74" i="15"/>
  <c r="J78" i="15"/>
  <c r="J67" i="15"/>
  <c r="J71" i="15"/>
  <c r="J75" i="15"/>
  <c r="J68" i="15"/>
  <c r="J76" i="15"/>
  <c r="J80" i="15"/>
  <c r="J65" i="15"/>
  <c r="C57" i="18"/>
  <c r="D57" i="18"/>
  <c r="E57" i="18"/>
  <c r="F57" i="18"/>
  <c r="H57" i="18"/>
  <c r="B57" i="17"/>
  <c r="C61" i="15"/>
  <c r="C57" i="9"/>
  <c r="B57" i="7"/>
  <c r="B57" i="8"/>
  <c r="B57" i="6"/>
  <c r="B57" i="5"/>
  <c r="C58" i="5" s="1"/>
  <c r="B57" i="4"/>
  <c r="B57" i="3"/>
  <c r="B57" i="2"/>
  <c r="D59" i="5" l="1"/>
  <c r="C58" i="7"/>
  <c r="C58" i="4"/>
  <c r="B57" i="13"/>
  <c r="D58" i="9"/>
  <c r="C58" i="6"/>
  <c r="H57" i="9"/>
  <c r="J57" i="9" s="1"/>
  <c r="E62" i="15"/>
  <c r="D62" i="15"/>
  <c r="J62" i="15" s="1"/>
  <c r="C58" i="2"/>
  <c r="C58" i="8"/>
  <c r="G57" i="9"/>
  <c r="I57" i="9" s="1"/>
  <c r="C58" i="17"/>
  <c r="AA58" i="18"/>
  <c r="AF58" i="18" s="1"/>
  <c r="Z58" i="18"/>
  <c r="G57" i="18"/>
  <c r="I57" i="18" s="1"/>
  <c r="J58" i="18"/>
  <c r="E60" i="5" l="1"/>
  <c r="C58" i="13"/>
  <c r="C57" i="16"/>
  <c r="D58" i="16" s="1"/>
  <c r="C56" i="18"/>
  <c r="D56" i="18"/>
  <c r="E56" i="18"/>
  <c r="F56" i="18"/>
  <c r="B56" i="17"/>
  <c r="C60" i="15"/>
  <c r="C56" i="9"/>
  <c r="D57" i="9" s="1"/>
  <c r="E58" i="9" s="1"/>
  <c r="B56" i="7"/>
  <c r="C57" i="7" s="1"/>
  <c r="B56" i="8"/>
  <c r="B56" i="6"/>
  <c r="B56" i="5"/>
  <c r="B56" i="4"/>
  <c r="B56" i="3"/>
  <c r="B56" i="2"/>
  <c r="D59" i="13" l="1"/>
  <c r="R58" i="13"/>
  <c r="C57" i="6"/>
  <c r="AG58" i="18"/>
  <c r="K58" i="9"/>
  <c r="C57" i="17"/>
  <c r="D58" i="7"/>
  <c r="C57" i="3"/>
  <c r="C57" i="4"/>
  <c r="B56" i="13"/>
  <c r="C57" i="13" s="1"/>
  <c r="C57" i="8"/>
  <c r="C57" i="2"/>
  <c r="C57" i="5"/>
  <c r="Z57" i="18"/>
  <c r="AA57" i="18"/>
  <c r="AF57" i="18" s="1"/>
  <c r="J57" i="18"/>
  <c r="E61" i="15"/>
  <c r="D61" i="15"/>
  <c r="J61" i="15" s="1"/>
  <c r="G56" i="18"/>
  <c r="G56" i="9"/>
  <c r="I56" i="9" s="1"/>
  <c r="H56" i="9"/>
  <c r="J56" i="9" s="1"/>
  <c r="D58" i="13" l="1"/>
  <c r="R57" i="13"/>
  <c r="V58" i="13"/>
  <c r="Z58" i="13"/>
  <c r="Y58" i="13"/>
  <c r="AB58" i="13"/>
  <c r="T58" i="13"/>
  <c r="AA58" i="13"/>
  <c r="U58" i="13"/>
  <c r="W58" i="13"/>
  <c r="X58" i="13"/>
  <c r="C56" i="16"/>
  <c r="D57" i="16" s="1"/>
  <c r="D58" i="2"/>
  <c r="D58" i="8"/>
  <c r="AG57" i="18"/>
  <c r="K57" i="9"/>
  <c r="D58" i="5"/>
  <c r="E59" i="5" s="1"/>
  <c r="D58" i="4"/>
  <c r="D58" i="6"/>
  <c r="X57" i="13" l="1"/>
  <c r="U57" i="13"/>
  <c r="AB57" i="13"/>
  <c r="T57" i="13"/>
  <c r="AA57" i="13"/>
  <c r="Y57" i="13"/>
  <c r="V57" i="13"/>
  <c r="W57" i="13"/>
  <c r="Z57" i="13"/>
  <c r="C55" i="18"/>
  <c r="D55" i="18"/>
  <c r="E55" i="18"/>
  <c r="F55" i="18"/>
  <c r="B55" i="17"/>
  <c r="C59" i="15"/>
  <c r="C55" i="9"/>
  <c r="B55" i="7"/>
  <c r="B55" i="8"/>
  <c r="B55" i="6"/>
  <c r="B55" i="5"/>
  <c r="B55" i="4"/>
  <c r="B55" i="3"/>
  <c r="B55" i="2"/>
  <c r="AA56" i="18" l="1"/>
  <c r="C56" i="6"/>
  <c r="C56" i="5"/>
  <c r="B55" i="13"/>
  <c r="C56" i="17"/>
  <c r="C56" i="3"/>
  <c r="C56" i="8"/>
  <c r="C56" i="2"/>
  <c r="C56" i="4"/>
  <c r="C56" i="7"/>
  <c r="Z56" i="18"/>
  <c r="AF56" i="18"/>
  <c r="J56" i="18"/>
  <c r="D60" i="15"/>
  <c r="J60" i="15" s="1"/>
  <c r="E60" i="15"/>
  <c r="G55" i="18"/>
  <c r="D56" i="9"/>
  <c r="E57" i="9" s="1"/>
  <c r="H55" i="9"/>
  <c r="J55" i="9" s="1"/>
  <c r="G55" i="9"/>
  <c r="I55" i="9" s="1"/>
  <c r="D57" i="3" l="1"/>
  <c r="D57" i="5"/>
  <c r="D57" i="7"/>
  <c r="D57" i="2"/>
  <c r="D57" i="8"/>
  <c r="D57" i="6"/>
  <c r="D57" i="4"/>
  <c r="C56" i="13"/>
  <c r="R56" i="13" s="1"/>
  <c r="C55" i="16"/>
  <c r="D56" i="16" s="1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G3" i="18" s="1"/>
  <c r="V56" i="13" l="1"/>
  <c r="Z56" i="13"/>
  <c r="AA56" i="13"/>
  <c r="U56" i="13"/>
  <c r="Y56" i="13"/>
  <c r="W56" i="13"/>
  <c r="T56" i="13"/>
  <c r="X56" i="13"/>
  <c r="AB56" i="13"/>
  <c r="AG56" i="18"/>
  <c r="K56" i="9"/>
  <c r="D57" i="13"/>
  <c r="E58" i="6"/>
  <c r="E58" i="2"/>
  <c r="E58" i="5"/>
  <c r="E58" i="4"/>
  <c r="E58" i="8"/>
  <c r="E58" i="7"/>
  <c r="AD4" i="18"/>
  <c r="AD5" i="18" s="1"/>
  <c r="AD6" i="18" s="1"/>
  <c r="AD7" i="18" s="1"/>
  <c r="AD8" i="18" s="1"/>
  <c r="AD9" i="18" s="1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D34" i="18" s="1"/>
  <c r="AD35" i="18" s="1"/>
  <c r="AD36" i="18" s="1"/>
  <c r="AD37" i="18" s="1"/>
  <c r="AD38" i="18" s="1"/>
  <c r="AD39" i="18" s="1"/>
  <c r="AD40" i="18" s="1"/>
  <c r="AD41" i="18" s="1"/>
  <c r="AD42" i="18" s="1"/>
  <c r="AD43" i="18" s="1"/>
  <c r="AD44" i="18" s="1"/>
  <c r="AD45" i="18" s="1"/>
  <c r="AD46" i="18" s="1"/>
  <c r="AD47" i="18" s="1"/>
  <c r="AD48" i="18" s="1"/>
  <c r="AD49" i="18" s="1"/>
  <c r="AD50" i="18" s="1"/>
  <c r="AD51" i="18" s="1"/>
  <c r="AD52" i="18" s="1"/>
  <c r="AD53" i="18" s="1"/>
  <c r="AD54" i="18" s="1"/>
  <c r="AD55" i="18" s="1"/>
  <c r="AD56" i="18" s="1"/>
  <c r="AD57" i="18" s="1"/>
  <c r="AD58" i="18" s="1"/>
  <c r="AD59" i="18" s="1"/>
  <c r="AD60" i="18" s="1"/>
  <c r="AD61" i="18" s="1"/>
  <c r="AD62" i="18" s="1"/>
  <c r="AD63" i="18" s="1"/>
  <c r="AD64" i="18" s="1"/>
  <c r="Z4" i="18"/>
  <c r="AA4" i="18"/>
  <c r="AB4" i="18" s="1"/>
  <c r="AC4" i="18" s="1"/>
  <c r="Z48" i="18"/>
  <c r="Z40" i="18"/>
  <c r="Z32" i="18"/>
  <c r="Z24" i="18"/>
  <c r="Z12" i="18"/>
  <c r="AA48" i="18"/>
  <c r="AF48" i="18" s="1"/>
  <c r="AA36" i="18"/>
  <c r="AF36" i="18" s="1"/>
  <c r="AA28" i="18"/>
  <c r="AF28" i="18" s="1"/>
  <c r="AA20" i="18"/>
  <c r="AF20" i="18" s="1"/>
  <c r="AA12" i="18"/>
  <c r="AF12" i="18" s="1"/>
  <c r="Z47" i="18"/>
  <c r="Z43" i="18"/>
  <c r="Z35" i="18"/>
  <c r="Z27" i="18"/>
  <c r="Z15" i="18"/>
  <c r="Z7" i="18"/>
  <c r="AA51" i="18"/>
  <c r="AF51" i="18" s="1"/>
  <c r="AA43" i="18"/>
  <c r="AF43" i="18" s="1"/>
  <c r="AA35" i="18"/>
  <c r="AF35" i="18" s="1"/>
  <c r="AA27" i="18"/>
  <c r="AF27" i="18" s="1"/>
  <c r="AA19" i="18"/>
  <c r="AF19" i="18" s="1"/>
  <c r="AA11" i="18"/>
  <c r="AF11" i="18" s="1"/>
  <c r="Z54" i="18"/>
  <c r="Z55" i="18"/>
  <c r="Z50" i="18"/>
  <c r="Z46" i="18"/>
  <c r="Z42" i="18"/>
  <c r="Z38" i="18"/>
  <c r="Z34" i="18"/>
  <c r="Z30" i="18"/>
  <c r="Z26" i="18"/>
  <c r="Z22" i="18"/>
  <c r="Z18" i="18"/>
  <c r="Z14" i="18"/>
  <c r="Z10" i="18"/>
  <c r="Z6" i="18"/>
  <c r="AA54" i="18"/>
  <c r="AF54" i="18" s="1"/>
  <c r="AA50" i="18"/>
  <c r="AF50" i="18" s="1"/>
  <c r="AA46" i="18"/>
  <c r="AF46" i="18" s="1"/>
  <c r="AA42" i="18"/>
  <c r="AF42" i="18" s="1"/>
  <c r="AA38" i="18"/>
  <c r="AF38" i="18" s="1"/>
  <c r="AA34" i="18"/>
  <c r="AF34" i="18" s="1"/>
  <c r="AA30" i="18"/>
  <c r="AF30" i="18" s="1"/>
  <c r="AA26" i="18"/>
  <c r="AF26" i="18" s="1"/>
  <c r="AA22" i="18"/>
  <c r="AF22" i="18" s="1"/>
  <c r="AA18" i="18"/>
  <c r="AF18" i="18" s="1"/>
  <c r="AA14" i="18"/>
  <c r="AF14" i="18" s="1"/>
  <c r="AA10" i="18"/>
  <c r="AF10" i="18" s="1"/>
  <c r="AA6" i="18"/>
  <c r="AF6" i="18" s="1"/>
  <c r="Z52" i="18"/>
  <c r="Z44" i="18"/>
  <c r="Z36" i="18"/>
  <c r="Z28" i="18"/>
  <c r="Z20" i="18"/>
  <c r="Z16" i="18"/>
  <c r="Z8" i="18"/>
  <c r="AA52" i="18"/>
  <c r="AF52" i="18" s="1"/>
  <c r="AA44" i="18"/>
  <c r="AF44" i="18" s="1"/>
  <c r="AA40" i="18"/>
  <c r="AF40" i="18" s="1"/>
  <c r="AA32" i="18"/>
  <c r="AF32" i="18" s="1"/>
  <c r="AA24" i="18"/>
  <c r="AF24" i="18" s="1"/>
  <c r="AA16" i="18"/>
  <c r="AF16" i="18" s="1"/>
  <c r="AA8" i="18"/>
  <c r="AF8" i="18" s="1"/>
  <c r="Z51" i="18"/>
  <c r="Z39" i="18"/>
  <c r="Z31" i="18"/>
  <c r="Z23" i="18"/>
  <c r="Z19" i="18"/>
  <c r="Z11" i="18"/>
  <c r="AA47" i="18"/>
  <c r="AF47" i="18" s="1"/>
  <c r="AA39" i="18"/>
  <c r="AF39" i="18" s="1"/>
  <c r="AA31" i="18"/>
  <c r="AF31" i="18" s="1"/>
  <c r="AA23" i="18"/>
  <c r="AF23" i="18" s="1"/>
  <c r="AA15" i="18"/>
  <c r="AF15" i="18" s="1"/>
  <c r="AA7" i="18"/>
  <c r="AF7" i="18" s="1"/>
  <c r="Z53" i="18"/>
  <c r="Z49" i="18"/>
  <c r="Z45" i="18"/>
  <c r="Z41" i="18"/>
  <c r="Z37" i="18"/>
  <c r="Z33" i="18"/>
  <c r="Z29" i="18"/>
  <c r="Z25" i="18"/>
  <c r="Z21" i="18"/>
  <c r="Z17" i="18"/>
  <c r="Z13" i="18"/>
  <c r="Z9" i="18"/>
  <c r="Z5" i="18"/>
  <c r="AA55" i="18"/>
  <c r="AF55" i="18" s="1"/>
  <c r="AA53" i="18"/>
  <c r="AF53" i="18" s="1"/>
  <c r="AA49" i="18"/>
  <c r="AF49" i="18" s="1"/>
  <c r="AA45" i="18"/>
  <c r="AF45" i="18" s="1"/>
  <c r="AA41" i="18"/>
  <c r="AF41" i="18" s="1"/>
  <c r="AA37" i="18"/>
  <c r="AF37" i="18" s="1"/>
  <c r="AA33" i="18"/>
  <c r="AF33" i="18" s="1"/>
  <c r="AA29" i="18"/>
  <c r="AF29" i="18" s="1"/>
  <c r="AA25" i="18"/>
  <c r="AF25" i="18" s="1"/>
  <c r="AA21" i="18"/>
  <c r="AF21" i="18" s="1"/>
  <c r="AA17" i="18"/>
  <c r="AF17" i="18" s="1"/>
  <c r="AA13" i="18"/>
  <c r="AF13" i="18" s="1"/>
  <c r="AA9" i="18"/>
  <c r="AF9" i="18" s="1"/>
  <c r="AA5" i="18"/>
  <c r="AF5" i="18" s="1"/>
  <c r="G52" i="18"/>
  <c r="I52" i="18" s="1"/>
  <c r="J52" i="18"/>
  <c r="G48" i="18"/>
  <c r="I48" i="18" s="1"/>
  <c r="J48" i="18"/>
  <c r="G44" i="18"/>
  <c r="I44" i="18" s="1"/>
  <c r="J44" i="18"/>
  <c r="G40" i="18"/>
  <c r="I40" i="18" s="1"/>
  <c r="J40" i="18"/>
  <c r="G36" i="18"/>
  <c r="I36" i="18" s="1"/>
  <c r="J36" i="18"/>
  <c r="G32" i="18"/>
  <c r="I32" i="18" s="1"/>
  <c r="J32" i="18"/>
  <c r="G28" i="18"/>
  <c r="I28" i="18" s="1"/>
  <c r="J28" i="18"/>
  <c r="G24" i="18"/>
  <c r="I24" i="18" s="1"/>
  <c r="J24" i="18"/>
  <c r="G20" i="18"/>
  <c r="I20" i="18" s="1"/>
  <c r="J20" i="18"/>
  <c r="G16" i="18"/>
  <c r="I16" i="18" s="1"/>
  <c r="J16" i="18"/>
  <c r="G12" i="18"/>
  <c r="I12" i="18" s="1"/>
  <c r="J12" i="18"/>
  <c r="G8" i="18"/>
  <c r="I8" i="18" s="1"/>
  <c r="J8" i="18"/>
  <c r="G4" i="18"/>
  <c r="I4" i="18" s="1"/>
  <c r="J4" i="18"/>
  <c r="G51" i="18"/>
  <c r="I51" i="18" s="1"/>
  <c r="J51" i="18"/>
  <c r="G47" i="18"/>
  <c r="I47" i="18" s="1"/>
  <c r="J47" i="18"/>
  <c r="G43" i="18"/>
  <c r="I43" i="18" s="1"/>
  <c r="J43" i="18"/>
  <c r="G39" i="18"/>
  <c r="I39" i="18" s="1"/>
  <c r="J39" i="18"/>
  <c r="G35" i="18"/>
  <c r="I35" i="18" s="1"/>
  <c r="J35" i="18"/>
  <c r="G31" i="18"/>
  <c r="I31" i="18" s="1"/>
  <c r="J31" i="18"/>
  <c r="G27" i="18"/>
  <c r="I27" i="18" s="1"/>
  <c r="J27" i="18"/>
  <c r="G23" i="18"/>
  <c r="I23" i="18" s="1"/>
  <c r="J23" i="18"/>
  <c r="G19" i="18"/>
  <c r="I19" i="18" s="1"/>
  <c r="J19" i="18"/>
  <c r="G15" i="18"/>
  <c r="I15" i="18" s="1"/>
  <c r="J15" i="18"/>
  <c r="G11" i="18"/>
  <c r="I11" i="18" s="1"/>
  <c r="J11" i="18"/>
  <c r="G7" i="18"/>
  <c r="I7" i="18" s="1"/>
  <c r="J7" i="18"/>
  <c r="G54" i="18"/>
  <c r="I54" i="18" s="1"/>
  <c r="J54" i="18"/>
  <c r="J55" i="18"/>
  <c r="G50" i="18"/>
  <c r="I50" i="18" s="1"/>
  <c r="J50" i="18"/>
  <c r="G46" i="18"/>
  <c r="I46" i="18" s="1"/>
  <c r="J46" i="18"/>
  <c r="G42" i="18"/>
  <c r="I42" i="18" s="1"/>
  <c r="J42" i="18"/>
  <c r="G38" i="18"/>
  <c r="I38" i="18" s="1"/>
  <c r="J38" i="18"/>
  <c r="G34" i="18"/>
  <c r="I34" i="18" s="1"/>
  <c r="J34" i="18"/>
  <c r="G30" i="18"/>
  <c r="I30" i="18" s="1"/>
  <c r="J30" i="18"/>
  <c r="G26" i="18"/>
  <c r="I26" i="18" s="1"/>
  <c r="J26" i="18"/>
  <c r="G22" i="18"/>
  <c r="I22" i="18" s="1"/>
  <c r="J22" i="18"/>
  <c r="G18" i="18"/>
  <c r="I18" i="18" s="1"/>
  <c r="J18" i="18"/>
  <c r="G14" i="18"/>
  <c r="I14" i="18" s="1"/>
  <c r="J14" i="18"/>
  <c r="G10" i="18"/>
  <c r="I10" i="18" s="1"/>
  <c r="J10" i="18"/>
  <c r="G6" i="18"/>
  <c r="I6" i="18" s="1"/>
  <c r="J6" i="18"/>
  <c r="J53" i="18"/>
  <c r="J49" i="18"/>
  <c r="J45" i="18"/>
  <c r="J41" i="18"/>
  <c r="J37" i="18"/>
  <c r="J33" i="18"/>
  <c r="J29" i="18"/>
  <c r="J25" i="18"/>
  <c r="J21" i="18"/>
  <c r="J17" i="18"/>
  <c r="J13" i="18"/>
  <c r="J9" i="18"/>
  <c r="J5" i="18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B54" i="17"/>
  <c r="C55" i="17" s="1"/>
  <c r="B53" i="17"/>
  <c r="C53" i="17" s="1"/>
  <c r="B52" i="17"/>
  <c r="C52" i="17" s="1"/>
  <c r="B51" i="17"/>
  <c r="B50" i="17"/>
  <c r="C50" i="17" s="1"/>
  <c r="B49" i="17"/>
  <c r="C49" i="17" s="1"/>
  <c r="B48" i="17"/>
  <c r="C48" i="17" s="1"/>
  <c r="B47" i="17"/>
  <c r="B46" i="17"/>
  <c r="C47" i="17" s="1"/>
  <c r="B45" i="17"/>
  <c r="C45" i="17" s="1"/>
  <c r="B44" i="17"/>
  <c r="C44" i="17" s="1"/>
  <c r="B43" i="17"/>
  <c r="B42" i="17"/>
  <c r="C43" i="17" s="1"/>
  <c r="B41" i="17"/>
  <c r="C41" i="17" s="1"/>
  <c r="B40" i="17"/>
  <c r="C40" i="17" s="1"/>
  <c r="B39" i="17"/>
  <c r="B38" i="17"/>
  <c r="C38" i="17" s="1"/>
  <c r="B37" i="17"/>
  <c r="C37" i="17" s="1"/>
  <c r="B36" i="17"/>
  <c r="C36" i="17" s="1"/>
  <c r="B35" i="17"/>
  <c r="B34" i="17"/>
  <c r="C35" i="17" s="1"/>
  <c r="B33" i="17"/>
  <c r="C33" i="17" s="1"/>
  <c r="B32" i="17"/>
  <c r="C32" i="17" s="1"/>
  <c r="B31" i="17"/>
  <c r="B30" i="17"/>
  <c r="C30" i="17" s="1"/>
  <c r="B29" i="17"/>
  <c r="C29" i="17" s="1"/>
  <c r="B28" i="17"/>
  <c r="C28" i="17" s="1"/>
  <c r="B27" i="17"/>
  <c r="B26" i="17"/>
  <c r="C27" i="17" s="1"/>
  <c r="B25" i="17"/>
  <c r="C25" i="17" s="1"/>
  <c r="B24" i="17"/>
  <c r="C24" i="17" s="1"/>
  <c r="B23" i="17"/>
  <c r="B22" i="17"/>
  <c r="C22" i="17" s="1"/>
  <c r="B21" i="17"/>
  <c r="C21" i="17" s="1"/>
  <c r="B20" i="17"/>
  <c r="C20" i="17" s="1"/>
  <c r="B19" i="17"/>
  <c r="B18" i="17"/>
  <c r="C19" i="17" s="1"/>
  <c r="B17" i="17"/>
  <c r="C17" i="17" s="1"/>
  <c r="B16" i="17"/>
  <c r="C16" i="17" s="1"/>
  <c r="B15" i="17"/>
  <c r="B14" i="17"/>
  <c r="C14" i="17" s="1"/>
  <c r="B13" i="17"/>
  <c r="C13" i="17" s="1"/>
  <c r="B12" i="17"/>
  <c r="C12" i="17" s="1"/>
  <c r="B11" i="17"/>
  <c r="B10" i="17"/>
  <c r="C11" i="17" s="1"/>
  <c r="B9" i="17"/>
  <c r="C9" i="17" s="1"/>
  <c r="B8" i="17"/>
  <c r="C8" i="17" s="1"/>
  <c r="B7" i="17"/>
  <c r="B6" i="17"/>
  <c r="C6" i="17" s="1"/>
  <c r="B5" i="17"/>
  <c r="C5" i="17" s="1"/>
  <c r="B4" i="17"/>
  <c r="C4" i="17" s="1"/>
  <c r="C58" i="15"/>
  <c r="C54" i="9"/>
  <c r="B54" i="7"/>
  <c r="B54" i="8"/>
  <c r="B54" i="13" s="1"/>
  <c r="B54" i="6"/>
  <c r="B54" i="5"/>
  <c r="B54" i="4"/>
  <c r="B54" i="3"/>
  <c r="B54" i="2"/>
  <c r="C55" i="13" l="1"/>
  <c r="R55" i="13" s="1"/>
  <c r="C54" i="16"/>
  <c r="D55" i="16" s="1"/>
  <c r="G54" i="9"/>
  <c r="I54" i="9" s="1"/>
  <c r="C15" i="17"/>
  <c r="C39" i="17"/>
  <c r="C7" i="17"/>
  <c r="C23" i="17"/>
  <c r="C31" i="17"/>
  <c r="C51" i="17"/>
  <c r="C55" i="4"/>
  <c r="C55" i="7"/>
  <c r="C55" i="5"/>
  <c r="C10" i="17"/>
  <c r="C18" i="17"/>
  <c r="C26" i="17"/>
  <c r="C34" i="17"/>
  <c r="C42" i="17"/>
  <c r="C46" i="17"/>
  <c r="C54" i="17"/>
  <c r="C55" i="6"/>
  <c r="C55" i="2"/>
  <c r="C55" i="3"/>
  <c r="C55" i="8"/>
  <c r="AB5" i="18"/>
  <c r="AC5" i="18" s="1"/>
  <c r="AI9" i="18"/>
  <c r="AI10" i="18"/>
  <c r="O7" i="18"/>
  <c r="O8" i="18"/>
  <c r="E59" i="15"/>
  <c r="D59" i="15"/>
  <c r="J59" i="15" s="1"/>
  <c r="H54" i="9"/>
  <c r="J54" i="9" s="1"/>
  <c r="D55" i="9"/>
  <c r="C57" i="15"/>
  <c r="E58" i="15" s="1"/>
  <c r="B53" i="7"/>
  <c r="C53" i="9"/>
  <c r="B53" i="8"/>
  <c r="B53" i="6"/>
  <c r="C54" i="6" s="1"/>
  <c r="B53" i="5"/>
  <c r="B53" i="13" s="1"/>
  <c r="B53" i="4"/>
  <c r="C54" i="4" s="1"/>
  <c r="B53" i="3"/>
  <c r="C54" i="3" s="1"/>
  <c r="B53" i="2"/>
  <c r="AA55" i="13" l="1"/>
  <c r="U55" i="13"/>
  <c r="AB55" i="13"/>
  <c r="T55" i="13"/>
  <c r="Y55" i="13"/>
  <c r="X55" i="13"/>
  <c r="Z55" i="13"/>
  <c r="V55" i="13"/>
  <c r="W55" i="13"/>
  <c r="C53" i="16"/>
  <c r="D56" i="5"/>
  <c r="D56" i="8"/>
  <c r="D56" i="2"/>
  <c r="C54" i="5"/>
  <c r="D56" i="7"/>
  <c r="C54" i="8"/>
  <c r="C54" i="2"/>
  <c r="D55" i="2" s="1"/>
  <c r="C54" i="7"/>
  <c r="AG55" i="18"/>
  <c r="K55" i="9"/>
  <c r="D56" i="13"/>
  <c r="AB6" i="18"/>
  <c r="D55" i="3"/>
  <c r="D56" i="3"/>
  <c r="D55" i="6"/>
  <c r="D56" i="6"/>
  <c r="D55" i="4"/>
  <c r="D56" i="4"/>
  <c r="C54" i="13"/>
  <c r="D54" i="16"/>
  <c r="D58" i="15"/>
  <c r="J58" i="15" s="1"/>
  <c r="H53" i="9"/>
  <c r="J53" i="9" s="1"/>
  <c r="E56" i="9"/>
  <c r="G53" i="9"/>
  <c r="I53" i="9" s="1"/>
  <c r="D54" i="9"/>
  <c r="G100" i="16"/>
  <c r="E3" i="16"/>
  <c r="C1" i="16"/>
  <c r="F7" i="15"/>
  <c r="D55" i="13" l="1"/>
  <c r="R54" i="13"/>
  <c r="D55" i="5"/>
  <c r="E56" i="6"/>
  <c r="E57" i="6"/>
  <c r="AB7" i="18"/>
  <c r="AC6" i="18"/>
  <c r="E56" i="2"/>
  <c r="E57" i="2"/>
  <c r="AG54" i="18"/>
  <c r="K54" i="9"/>
  <c r="E57" i="7"/>
  <c r="E56" i="4"/>
  <c r="E57" i="4"/>
  <c r="E56" i="3"/>
  <c r="E57" i="3"/>
  <c r="D55" i="7"/>
  <c r="E57" i="8"/>
  <c r="D55" i="8"/>
  <c r="E56" i="5"/>
  <c r="E57" i="5"/>
  <c r="E55" i="9"/>
  <c r="G11" i="16"/>
  <c r="G5" i="16"/>
  <c r="G116" i="16"/>
  <c r="G92" i="16"/>
  <c r="G60" i="16"/>
  <c r="G112" i="16"/>
  <c r="G84" i="16"/>
  <c r="G52" i="16"/>
  <c r="G108" i="16"/>
  <c r="G36" i="16"/>
  <c r="G114" i="16"/>
  <c r="G106" i="16"/>
  <c r="G98" i="16"/>
  <c r="G90" i="16"/>
  <c r="G82" i="16"/>
  <c r="G58" i="16"/>
  <c r="G48" i="16"/>
  <c r="G32" i="16"/>
  <c r="G104" i="16"/>
  <c r="G96" i="16"/>
  <c r="G88" i="16"/>
  <c r="G56" i="16"/>
  <c r="G44" i="16"/>
  <c r="G28" i="16"/>
  <c r="G4" i="16"/>
  <c r="E4" i="16" s="1"/>
  <c r="G110" i="16"/>
  <c r="G102" i="16"/>
  <c r="G94" i="16"/>
  <c r="G86" i="16"/>
  <c r="G54" i="16"/>
  <c r="G40" i="16"/>
  <c r="G20" i="16"/>
  <c r="G24" i="16"/>
  <c r="G115" i="16"/>
  <c r="G111" i="16"/>
  <c r="G107" i="16"/>
  <c r="G103" i="16"/>
  <c r="G99" i="16"/>
  <c r="G95" i="16"/>
  <c r="G91" i="16"/>
  <c r="G87" i="16"/>
  <c r="G83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89" i="16"/>
  <c r="G85" i="16"/>
  <c r="G81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C56" i="15"/>
  <c r="C55" i="15"/>
  <c r="C54" i="15"/>
  <c r="C53" i="15"/>
  <c r="C52" i="15"/>
  <c r="C51" i="15"/>
  <c r="C50" i="15"/>
  <c r="D50" i="15" s="1"/>
  <c r="C49" i="15"/>
  <c r="D49" i="15" s="1"/>
  <c r="C48" i="15"/>
  <c r="C47" i="15"/>
  <c r="C46" i="15"/>
  <c r="C45" i="15"/>
  <c r="C44" i="15"/>
  <c r="C43" i="15"/>
  <c r="C42" i="15"/>
  <c r="C41" i="15"/>
  <c r="D41" i="15" s="1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D17" i="15" s="1"/>
  <c r="C16" i="15"/>
  <c r="C15" i="15"/>
  <c r="E16" i="15" s="1"/>
  <c r="C14" i="15"/>
  <c r="C13" i="15"/>
  <c r="C12" i="15"/>
  <c r="C11" i="15"/>
  <c r="C10" i="15"/>
  <c r="C9" i="15"/>
  <c r="C8" i="15"/>
  <c r="C7" i="15"/>
  <c r="Y54" i="13" l="1"/>
  <c r="V54" i="13"/>
  <c r="Z54" i="13"/>
  <c r="T54" i="13"/>
  <c r="U54" i="13"/>
  <c r="AB54" i="13"/>
  <c r="AA54" i="13"/>
  <c r="X54" i="13"/>
  <c r="W54" i="13"/>
  <c r="E10" i="15"/>
  <c r="AB8" i="18"/>
  <c r="AC7" i="18"/>
  <c r="E56" i="7"/>
  <c r="D9" i="15"/>
  <c r="E56" i="8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J9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9" i="18" l="1"/>
  <c r="AC8" i="18"/>
  <c r="F58" i="15"/>
  <c r="G58" i="15" s="1"/>
  <c r="I57" i="15"/>
  <c r="F5" i="16"/>
  <c r="E7" i="16"/>
  <c r="F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AB10" i="18" l="1"/>
  <c r="AC9" i="18"/>
  <c r="F59" i="15"/>
  <c r="I58" i="15"/>
  <c r="E8" i="16"/>
  <c r="F7" i="16"/>
  <c r="M18" i="15"/>
  <c r="M17" i="15"/>
  <c r="M21" i="15"/>
  <c r="M22" i="15" s="1"/>
  <c r="M15" i="15"/>
  <c r="M14" i="15"/>
  <c r="AB11" i="18" l="1"/>
  <c r="AC10" i="18"/>
  <c r="F60" i="15"/>
  <c r="I59" i="15"/>
  <c r="G59" i="15"/>
  <c r="E9" i="16"/>
  <c r="F8" i="16"/>
  <c r="B52" i="7"/>
  <c r="C52" i="9"/>
  <c r="G52" i="9" s="1"/>
  <c r="I52" i="9" s="1"/>
  <c r="B52" i="8"/>
  <c r="B52" i="6"/>
  <c r="B52" i="5"/>
  <c r="B52" i="13" s="1"/>
  <c r="B52" i="4"/>
  <c r="B52" i="3"/>
  <c r="B52" i="2"/>
  <c r="C52" i="16" l="1"/>
  <c r="C53" i="13"/>
  <c r="R53" i="13" s="1"/>
  <c r="C53" i="4"/>
  <c r="C53" i="5"/>
  <c r="C53" i="6"/>
  <c r="C53" i="7"/>
  <c r="C53" i="2"/>
  <c r="C53" i="3"/>
  <c r="C53" i="8"/>
  <c r="AB12" i="18"/>
  <c r="AC11" i="18"/>
  <c r="F61" i="15"/>
  <c r="I60" i="15"/>
  <c r="G60" i="15"/>
  <c r="D53" i="9"/>
  <c r="H52" i="9"/>
  <c r="J52" i="9" s="1"/>
  <c r="E10" i="16"/>
  <c r="F9" i="16"/>
  <c r="X53" i="13" l="1"/>
  <c r="U53" i="13"/>
  <c r="AB53" i="13"/>
  <c r="T53" i="13"/>
  <c r="AA53" i="13"/>
  <c r="Y53" i="13"/>
  <c r="Z53" i="13"/>
  <c r="V53" i="13"/>
  <c r="W53" i="13"/>
  <c r="D54" i="3"/>
  <c r="D54" i="7"/>
  <c r="D54" i="5"/>
  <c r="AG53" i="18"/>
  <c r="K53" i="9"/>
  <c r="D54" i="13"/>
  <c r="D54" i="4"/>
  <c r="D53" i="16"/>
  <c r="AB13" i="18"/>
  <c r="AC12" i="18"/>
  <c r="D54" i="8"/>
  <c r="D54" i="2"/>
  <c r="D54" i="6"/>
  <c r="F62" i="15"/>
  <c r="I62" i="15" s="1"/>
  <c r="I61" i="15"/>
  <c r="G61" i="15"/>
  <c r="E54" i="9"/>
  <c r="E11" i="16"/>
  <c r="F10" i="16"/>
  <c r="C51" i="9"/>
  <c r="H51" i="9" s="1"/>
  <c r="J51" i="9" s="1"/>
  <c r="B51" i="7"/>
  <c r="B51" i="8"/>
  <c r="B51" i="6"/>
  <c r="B51" i="5"/>
  <c r="B51" i="4"/>
  <c r="B51" i="3"/>
  <c r="B51" i="2"/>
  <c r="C52" i="5" l="1"/>
  <c r="E55" i="2"/>
  <c r="E55" i="4"/>
  <c r="E55" i="7"/>
  <c r="C52" i="6"/>
  <c r="AB14" i="18"/>
  <c r="AC13" i="18"/>
  <c r="C52" i="2"/>
  <c r="C52" i="3"/>
  <c r="C52" i="8"/>
  <c r="B51" i="13"/>
  <c r="E55" i="6"/>
  <c r="E55" i="8"/>
  <c r="E55" i="5"/>
  <c r="E55" i="3"/>
  <c r="C52" i="4"/>
  <c r="C52" i="7"/>
  <c r="F63" i="15"/>
  <c r="I63" i="15" s="1"/>
  <c r="G62" i="15"/>
  <c r="D52" i="9"/>
  <c r="E12" i="16"/>
  <c r="F11" i="16"/>
  <c r="G51" i="9"/>
  <c r="I51" i="9" s="1"/>
  <c r="D53" i="4" l="1"/>
  <c r="D53" i="3"/>
  <c r="C51" i="16"/>
  <c r="D52" i="16" s="1"/>
  <c r="C52" i="13"/>
  <c r="R52" i="13" s="1"/>
  <c r="AB15" i="18"/>
  <c r="AC14" i="18"/>
  <c r="D53" i="5"/>
  <c r="D53" i="7"/>
  <c r="D53" i="8"/>
  <c r="D53" i="2"/>
  <c r="D53" i="6"/>
  <c r="F64" i="15"/>
  <c r="G63" i="15"/>
  <c r="E53" i="9"/>
  <c r="E13" i="16"/>
  <c r="F12" i="16"/>
  <c r="C50" i="9"/>
  <c r="B50" i="7"/>
  <c r="C51" i="7" s="1"/>
  <c r="B50" i="8"/>
  <c r="B50" i="6"/>
  <c r="B50" i="5"/>
  <c r="C51" i="5" s="1"/>
  <c r="B50" i="4"/>
  <c r="B50" i="3"/>
  <c r="B50" i="2"/>
  <c r="Y52" i="13" l="1"/>
  <c r="Z52" i="13"/>
  <c r="V52" i="13"/>
  <c r="AA52" i="13"/>
  <c r="X52" i="13"/>
  <c r="U52" i="13"/>
  <c r="W52" i="13"/>
  <c r="T52" i="13"/>
  <c r="AB52" i="13"/>
  <c r="D52" i="5"/>
  <c r="I64" i="15"/>
  <c r="F65" i="15"/>
  <c r="F66" i="15" s="1"/>
  <c r="C51" i="2"/>
  <c r="E54" i="6"/>
  <c r="E54" i="8"/>
  <c r="E53" i="5"/>
  <c r="E54" i="5"/>
  <c r="E54" i="3"/>
  <c r="C51" i="3"/>
  <c r="B50" i="13"/>
  <c r="C51" i="8"/>
  <c r="C51" i="4"/>
  <c r="G50" i="9"/>
  <c r="I50" i="9" s="1"/>
  <c r="E54" i="2"/>
  <c r="E54" i="7"/>
  <c r="AG52" i="18"/>
  <c r="K52" i="9"/>
  <c r="D53" i="13"/>
  <c r="E54" i="4"/>
  <c r="C51" i="6"/>
  <c r="D52" i="7"/>
  <c r="AB16" i="18"/>
  <c r="AC15" i="18"/>
  <c r="G64" i="15"/>
  <c r="H50" i="9"/>
  <c r="J50" i="9" s="1"/>
  <c r="D51" i="9"/>
  <c r="E14" i="16"/>
  <c r="F13" i="16"/>
  <c r="C49" i="9"/>
  <c r="D50" i="9" s="1"/>
  <c r="B49" i="7"/>
  <c r="B49" i="8"/>
  <c r="B49" i="6"/>
  <c r="B49" i="5"/>
  <c r="B49" i="4"/>
  <c r="C50" i="4" s="1"/>
  <c r="B49" i="3"/>
  <c r="C50" i="3" s="1"/>
  <c r="B49" i="2"/>
  <c r="C50" i="2" s="1"/>
  <c r="I66" i="15" l="1"/>
  <c r="G66" i="15"/>
  <c r="F67" i="15"/>
  <c r="G65" i="15"/>
  <c r="I65" i="15"/>
  <c r="D52" i="8"/>
  <c r="AB17" i="18"/>
  <c r="AL16" i="18"/>
  <c r="AC16" i="18"/>
  <c r="D52" i="6"/>
  <c r="C50" i="16"/>
  <c r="C51" i="13"/>
  <c r="R51" i="13" s="1"/>
  <c r="D51" i="2"/>
  <c r="D52" i="2"/>
  <c r="B49" i="13"/>
  <c r="C50" i="8"/>
  <c r="C50" i="6"/>
  <c r="D51" i="6" s="1"/>
  <c r="C50" i="5"/>
  <c r="C50" i="7"/>
  <c r="E53" i="7"/>
  <c r="D51" i="4"/>
  <c r="D52" i="4"/>
  <c r="D51" i="3"/>
  <c r="D52" i="3"/>
  <c r="H49" i="9"/>
  <c r="J49" i="9" s="1"/>
  <c r="E51" i="9"/>
  <c r="E52" i="9"/>
  <c r="G49" i="9"/>
  <c r="I49" i="9" s="1"/>
  <c r="E15" i="16"/>
  <c r="F14" i="16"/>
  <c r="C48" i="9"/>
  <c r="B48" i="7"/>
  <c r="C49" i="7" s="1"/>
  <c r="B48" i="8"/>
  <c r="C49" i="8" s="1"/>
  <c r="B48" i="6"/>
  <c r="C49" i="6" s="1"/>
  <c r="B48" i="5"/>
  <c r="C49" i="5" s="1"/>
  <c r="B48" i="4"/>
  <c r="B48" i="3"/>
  <c r="B48" i="2"/>
  <c r="C49" i="2" s="1"/>
  <c r="I67" i="15" l="1"/>
  <c r="G67" i="15"/>
  <c r="F68" i="15"/>
  <c r="AA51" i="13"/>
  <c r="Y51" i="13"/>
  <c r="X51" i="13"/>
  <c r="U51" i="13"/>
  <c r="AB51" i="13"/>
  <c r="T51" i="13"/>
  <c r="Z51" i="13"/>
  <c r="V51" i="13"/>
  <c r="W51" i="13"/>
  <c r="D50" i="2"/>
  <c r="E52" i="4"/>
  <c r="E53" i="4"/>
  <c r="D50" i="8"/>
  <c r="E52" i="2"/>
  <c r="E53" i="2"/>
  <c r="E52" i="6"/>
  <c r="E53" i="6"/>
  <c r="AB18" i="18"/>
  <c r="AL17" i="18"/>
  <c r="AC17" i="18"/>
  <c r="D50" i="7"/>
  <c r="D51" i="7"/>
  <c r="D50" i="5"/>
  <c r="D51" i="5"/>
  <c r="C49" i="16"/>
  <c r="D50" i="16" s="1"/>
  <c r="E51" i="2"/>
  <c r="D51" i="16"/>
  <c r="G48" i="9"/>
  <c r="I48" i="9" s="1"/>
  <c r="E52" i="3"/>
  <c r="E53" i="3"/>
  <c r="D50" i="6"/>
  <c r="AG51" i="18"/>
  <c r="K51" i="9"/>
  <c r="D52" i="13"/>
  <c r="E53" i="8"/>
  <c r="B48" i="13"/>
  <c r="C49" i="13" s="1"/>
  <c r="R49" i="13" s="1"/>
  <c r="C49" i="4"/>
  <c r="C49" i="3"/>
  <c r="C50" i="13"/>
  <c r="R50" i="13" s="1"/>
  <c r="D51" i="8"/>
  <c r="E51" i="8" s="1"/>
  <c r="D49" i="9"/>
  <c r="H48" i="9"/>
  <c r="J48" i="9" s="1"/>
  <c r="E16" i="16"/>
  <c r="F15" i="16"/>
  <c r="C47" i="9"/>
  <c r="D48" i="9" s="1"/>
  <c r="B47" i="7"/>
  <c r="B47" i="8"/>
  <c r="B47" i="6"/>
  <c r="B47" i="5"/>
  <c r="C48" i="5" s="1"/>
  <c r="B47" i="4"/>
  <c r="C48" i="4" s="1"/>
  <c r="B47" i="3"/>
  <c r="C48" i="3" s="1"/>
  <c r="B47" i="2"/>
  <c r="C48" i="2" s="1"/>
  <c r="G68" i="15" l="1"/>
  <c r="I68" i="15"/>
  <c r="F69" i="15"/>
  <c r="Y50" i="13"/>
  <c r="Z50" i="13"/>
  <c r="V50" i="13"/>
  <c r="AB50" i="13"/>
  <c r="AA50" i="13"/>
  <c r="U50" i="13"/>
  <c r="X50" i="13"/>
  <c r="W50" i="13"/>
  <c r="T50" i="13"/>
  <c r="AA49" i="13"/>
  <c r="AB49" i="13"/>
  <c r="T49" i="13"/>
  <c r="Y49" i="13"/>
  <c r="X49" i="13"/>
  <c r="U49" i="13"/>
  <c r="V49" i="13"/>
  <c r="Z49" i="13"/>
  <c r="W49" i="13"/>
  <c r="D49" i="2"/>
  <c r="AG49" i="18"/>
  <c r="K49" i="9"/>
  <c r="D49" i="5"/>
  <c r="E50" i="5" s="1"/>
  <c r="AG50" i="18"/>
  <c r="K50" i="9"/>
  <c r="D50" i="13"/>
  <c r="E51" i="5"/>
  <c r="E52" i="5"/>
  <c r="AB19" i="18"/>
  <c r="AL18" i="18"/>
  <c r="AC18" i="18"/>
  <c r="B47" i="13"/>
  <c r="C48" i="13" s="1"/>
  <c r="R48" i="13" s="1"/>
  <c r="D49" i="3"/>
  <c r="D50" i="3"/>
  <c r="D51" i="13"/>
  <c r="C48" i="6"/>
  <c r="E50" i="2"/>
  <c r="D49" i="4"/>
  <c r="D50" i="4"/>
  <c r="C48" i="16"/>
  <c r="D49" i="16" s="1"/>
  <c r="E51" i="7"/>
  <c r="E52" i="7"/>
  <c r="H47" i="9"/>
  <c r="J47" i="9" s="1"/>
  <c r="C48" i="8"/>
  <c r="E52" i="8"/>
  <c r="C48" i="7"/>
  <c r="E51" i="6"/>
  <c r="G47" i="9"/>
  <c r="I47" i="9" s="1"/>
  <c r="E49" i="9"/>
  <c r="E50" i="9"/>
  <c r="E17" i="16"/>
  <c r="F16" i="16"/>
  <c r="G69" i="15" l="1"/>
  <c r="I69" i="15"/>
  <c r="F70" i="15"/>
  <c r="Y48" i="13"/>
  <c r="Z48" i="13"/>
  <c r="V48" i="13"/>
  <c r="AA48" i="13"/>
  <c r="U48" i="13"/>
  <c r="T48" i="13"/>
  <c r="W48" i="13"/>
  <c r="AB48" i="13"/>
  <c r="X48" i="13"/>
  <c r="AG48" i="18"/>
  <c r="K48" i="9"/>
  <c r="C47" i="16"/>
  <c r="D48" i="16" s="1"/>
  <c r="E50" i="3"/>
  <c r="E51" i="3"/>
  <c r="D49" i="13"/>
  <c r="D49" i="7"/>
  <c r="E50" i="4"/>
  <c r="E51" i="4"/>
  <c r="D49" i="6"/>
  <c r="D49" i="8"/>
  <c r="AB20" i="18"/>
  <c r="AL19" i="18"/>
  <c r="AC19" i="18"/>
  <c r="E18" i="16"/>
  <c r="F17" i="16"/>
  <c r="C46" i="9"/>
  <c r="B46" i="7"/>
  <c r="B46" i="8"/>
  <c r="B46" i="6"/>
  <c r="C47" i="6" s="1"/>
  <c r="D48" i="6" s="1"/>
  <c r="B46" i="5"/>
  <c r="B46" i="4"/>
  <c r="B46" i="3"/>
  <c r="C47" i="3" s="1"/>
  <c r="B46" i="2"/>
  <c r="G70" i="15" l="1"/>
  <c r="I70" i="15"/>
  <c r="F71" i="15"/>
  <c r="C47" i="4"/>
  <c r="B46" i="13"/>
  <c r="C47" i="8"/>
  <c r="C47" i="5"/>
  <c r="C47" i="7"/>
  <c r="H46" i="9"/>
  <c r="J46" i="9" s="1"/>
  <c r="C47" i="2"/>
  <c r="D48" i="3"/>
  <c r="AB21" i="18"/>
  <c r="AL20" i="18"/>
  <c r="AC20" i="18"/>
  <c r="E50" i="8"/>
  <c r="E49" i="6"/>
  <c r="E50" i="6"/>
  <c r="E50" i="7"/>
  <c r="D47" i="9"/>
  <c r="E19" i="16"/>
  <c r="F18" i="16"/>
  <c r="G46" i="9"/>
  <c r="I46" i="9" s="1"/>
  <c r="C45" i="9"/>
  <c r="B45" i="7"/>
  <c r="B45" i="8"/>
  <c r="C46" i="8" s="1"/>
  <c r="B45" i="6"/>
  <c r="B45" i="5"/>
  <c r="C46" i="5" s="1"/>
  <c r="B45" i="4"/>
  <c r="B45" i="3"/>
  <c r="B45" i="2"/>
  <c r="G71" i="15" l="1"/>
  <c r="F72" i="15"/>
  <c r="I71" i="15"/>
  <c r="C46" i="6"/>
  <c r="AB22" i="18"/>
  <c r="AL21" i="18"/>
  <c r="AC21" i="18"/>
  <c r="C46" i="3"/>
  <c r="B45" i="13"/>
  <c r="D48" i="2"/>
  <c r="D48" i="7"/>
  <c r="D48" i="4"/>
  <c r="C46" i="2"/>
  <c r="D47" i="2" s="1"/>
  <c r="C46" i="7"/>
  <c r="D47" i="8"/>
  <c r="D48" i="8"/>
  <c r="C46" i="4"/>
  <c r="D47" i="4" s="1"/>
  <c r="E49" i="3"/>
  <c r="D47" i="5"/>
  <c r="D48" i="5"/>
  <c r="C46" i="16"/>
  <c r="C46" i="13"/>
  <c r="R46" i="13" s="1"/>
  <c r="C47" i="13"/>
  <c r="R47" i="13" s="1"/>
  <c r="E48" i="9"/>
  <c r="D46" i="9"/>
  <c r="E20" i="16"/>
  <c r="F19" i="16"/>
  <c r="G45" i="9"/>
  <c r="I45" i="9" s="1"/>
  <c r="H45" i="9"/>
  <c r="J45" i="9" s="1"/>
  <c r="C44" i="9"/>
  <c r="B44" i="7"/>
  <c r="C45" i="7" s="1"/>
  <c r="B44" i="8"/>
  <c r="C45" i="8" s="1"/>
  <c r="B44" i="6"/>
  <c r="B44" i="5"/>
  <c r="C45" i="5" s="1"/>
  <c r="B44" i="4"/>
  <c r="B44" i="3"/>
  <c r="B44" i="2"/>
  <c r="G72" i="15" l="1"/>
  <c r="F73" i="15"/>
  <c r="I72" i="15"/>
  <c r="AA47" i="13"/>
  <c r="U47" i="13"/>
  <c r="AB47" i="13"/>
  <c r="T47" i="13"/>
  <c r="X47" i="13"/>
  <c r="Y47" i="13"/>
  <c r="Z47" i="13"/>
  <c r="V47" i="13"/>
  <c r="W47" i="13"/>
  <c r="Z46" i="13"/>
  <c r="V46" i="13"/>
  <c r="X46" i="13"/>
  <c r="T46" i="13"/>
  <c r="Y46" i="13"/>
  <c r="W46" i="13"/>
  <c r="AB46" i="13"/>
  <c r="AA46" i="13"/>
  <c r="U46" i="13"/>
  <c r="D46" i="8"/>
  <c r="D46" i="5"/>
  <c r="AG47" i="18"/>
  <c r="K47" i="9"/>
  <c r="D47" i="13"/>
  <c r="D48" i="13"/>
  <c r="E48" i="5"/>
  <c r="E49" i="5"/>
  <c r="D46" i="7"/>
  <c r="C45" i="6"/>
  <c r="B44" i="13"/>
  <c r="C45" i="13" s="1"/>
  <c r="R45" i="13" s="1"/>
  <c r="AG46" i="18"/>
  <c r="K46" i="9"/>
  <c r="E47" i="5"/>
  <c r="E49" i="7"/>
  <c r="D47" i="3"/>
  <c r="AB23" i="18"/>
  <c r="AL22" i="18"/>
  <c r="AC22" i="18"/>
  <c r="C45" i="2"/>
  <c r="E48" i="8"/>
  <c r="E49" i="8"/>
  <c r="C45" i="4"/>
  <c r="D47" i="7"/>
  <c r="E47" i="7" s="1"/>
  <c r="C45" i="3"/>
  <c r="H44" i="9"/>
  <c r="J44" i="9" s="1"/>
  <c r="D47" i="16"/>
  <c r="E47" i="8"/>
  <c r="E48" i="4"/>
  <c r="E49" i="4"/>
  <c r="E48" i="2"/>
  <c r="E49" i="2"/>
  <c r="C45" i="16"/>
  <c r="D46" i="16" s="1"/>
  <c r="D46" i="6"/>
  <c r="D47" i="6"/>
  <c r="E47" i="9"/>
  <c r="G44" i="9"/>
  <c r="I44" i="9" s="1"/>
  <c r="D45" i="9"/>
  <c r="E21" i="16"/>
  <c r="F20" i="16"/>
  <c r="C43" i="9"/>
  <c r="D44" i="9" s="1"/>
  <c r="B43" i="7"/>
  <c r="B43" i="8"/>
  <c r="B43" i="6"/>
  <c r="B43" i="5"/>
  <c r="B43" i="4"/>
  <c r="C44" i="4" s="1"/>
  <c r="B43" i="3"/>
  <c r="B43" i="2"/>
  <c r="G73" i="15" l="1"/>
  <c r="I73" i="15"/>
  <c r="F74" i="15"/>
  <c r="AA45" i="13"/>
  <c r="AB45" i="13"/>
  <c r="T45" i="13"/>
  <c r="Y45" i="13"/>
  <c r="U45" i="13"/>
  <c r="X45" i="13"/>
  <c r="V45" i="13"/>
  <c r="W45" i="13"/>
  <c r="Z45" i="13"/>
  <c r="AG45" i="18"/>
  <c r="K45" i="9"/>
  <c r="D45" i="4"/>
  <c r="C44" i="16"/>
  <c r="D45" i="16" s="1"/>
  <c r="C44" i="6"/>
  <c r="B43" i="13"/>
  <c r="C44" i="13" s="1"/>
  <c r="R44" i="13" s="1"/>
  <c r="D45" i="3"/>
  <c r="C44" i="3"/>
  <c r="AB24" i="18"/>
  <c r="AL23" i="18"/>
  <c r="AC23" i="18"/>
  <c r="E48" i="7"/>
  <c r="D46" i="13"/>
  <c r="C44" i="8"/>
  <c r="E47" i="6"/>
  <c r="E48" i="6"/>
  <c r="E48" i="3"/>
  <c r="D46" i="2"/>
  <c r="C44" i="2"/>
  <c r="C44" i="5"/>
  <c r="C44" i="7"/>
  <c r="D46" i="3"/>
  <c r="E46" i="3" s="1"/>
  <c r="D46" i="4"/>
  <c r="D45" i="6"/>
  <c r="H43" i="9"/>
  <c r="J43" i="9" s="1"/>
  <c r="E45" i="9"/>
  <c r="E46" i="9"/>
  <c r="E22" i="16"/>
  <c r="F21" i="16"/>
  <c r="G43" i="9"/>
  <c r="I43" i="9" s="1"/>
  <c r="C42" i="9"/>
  <c r="D43" i="9" s="1"/>
  <c r="B42" i="7"/>
  <c r="B42" i="8"/>
  <c r="B42" i="6"/>
  <c r="C43" i="6" s="1"/>
  <c r="B42" i="5"/>
  <c r="C43" i="5" s="1"/>
  <c r="B42" i="4"/>
  <c r="C43" i="4" s="1"/>
  <c r="B42" i="3"/>
  <c r="B42" i="2"/>
  <c r="C43" i="2" s="1"/>
  <c r="I74" i="15" l="1"/>
  <c r="G74" i="15"/>
  <c r="F75" i="15"/>
  <c r="AA44" i="13"/>
  <c r="U44" i="13"/>
  <c r="Z44" i="13"/>
  <c r="X44" i="13"/>
  <c r="T44" i="13"/>
  <c r="Y44" i="13"/>
  <c r="AB44" i="13"/>
  <c r="W44" i="13"/>
  <c r="V44" i="13"/>
  <c r="AG44" i="18"/>
  <c r="K44" i="9"/>
  <c r="D45" i="13"/>
  <c r="D44" i="4"/>
  <c r="B42" i="13"/>
  <c r="C43" i="13" s="1"/>
  <c r="E47" i="2"/>
  <c r="C43" i="3"/>
  <c r="D44" i="7"/>
  <c r="D45" i="7"/>
  <c r="C43" i="7"/>
  <c r="D45" i="8"/>
  <c r="E45" i="4"/>
  <c r="D44" i="5"/>
  <c r="D45" i="5"/>
  <c r="E47" i="3"/>
  <c r="AB25" i="18"/>
  <c r="AL24" i="18"/>
  <c r="AC24" i="18"/>
  <c r="C43" i="16"/>
  <c r="D44" i="16" s="1"/>
  <c r="D44" i="6"/>
  <c r="E46" i="4"/>
  <c r="E47" i="4"/>
  <c r="E46" i="6"/>
  <c r="D44" i="2"/>
  <c r="D45" i="2"/>
  <c r="E45" i="2" s="1"/>
  <c r="D44" i="3"/>
  <c r="E45" i="3" s="1"/>
  <c r="C43" i="8"/>
  <c r="E44" i="9"/>
  <c r="E23" i="16"/>
  <c r="F22" i="16"/>
  <c r="G42" i="9"/>
  <c r="I42" i="9" s="1"/>
  <c r="H42" i="9"/>
  <c r="J42" i="9" s="1"/>
  <c r="C41" i="9"/>
  <c r="G41" i="9" s="1"/>
  <c r="I41" i="9" s="1"/>
  <c r="B41" i="7"/>
  <c r="B41" i="8"/>
  <c r="C42" i="8" s="1"/>
  <c r="B41" i="6"/>
  <c r="C42" i="6" s="1"/>
  <c r="B41" i="5"/>
  <c r="C42" i="5" s="1"/>
  <c r="B41" i="4"/>
  <c r="C42" i="4" s="1"/>
  <c r="B41" i="3"/>
  <c r="B41" i="2"/>
  <c r="G75" i="15" l="1"/>
  <c r="I75" i="15"/>
  <c r="F76" i="15"/>
  <c r="D44" i="13"/>
  <c r="R43" i="13"/>
  <c r="D43" i="5"/>
  <c r="D43" i="4"/>
  <c r="D43" i="6"/>
  <c r="D43" i="8"/>
  <c r="E45" i="7"/>
  <c r="E46" i="7"/>
  <c r="C42" i="16"/>
  <c r="D43" i="16" s="1"/>
  <c r="AG43" i="18"/>
  <c r="K43" i="9"/>
  <c r="E45" i="5"/>
  <c r="E46" i="5"/>
  <c r="E46" i="8"/>
  <c r="E44" i="4"/>
  <c r="H41" i="9"/>
  <c r="J41" i="9" s="1"/>
  <c r="C42" i="2"/>
  <c r="E44" i="5"/>
  <c r="D44" i="8"/>
  <c r="E44" i="8" s="1"/>
  <c r="C42" i="7"/>
  <c r="C42" i="3"/>
  <c r="B41" i="13"/>
  <c r="AB26" i="18"/>
  <c r="AL25" i="18"/>
  <c r="AC25" i="18"/>
  <c r="E45" i="6"/>
  <c r="D43" i="7"/>
  <c r="E44" i="7" s="1"/>
  <c r="E46" i="2"/>
  <c r="D42" i="9"/>
  <c r="E24" i="16"/>
  <c r="F23" i="16"/>
  <c r="C40" i="9"/>
  <c r="B40" i="7"/>
  <c r="B40" i="8"/>
  <c r="B40" i="6"/>
  <c r="B40" i="5"/>
  <c r="C41" i="5" s="1"/>
  <c r="B40" i="4"/>
  <c r="C41" i="4" s="1"/>
  <c r="B40" i="2"/>
  <c r="C41" i="2" s="1"/>
  <c r="B40" i="3"/>
  <c r="G76" i="15" l="1"/>
  <c r="I76" i="15"/>
  <c r="F77" i="15"/>
  <c r="AA43" i="13"/>
  <c r="AB43" i="13"/>
  <c r="T43" i="13"/>
  <c r="Y43" i="13"/>
  <c r="U43" i="13"/>
  <c r="X43" i="13"/>
  <c r="Z43" i="13"/>
  <c r="V43" i="13"/>
  <c r="W43" i="13"/>
  <c r="D42" i="5"/>
  <c r="D42" i="4"/>
  <c r="C41" i="16"/>
  <c r="D42" i="16" s="1"/>
  <c r="D42" i="2"/>
  <c r="D43" i="2"/>
  <c r="C41" i="3"/>
  <c r="B40" i="13"/>
  <c r="C41" i="13" s="1"/>
  <c r="R41" i="13" s="1"/>
  <c r="C41" i="8"/>
  <c r="C42" i="13"/>
  <c r="R42" i="13" s="1"/>
  <c r="E43" i="5"/>
  <c r="AB27" i="18"/>
  <c r="AL26" i="18"/>
  <c r="AC26" i="18"/>
  <c r="D42" i="3"/>
  <c r="E45" i="8"/>
  <c r="E44" i="6"/>
  <c r="C41" i="6"/>
  <c r="D43" i="3"/>
  <c r="C41" i="7"/>
  <c r="E43" i="4"/>
  <c r="D41" i="9"/>
  <c r="E43" i="9"/>
  <c r="E25" i="16"/>
  <c r="F24" i="16"/>
  <c r="H40" i="9"/>
  <c r="J40" i="9" s="1"/>
  <c r="G40" i="9"/>
  <c r="I40" i="9" s="1"/>
  <c r="G77" i="15" l="1"/>
  <c r="I77" i="15"/>
  <c r="F78" i="15"/>
  <c r="X41" i="13"/>
  <c r="AB41" i="13"/>
  <c r="U41" i="13"/>
  <c r="T41" i="13"/>
  <c r="W41" i="13"/>
  <c r="Y41" i="13"/>
  <c r="Z41" i="13"/>
  <c r="V41" i="13"/>
  <c r="AA41" i="13"/>
  <c r="V42" i="13"/>
  <c r="Z42" i="13"/>
  <c r="Y42" i="13"/>
  <c r="T42" i="13"/>
  <c r="W42" i="13"/>
  <c r="AB42" i="13"/>
  <c r="U42" i="13"/>
  <c r="X42" i="13"/>
  <c r="AA42" i="13"/>
  <c r="AG41" i="18"/>
  <c r="K41" i="9"/>
  <c r="E43" i="3"/>
  <c r="E44" i="3"/>
  <c r="AG42" i="18"/>
  <c r="K42" i="9"/>
  <c r="D42" i="13"/>
  <c r="D43" i="13"/>
  <c r="D42" i="6"/>
  <c r="AB28" i="18"/>
  <c r="AL27" i="18"/>
  <c r="AC27" i="18"/>
  <c r="D42" i="8"/>
  <c r="D42" i="7"/>
  <c r="C40" i="16"/>
  <c r="D41" i="16" s="1"/>
  <c r="E43" i="2"/>
  <c r="E44" i="2"/>
  <c r="E42" i="9"/>
  <c r="E26" i="16"/>
  <c r="F25" i="16"/>
  <c r="C39" i="9"/>
  <c r="B39" i="7"/>
  <c r="B39" i="8"/>
  <c r="B39" i="6"/>
  <c r="B39" i="5"/>
  <c r="C40" i="5" s="1"/>
  <c r="B39" i="4"/>
  <c r="B39" i="3"/>
  <c r="B39" i="2"/>
  <c r="G78" i="15" l="1"/>
  <c r="F79" i="15"/>
  <c r="I78" i="15"/>
  <c r="C40" i="7"/>
  <c r="E43" i="6"/>
  <c r="D41" i="5"/>
  <c r="E43" i="7"/>
  <c r="C40" i="3"/>
  <c r="C40" i="6"/>
  <c r="C40" i="4"/>
  <c r="C40" i="2"/>
  <c r="B39" i="13"/>
  <c r="C40" i="8"/>
  <c r="E43" i="8"/>
  <c r="AB29" i="18"/>
  <c r="AL28" i="18"/>
  <c r="AC28" i="18"/>
  <c r="D40" i="9"/>
  <c r="H39" i="9"/>
  <c r="J39" i="9" s="1"/>
  <c r="N11" i="9" s="1"/>
  <c r="G39" i="9"/>
  <c r="I39" i="9" s="1"/>
  <c r="E27" i="16"/>
  <c r="F26" i="16"/>
  <c r="C38" i="9"/>
  <c r="D39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G79" i="15" l="1"/>
  <c r="I79" i="15"/>
  <c r="F80" i="15"/>
  <c r="F81" i="15" s="1"/>
  <c r="D40" i="5"/>
  <c r="D40" i="2"/>
  <c r="D41" i="2"/>
  <c r="D41" i="8"/>
  <c r="D40" i="3"/>
  <c r="D41" i="3"/>
  <c r="D40" i="7"/>
  <c r="D41" i="7"/>
  <c r="AB30" i="18"/>
  <c r="AL29" i="18"/>
  <c r="AC29" i="18"/>
  <c r="C39" i="16"/>
  <c r="C40" i="13"/>
  <c r="R40" i="13" s="1"/>
  <c r="D40" i="4"/>
  <c r="D41" i="4"/>
  <c r="E41" i="5"/>
  <c r="E42" i="5"/>
  <c r="B38" i="13"/>
  <c r="C39" i="8"/>
  <c r="D40" i="6"/>
  <c r="D41" i="6"/>
  <c r="E40" i="9"/>
  <c r="E41" i="9"/>
  <c r="E28" i="16"/>
  <c r="F27" i="16"/>
  <c r="G38" i="9"/>
  <c r="I38" i="9" s="1"/>
  <c r="H38" i="9"/>
  <c r="J38" i="9" s="1"/>
  <c r="C37" i="9"/>
  <c r="G37" i="9" s="1"/>
  <c r="I37" i="9" s="1"/>
  <c r="B37" i="7"/>
  <c r="B37" i="8"/>
  <c r="B37" i="6"/>
  <c r="B37" i="5"/>
  <c r="C38" i="5" s="1"/>
  <c r="B37" i="4"/>
  <c r="C38" i="4" s="1"/>
  <c r="D39" i="4" s="1"/>
  <c r="B37" i="3"/>
  <c r="C38" i="3" s="1"/>
  <c r="D39" i="3" s="1"/>
  <c r="B37" i="2"/>
  <c r="F82" i="15" l="1"/>
  <c r="I81" i="15"/>
  <c r="G81" i="15"/>
  <c r="G80" i="15"/>
  <c r="I80" i="15"/>
  <c r="Y40" i="13"/>
  <c r="AB40" i="13"/>
  <c r="U40" i="13"/>
  <c r="W40" i="13"/>
  <c r="X40" i="13"/>
  <c r="T40" i="13"/>
  <c r="Z40" i="13"/>
  <c r="AA40" i="13"/>
  <c r="V40" i="13"/>
  <c r="B37" i="13"/>
  <c r="C37" i="16" s="1"/>
  <c r="D39" i="5"/>
  <c r="E41" i="4"/>
  <c r="E42" i="4"/>
  <c r="AB31" i="18"/>
  <c r="AL30" i="18"/>
  <c r="AC30" i="18"/>
  <c r="E40" i="3"/>
  <c r="C38" i="16"/>
  <c r="D39" i="16" s="1"/>
  <c r="E40" i="4"/>
  <c r="D40" i="16"/>
  <c r="E41" i="7"/>
  <c r="E42" i="7"/>
  <c r="E42" i="8"/>
  <c r="E41" i="6"/>
  <c r="E42" i="6"/>
  <c r="AG40" i="18"/>
  <c r="K40" i="9"/>
  <c r="D41" i="13"/>
  <c r="D40" i="8"/>
  <c r="E40" i="5"/>
  <c r="C39" i="13"/>
  <c r="E41" i="3"/>
  <c r="E42" i="3"/>
  <c r="E41" i="2"/>
  <c r="E42" i="2"/>
  <c r="E29" i="16"/>
  <c r="F28" i="16"/>
  <c r="D38" i="9"/>
  <c r="C38" i="6"/>
  <c r="D39" i="6" s="1"/>
  <c r="H37" i="9"/>
  <c r="J37" i="9" s="1"/>
  <c r="C38" i="7"/>
  <c r="D39" i="7" s="1"/>
  <c r="C38" i="8"/>
  <c r="D39" i="8" s="1"/>
  <c r="C38" i="2"/>
  <c r="D39" i="2" s="1"/>
  <c r="G82" i="15" l="1"/>
  <c r="I82" i="15"/>
  <c r="F83" i="15"/>
  <c r="D40" i="13"/>
  <c r="R39" i="13"/>
  <c r="C38" i="13"/>
  <c r="D38" i="16"/>
  <c r="E40" i="8"/>
  <c r="AG39" i="18"/>
  <c r="K39" i="9"/>
  <c r="E40" i="7"/>
  <c r="E41" i="8"/>
  <c r="E40" i="6"/>
  <c r="E40" i="2"/>
  <c r="AB32" i="18"/>
  <c r="AL31" i="18"/>
  <c r="AC31" i="18"/>
  <c r="E39" i="9"/>
  <c r="E30" i="16"/>
  <c r="F29" i="16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" i="8"/>
  <c r="B36" i="7"/>
  <c r="C37" i="7" s="1"/>
  <c r="B35" i="7"/>
  <c r="B34" i="7"/>
  <c r="B33" i="7"/>
  <c r="B32" i="7"/>
  <c r="C32" i="7" s="1"/>
  <c r="B31" i="7"/>
  <c r="B30" i="7"/>
  <c r="B29" i="7"/>
  <c r="C30" i="7" s="1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C6" i="7" s="1"/>
  <c r="B4" i="7"/>
  <c r="C4" i="7" s="1"/>
  <c r="B3" i="7"/>
  <c r="B36" i="6"/>
  <c r="C37" i="6" s="1"/>
  <c r="B35" i="6"/>
  <c r="B34" i="6"/>
  <c r="C34" i="6" s="1"/>
  <c r="B33" i="6"/>
  <c r="B32" i="6"/>
  <c r="B31" i="6"/>
  <c r="C32" i="6" s="1"/>
  <c r="B30" i="6"/>
  <c r="C30" i="6" s="1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C18" i="6" s="1"/>
  <c r="B17" i="6"/>
  <c r="B16" i="6"/>
  <c r="B15" i="6"/>
  <c r="C16" i="6" s="1"/>
  <c r="B14" i="6"/>
  <c r="C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B31" i="5"/>
  <c r="B30" i="5"/>
  <c r="C31" i="5" s="1"/>
  <c r="B29" i="5"/>
  <c r="C30" i="5" s="1"/>
  <c r="B28" i="5"/>
  <c r="B27" i="5"/>
  <c r="B26" i="5"/>
  <c r="C27" i="5" s="1"/>
  <c r="B25" i="5"/>
  <c r="C26" i="5" s="1"/>
  <c r="B24" i="5"/>
  <c r="B23" i="5"/>
  <c r="B22" i="5"/>
  <c r="B21" i="5"/>
  <c r="C22" i="5" s="1"/>
  <c r="B20" i="5"/>
  <c r="B19" i="5"/>
  <c r="B18" i="5"/>
  <c r="B17" i="5"/>
  <c r="B16" i="5"/>
  <c r="C16" i="5" s="1"/>
  <c r="B15" i="5"/>
  <c r="B14" i="5"/>
  <c r="C15" i="5" s="1"/>
  <c r="B13" i="5"/>
  <c r="C14" i="5" s="1"/>
  <c r="B12" i="5"/>
  <c r="B11" i="5"/>
  <c r="B10" i="5"/>
  <c r="C11" i="5" s="1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C20" i="3" s="1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C30" i="2" s="1"/>
  <c r="D30" i="2" s="1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B3" i="2"/>
  <c r="G3" i="9" s="1"/>
  <c r="I3" i="9" s="1"/>
  <c r="D16" i="9"/>
  <c r="D15" i="9"/>
  <c r="D14" i="9"/>
  <c r="D13" i="9"/>
  <c r="I12" i="9"/>
  <c r="D12" i="9"/>
  <c r="D11" i="9"/>
  <c r="D10" i="9"/>
  <c r="D9" i="9"/>
  <c r="D8" i="9"/>
  <c r="D7" i="9"/>
  <c r="D6" i="9"/>
  <c r="D5" i="9"/>
  <c r="I4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4" i="8"/>
  <c r="C35" i="7"/>
  <c r="C34" i="7"/>
  <c r="C31" i="7"/>
  <c r="C27" i="7"/>
  <c r="C23" i="7"/>
  <c r="C19" i="7"/>
  <c r="C15" i="7"/>
  <c r="C11" i="7"/>
  <c r="C10" i="7"/>
  <c r="C7" i="7"/>
  <c r="C36" i="6"/>
  <c r="C33" i="6"/>
  <c r="C29" i="6"/>
  <c r="C25" i="6"/>
  <c r="C21" i="6"/>
  <c r="C17" i="6"/>
  <c r="C13" i="6"/>
  <c r="C9" i="6"/>
  <c r="C5" i="6"/>
  <c r="C4" i="6"/>
  <c r="C35" i="5"/>
  <c r="C23" i="5"/>
  <c r="C19" i="5"/>
  <c r="C7" i="5"/>
  <c r="C33" i="4"/>
  <c r="C29" i="4"/>
  <c r="C25" i="4"/>
  <c r="D25" i="4" s="1"/>
  <c r="C21" i="4"/>
  <c r="C17" i="4"/>
  <c r="C13" i="4"/>
  <c r="C9" i="4"/>
  <c r="D9" i="4" s="1"/>
  <c r="C5" i="4"/>
  <c r="D5" i="4" s="1"/>
  <c r="C35" i="3"/>
  <c r="C31" i="3"/>
  <c r="C27" i="3"/>
  <c r="C23" i="3"/>
  <c r="D23" i="3" s="1"/>
  <c r="C19" i="3"/>
  <c r="C15" i="3"/>
  <c r="C11" i="3"/>
  <c r="C7" i="3"/>
  <c r="C33" i="2"/>
  <c r="C29" i="2"/>
  <c r="C25" i="2"/>
  <c r="C21" i="2"/>
  <c r="C17" i="2"/>
  <c r="C13" i="2"/>
  <c r="C9" i="2"/>
  <c r="C5" i="2"/>
  <c r="G83" i="15" l="1"/>
  <c r="I83" i="15"/>
  <c r="F84" i="15"/>
  <c r="AG38" i="18"/>
  <c r="R38" i="13"/>
  <c r="X39" i="13"/>
  <c r="V39" i="13"/>
  <c r="AA39" i="13"/>
  <c r="Z39" i="13"/>
  <c r="U39" i="13"/>
  <c r="T39" i="13"/>
  <c r="AB39" i="13"/>
  <c r="Y39" i="13"/>
  <c r="W39" i="13"/>
  <c r="D39" i="13"/>
  <c r="K38" i="9"/>
  <c r="D7" i="5"/>
  <c r="C13" i="5"/>
  <c r="C21" i="5"/>
  <c r="C25" i="5"/>
  <c r="C29" i="5"/>
  <c r="C33" i="5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6" i="4"/>
  <c r="D14" i="6"/>
  <c r="D31" i="3"/>
  <c r="C7" i="6"/>
  <c r="D8" i="6" s="1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AB33" i="18"/>
  <c r="AL32" i="18"/>
  <c r="AC32" i="18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D7" i="3"/>
  <c r="D17" i="4"/>
  <c r="D33" i="4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D38" i="8" s="1"/>
  <c r="E39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F30" i="16"/>
  <c r="C20" i="5"/>
  <c r="C17" i="5"/>
  <c r="C9" i="7"/>
  <c r="D28" i="8"/>
  <c r="D22" i="9"/>
  <c r="D30" i="9"/>
  <c r="C12" i="5"/>
  <c r="C28" i="5"/>
  <c r="C18" i="8"/>
  <c r="C14" i="2"/>
  <c r="D14" i="2" s="1"/>
  <c r="D25" i="2"/>
  <c r="C5" i="3"/>
  <c r="D5" i="3" s="1"/>
  <c r="C36" i="3"/>
  <c r="C14" i="8"/>
  <c r="C36" i="5"/>
  <c r="C6" i="2"/>
  <c r="D6" i="2" s="1"/>
  <c r="C24" i="5"/>
  <c r="C32" i="5"/>
  <c r="C35" i="6"/>
  <c r="D36" i="6" s="1"/>
  <c r="C10" i="8"/>
  <c r="D16" i="8"/>
  <c r="G17" i="9"/>
  <c r="I17" i="9" s="1"/>
  <c r="G21" i="9"/>
  <c r="I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D37" i="6"/>
  <c r="D38" i="6"/>
  <c r="E39" i="6" s="1"/>
  <c r="D37" i="3"/>
  <c r="D38" i="3"/>
  <c r="E39" i="3" s="1"/>
  <c r="D37" i="5"/>
  <c r="D38" i="5"/>
  <c r="E39" i="5" s="1"/>
  <c r="D37" i="7"/>
  <c r="H29" i="9"/>
  <c r="J29" i="9" s="1"/>
  <c r="D38" i="7"/>
  <c r="D16" i="3"/>
  <c r="D8" i="7"/>
  <c r="E9" i="7" s="1"/>
  <c r="D24" i="7"/>
  <c r="D36" i="7"/>
  <c r="C33" i="8"/>
  <c r="D33" i="8" s="1"/>
  <c r="C9" i="5"/>
  <c r="C23" i="6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16" i="6"/>
  <c r="E16" i="6" s="1"/>
  <c r="D15" i="6"/>
  <c r="E15" i="6" s="1"/>
  <c r="D18" i="4"/>
  <c r="E18" i="4" s="1"/>
  <c r="D34" i="4"/>
  <c r="E34" i="4" s="1"/>
  <c r="D18" i="2"/>
  <c r="D34" i="2"/>
  <c r="E34" i="2" s="1"/>
  <c r="D18" i="6"/>
  <c r="D9" i="5"/>
  <c r="D24" i="6"/>
  <c r="D23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26" i="5"/>
  <c r="D30" i="5"/>
  <c r="D5" i="6"/>
  <c r="D21" i="6"/>
  <c r="D31" i="6"/>
  <c r="D19" i="7"/>
  <c r="D28" i="7"/>
  <c r="E29" i="7" s="1"/>
  <c r="D27" i="7"/>
  <c r="E22" i="2"/>
  <c r="D25" i="6"/>
  <c r="E25" i="6" s="1"/>
  <c r="D13" i="7"/>
  <c r="D25" i="8"/>
  <c r="C4" i="2"/>
  <c r="D5" i="2" s="1"/>
  <c r="E6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D23" i="5"/>
  <c r="D27" i="5"/>
  <c r="D31" i="5"/>
  <c r="E31" i="5" s="1"/>
  <c r="D35" i="5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D10" i="7"/>
  <c r="E10" i="7" s="1"/>
  <c r="D18" i="8"/>
  <c r="E18" i="8" s="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2" i="6"/>
  <c r="E22" i="6" s="1"/>
  <c r="G22" i="9"/>
  <c r="I22" i="9" s="1"/>
  <c r="G30" i="9"/>
  <c r="I30" i="9" s="1"/>
  <c r="E17" i="9"/>
  <c r="D29" i="8"/>
  <c r="E16" i="9"/>
  <c r="G24" i="9"/>
  <c r="I24" i="9" s="1"/>
  <c r="G32" i="9"/>
  <c r="I32" i="9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G18" i="9"/>
  <c r="I18" i="9" s="1"/>
  <c r="D19" i="9"/>
  <c r="D18" i="9"/>
  <c r="H18" i="9"/>
  <c r="J18" i="9" s="1"/>
  <c r="D11" i="3"/>
  <c r="D15" i="3"/>
  <c r="D19" i="3"/>
  <c r="D12" i="5"/>
  <c r="D16" i="5"/>
  <c r="D20" i="5"/>
  <c r="D24" i="5"/>
  <c r="D32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G84" i="15" l="1"/>
  <c r="I84" i="15"/>
  <c r="Z38" i="13"/>
  <c r="W38" i="13"/>
  <c r="Y38" i="13"/>
  <c r="AB38" i="13"/>
  <c r="AA38" i="13"/>
  <c r="T38" i="13"/>
  <c r="V38" i="13"/>
  <c r="X38" i="13"/>
  <c r="U38" i="13"/>
  <c r="D19" i="5"/>
  <c r="D34" i="5"/>
  <c r="D14" i="5"/>
  <c r="E14" i="5" s="1"/>
  <c r="D33" i="5"/>
  <c r="D17" i="5"/>
  <c r="D28" i="5"/>
  <c r="E35" i="5"/>
  <c r="D22" i="5"/>
  <c r="E23" i="5" s="1"/>
  <c r="D13" i="5"/>
  <c r="D36" i="5"/>
  <c r="E36" i="5" s="1"/>
  <c r="E27" i="5"/>
  <c r="D6" i="5"/>
  <c r="D25" i="5"/>
  <c r="E25" i="5" s="1"/>
  <c r="D21" i="5"/>
  <c r="E9" i="5"/>
  <c r="E38" i="7"/>
  <c r="E39" i="7"/>
  <c r="C28" i="16"/>
  <c r="C28" i="13"/>
  <c r="R28" i="13" s="1"/>
  <c r="C33" i="16"/>
  <c r="C33" i="13"/>
  <c r="R33" i="13" s="1"/>
  <c r="C25" i="16"/>
  <c r="C25" i="13"/>
  <c r="R25" i="13" s="1"/>
  <c r="C17" i="16"/>
  <c r="C17" i="13"/>
  <c r="R17" i="13" s="1"/>
  <c r="C9" i="16"/>
  <c r="C9" i="13"/>
  <c r="R9" i="13" s="1"/>
  <c r="C35" i="16"/>
  <c r="C35" i="13"/>
  <c r="R35" i="13" s="1"/>
  <c r="C19" i="16"/>
  <c r="C19" i="13"/>
  <c r="R19" i="13" s="1"/>
  <c r="C26" i="16"/>
  <c r="C26" i="13"/>
  <c r="R26" i="13" s="1"/>
  <c r="C18" i="16"/>
  <c r="C18" i="13"/>
  <c r="R18" i="13" s="1"/>
  <c r="C10" i="16"/>
  <c r="C10" i="13"/>
  <c r="R10" i="13" s="1"/>
  <c r="E25" i="8"/>
  <c r="E38" i="2"/>
  <c r="E39" i="2"/>
  <c r="E38" i="4"/>
  <c r="E39" i="4"/>
  <c r="C36" i="16"/>
  <c r="C36" i="13"/>
  <c r="R36" i="13" s="1"/>
  <c r="C37" i="13"/>
  <c r="R37" i="13" s="1"/>
  <c r="C24" i="16"/>
  <c r="C24" i="13"/>
  <c r="R24" i="13" s="1"/>
  <c r="C12" i="16"/>
  <c r="C12" i="13"/>
  <c r="R12" i="13" s="1"/>
  <c r="C4" i="16"/>
  <c r="C4" i="13"/>
  <c r="R4" i="13" s="1"/>
  <c r="C31" i="16"/>
  <c r="C31" i="13"/>
  <c r="R31" i="13" s="1"/>
  <c r="C15" i="16"/>
  <c r="C15" i="13"/>
  <c r="R15" i="13" s="1"/>
  <c r="C7" i="16"/>
  <c r="C7" i="13"/>
  <c r="R7" i="13" s="1"/>
  <c r="C34" i="16"/>
  <c r="C34" i="13"/>
  <c r="R34" i="13" s="1"/>
  <c r="E34" i="5"/>
  <c r="C20" i="16"/>
  <c r="C20" i="13"/>
  <c r="R20" i="13" s="1"/>
  <c r="C29" i="16"/>
  <c r="C29" i="13"/>
  <c r="R29" i="13" s="1"/>
  <c r="C21" i="16"/>
  <c r="C21" i="13"/>
  <c r="R21" i="13" s="1"/>
  <c r="C13" i="16"/>
  <c r="C13" i="13"/>
  <c r="R13" i="13" s="1"/>
  <c r="C5" i="16"/>
  <c r="C5" i="13"/>
  <c r="R5" i="13" s="1"/>
  <c r="AB34" i="18"/>
  <c r="AL33" i="18"/>
  <c r="AC33" i="18"/>
  <c r="C27" i="16"/>
  <c r="C27" i="13"/>
  <c r="R27" i="13" s="1"/>
  <c r="C30" i="16"/>
  <c r="C30" i="13"/>
  <c r="R30" i="13" s="1"/>
  <c r="C22" i="16"/>
  <c r="C22" i="13"/>
  <c r="R22" i="13" s="1"/>
  <c r="C14" i="16"/>
  <c r="C14" i="13"/>
  <c r="R14" i="13" s="1"/>
  <c r="C6" i="16"/>
  <c r="C6" i="13"/>
  <c r="R6" i="13" s="1"/>
  <c r="E19" i="2"/>
  <c r="C32" i="16"/>
  <c r="C32" i="13"/>
  <c r="R32" i="13" s="1"/>
  <c r="C16" i="16"/>
  <c r="C16" i="13"/>
  <c r="R16" i="13" s="1"/>
  <c r="C8" i="16"/>
  <c r="C8" i="13"/>
  <c r="R8" i="13" s="1"/>
  <c r="C23" i="16"/>
  <c r="C23" i="13"/>
  <c r="R23" i="13" s="1"/>
  <c r="C11" i="16"/>
  <c r="C11" i="13"/>
  <c r="R11" i="13" s="1"/>
  <c r="C3" i="16"/>
  <c r="H3" i="16" s="1"/>
  <c r="E26" i="9"/>
  <c r="E31" i="9"/>
  <c r="E23" i="9"/>
  <c r="E37" i="9"/>
  <c r="E18" i="9"/>
  <c r="E28" i="9"/>
  <c r="E32" i="16"/>
  <c r="F31" i="16"/>
  <c r="H31" i="16"/>
  <c r="E17" i="6"/>
  <c r="E21" i="4"/>
  <c r="E24" i="8"/>
  <c r="D19" i="6"/>
  <c r="E6" i="6"/>
  <c r="E9" i="8"/>
  <c r="E13" i="6"/>
  <c r="E32" i="6"/>
  <c r="D35" i="4"/>
  <c r="D18" i="5"/>
  <c r="D28" i="6"/>
  <c r="E29" i="6" s="1"/>
  <c r="D6" i="3"/>
  <c r="E6" i="3" s="1"/>
  <c r="E28" i="7"/>
  <c r="D35" i="6"/>
  <c r="E36" i="6" s="1"/>
  <c r="D19" i="4"/>
  <c r="E27" i="4"/>
  <c r="E22" i="4"/>
  <c r="E37" i="7"/>
  <c r="D29" i="5"/>
  <c r="E30" i="5" s="1"/>
  <c r="E22" i="5"/>
  <c r="E11" i="7"/>
  <c r="E13" i="3"/>
  <c r="E9" i="6"/>
  <c r="D15" i="4"/>
  <c r="E15" i="4" s="1"/>
  <c r="D31" i="2"/>
  <c r="E31" i="2" s="1"/>
  <c r="D8" i="2"/>
  <c r="E8" i="2" s="1"/>
  <c r="D22" i="8"/>
  <c r="E22" i="8" s="1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19" i="4"/>
  <c r="D12" i="2"/>
  <c r="E12" i="2" s="1"/>
  <c r="E9" i="2"/>
  <c r="D30" i="7"/>
  <c r="E30" i="7" s="1"/>
  <c r="E37" i="3"/>
  <c r="E37" i="2"/>
  <c r="E36" i="4"/>
  <c r="E32" i="2"/>
  <c r="E10" i="2"/>
  <c r="D22" i="7"/>
  <c r="E22" i="7" s="1"/>
  <c r="E23" i="6"/>
  <c r="D30" i="3"/>
  <c r="D10" i="3"/>
  <c r="E10" i="3" s="1"/>
  <c r="E18" i="2"/>
  <c r="E25" i="2"/>
  <c r="E29" i="3"/>
  <c r="D18" i="3"/>
  <c r="E18" i="3" s="1"/>
  <c r="D7" i="8"/>
  <c r="D26" i="3"/>
  <c r="E26" i="3" s="1"/>
  <c r="E13" i="4"/>
  <c r="E30" i="8"/>
  <c r="E30" i="6"/>
  <c r="E31" i="6"/>
  <c r="E7" i="6"/>
  <c r="D22" i="3"/>
  <c r="E33" i="3"/>
  <c r="E27" i="3"/>
  <c r="E7" i="3"/>
  <c r="D31" i="8"/>
  <c r="D26" i="7"/>
  <c r="E26" i="7" s="1"/>
  <c r="D34" i="3"/>
  <c r="E34" i="3" s="1"/>
  <c r="D14" i="3"/>
  <c r="E14" i="3" s="1"/>
  <c r="E19" i="8"/>
  <c r="E20" i="8"/>
  <c r="E35" i="6"/>
  <c r="E19" i="6"/>
  <c r="E20" i="6"/>
  <c r="E24" i="9"/>
  <c r="E25" i="9"/>
  <c r="E32" i="7"/>
  <c r="E29" i="5"/>
  <c r="E28" i="5"/>
  <c r="E12" i="3"/>
  <c r="E32" i="4"/>
  <c r="E30" i="9"/>
  <c r="E29" i="9"/>
  <c r="E36" i="8"/>
  <c r="E17" i="5"/>
  <c r="E16" i="5"/>
  <c r="E16" i="3"/>
  <c r="E32" i="9"/>
  <c r="E33" i="9"/>
  <c r="E15" i="7"/>
  <c r="E16" i="7"/>
  <c r="E12" i="5"/>
  <c r="E13" i="5"/>
  <c r="E21" i="2"/>
  <c r="E22" i="9"/>
  <c r="E21" i="9"/>
  <c r="E27" i="8"/>
  <c r="E28" i="8"/>
  <c r="E11" i="8"/>
  <c r="E12" i="8"/>
  <c r="E27" i="6"/>
  <c r="E28" i="6"/>
  <c r="E11" i="6"/>
  <c r="E35" i="9"/>
  <c r="E27" i="9"/>
  <c r="E24" i="5"/>
  <c r="E19" i="9"/>
  <c r="E25" i="4"/>
  <c r="E9" i="4"/>
  <c r="E25" i="3"/>
  <c r="E24" i="7"/>
  <c r="E7" i="7"/>
  <c r="E8" i="7"/>
  <c r="E32" i="5"/>
  <c r="E33" i="5"/>
  <c r="E20" i="5"/>
  <c r="E21" i="5"/>
  <c r="E20" i="3"/>
  <c r="E16" i="4"/>
  <c r="E28" i="2"/>
  <c r="E20" i="4"/>
  <c r="E9" i="3"/>
  <c r="F85" i="15" l="1"/>
  <c r="AA6" i="13"/>
  <c r="U6" i="13"/>
  <c r="AB6" i="13"/>
  <c r="T6" i="13"/>
  <c r="Y6" i="13"/>
  <c r="X6" i="13"/>
  <c r="Z6" i="13"/>
  <c r="W6" i="13"/>
  <c r="V6" i="13"/>
  <c r="AA4" i="13"/>
  <c r="X4" i="13"/>
  <c r="U4" i="13"/>
  <c r="Y4" i="13"/>
  <c r="T4" i="13"/>
  <c r="AB4" i="13"/>
  <c r="V4" i="13"/>
  <c r="W4" i="13"/>
  <c r="Z4" i="13"/>
  <c r="Z19" i="13"/>
  <c r="W19" i="13"/>
  <c r="X19" i="13"/>
  <c r="V19" i="13"/>
  <c r="AB19" i="13"/>
  <c r="AA19" i="13"/>
  <c r="U19" i="13"/>
  <c r="T19" i="13"/>
  <c r="Y19" i="13"/>
  <c r="AA28" i="13"/>
  <c r="AB28" i="13"/>
  <c r="T28" i="13"/>
  <c r="Y28" i="13"/>
  <c r="U28" i="13"/>
  <c r="X28" i="13"/>
  <c r="W28" i="13"/>
  <c r="Z28" i="13"/>
  <c r="V28" i="13"/>
  <c r="Z11" i="13"/>
  <c r="W11" i="13"/>
  <c r="AB11" i="13"/>
  <c r="T11" i="13"/>
  <c r="U11" i="13"/>
  <c r="X11" i="13"/>
  <c r="Y11" i="13"/>
  <c r="AA11" i="13"/>
  <c r="V11" i="13"/>
  <c r="AA8" i="13"/>
  <c r="X8" i="13"/>
  <c r="U8" i="13"/>
  <c r="Y8" i="13"/>
  <c r="T8" i="13"/>
  <c r="AB8" i="13"/>
  <c r="W8" i="13"/>
  <c r="Z8" i="13"/>
  <c r="V8" i="13"/>
  <c r="AA32" i="13"/>
  <c r="X32" i="13"/>
  <c r="U32" i="13"/>
  <c r="AB32" i="13"/>
  <c r="Y32" i="13"/>
  <c r="T32" i="13"/>
  <c r="V32" i="13"/>
  <c r="Z32" i="13"/>
  <c r="W32" i="13"/>
  <c r="V5" i="13"/>
  <c r="Z5" i="13"/>
  <c r="X5" i="13"/>
  <c r="Y5" i="13"/>
  <c r="T5" i="13"/>
  <c r="AB5" i="13"/>
  <c r="U5" i="13"/>
  <c r="W5" i="13"/>
  <c r="AA5" i="13"/>
  <c r="V21" i="13"/>
  <c r="Z21" i="13"/>
  <c r="U21" i="13"/>
  <c r="AA21" i="13"/>
  <c r="Y21" i="13"/>
  <c r="W21" i="13"/>
  <c r="X21" i="13"/>
  <c r="T21" i="13"/>
  <c r="AB21" i="13"/>
  <c r="AA20" i="13"/>
  <c r="X20" i="13"/>
  <c r="U20" i="13"/>
  <c r="Y20" i="13"/>
  <c r="T20" i="13"/>
  <c r="AB20" i="13"/>
  <c r="V20" i="13"/>
  <c r="Z20" i="13"/>
  <c r="W20" i="13"/>
  <c r="Z27" i="13"/>
  <c r="W27" i="13"/>
  <c r="U27" i="13"/>
  <c r="AA27" i="13"/>
  <c r="AB27" i="13"/>
  <c r="V27" i="13"/>
  <c r="Y27" i="13"/>
  <c r="X27" i="13"/>
  <c r="T27" i="13"/>
  <c r="Y15" i="13"/>
  <c r="T15" i="13"/>
  <c r="AA15" i="13"/>
  <c r="W15" i="13"/>
  <c r="U15" i="13"/>
  <c r="V15" i="13"/>
  <c r="AB15" i="13"/>
  <c r="X15" i="13"/>
  <c r="Z15" i="13"/>
  <c r="AA18" i="13"/>
  <c r="X18" i="13"/>
  <c r="U18" i="13"/>
  <c r="Y18" i="13"/>
  <c r="AB18" i="13"/>
  <c r="T18" i="13"/>
  <c r="Z18" i="13"/>
  <c r="W18" i="13"/>
  <c r="V18" i="13"/>
  <c r="V25" i="13"/>
  <c r="Z25" i="13"/>
  <c r="W25" i="13"/>
  <c r="U25" i="13"/>
  <c r="AA25" i="13"/>
  <c r="X25" i="13"/>
  <c r="AB25" i="13"/>
  <c r="T25" i="13"/>
  <c r="Y25" i="13"/>
  <c r="AA14" i="13"/>
  <c r="Y14" i="13"/>
  <c r="X14" i="13"/>
  <c r="AB14" i="13"/>
  <c r="U14" i="13"/>
  <c r="T14" i="13"/>
  <c r="Z14" i="13"/>
  <c r="V14" i="13"/>
  <c r="W14" i="13"/>
  <c r="AA30" i="13"/>
  <c r="Y30" i="13"/>
  <c r="X30" i="13"/>
  <c r="T30" i="13"/>
  <c r="AB30" i="13"/>
  <c r="U30" i="13"/>
  <c r="Z30" i="13"/>
  <c r="V30" i="13"/>
  <c r="W30" i="13"/>
  <c r="W7" i="13"/>
  <c r="X7" i="13"/>
  <c r="Z7" i="13"/>
  <c r="AA7" i="13"/>
  <c r="U7" i="13"/>
  <c r="V7" i="13"/>
  <c r="T7" i="13"/>
  <c r="Y7" i="13"/>
  <c r="AB7" i="13"/>
  <c r="Y31" i="13"/>
  <c r="Z31" i="13"/>
  <c r="V31" i="13"/>
  <c r="U31" i="13"/>
  <c r="AA31" i="13"/>
  <c r="X31" i="13"/>
  <c r="AB31" i="13"/>
  <c r="W31" i="13"/>
  <c r="T31" i="13"/>
  <c r="AA12" i="13"/>
  <c r="AB12" i="13"/>
  <c r="T12" i="13"/>
  <c r="Y12" i="13"/>
  <c r="U12" i="13"/>
  <c r="X12" i="13"/>
  <c r="V12" i="13"/>
  <c r="W12" i="13"/>
  <c r="Z12" i="13"/>
  <c r="W37" i="13"/>
  <c r="AB37" i="13"/>
  <c r="T37" i="13"/>
  <c r="AA37" i="13"/>
  <c r="V37" i="13"/>
  <c r="X37" i="13"/>
  <c r="Z37" i="13"/>
  <c r="Y37" i="13"/>
  <c r="U37" i="13"/>
  <c r="AA10" i="13"/>
  <c r="AB10" i="13"/>
  <c r="T10" i="13"/>
  <c r="Y10" i="13"/>
  <c r="X10" i="13"/>
  <c r="U10" i="13"/>
  <c r="Z10" i="13"/>
  <c r="V10" i="13"/>
  <c r="W10" i="13"/>
  <c r="AA26" i="13"/>
  <c r="AB26" i="13"/>
  <c r="T26" i="13"/>
  <c r="Y26" i="13"/>
  <c r="U26" i="13"/>
  <c r="X26" i="13"/>
  <c r="Z26" i="13"/>
  <c r="W26" i="13"/>
  <c r="V26" i="13"/>
  <c r="U35" i="13"/>
  <c r="AB35" i="13"/>
  <c r="W35" i="13"/>
  <c r="AA35" i="13"/>
  <c r="Y35" i="13"/>
  <c r="V35" i="13"/>
  <c r="Z35" i="13"/>
  <c r="T35" i="13"/>
  <c r="X35" i="13"/>
  <c r="Z17" i="13"/>
  <c r="W17" i="13"/>
  <c r="V17" i="13"/>
  <c r="AB17" i="13"/>
  <c r="U17" i="13"/>
  <c r="T17" i="13"/>
  <c r="Y17" i="13"/>
  <c r="AA17" i="13"/>
  <c r="X17" i="13"/>
  <c r="Y33" i="13"/>
  <c r="V33" i="13"/>
  <c r="Z33" i="13"/>
  <c r="AA33" i="13"/>
  <c r="AB33" i="13"/>
  <c r="W33" i="13"/>
  <c r="U33" i="13"/>
  <c r="T33" i="13"/>
  <c r="X33" i="13"/>
  <c r="AA22" i="13"/>
  <c r="U22" i="13"/>
  <c r="AB22" i="13"/>
  <c r="T22" i="13"/>
  <c r="X22" i="13"/>
  <c r="Y22" i="13"/>
  <c r="Z22" i="13"/>
  <c r="V22" i="13"/>
  <c r="W22" i="13"/>
  <c r="W34" i="13"/>
  <c r="V34" i="13"/>
  <c r="U34" i="13"/>
  <c r="Z34" i="13"/>
  <c r="AA34" i="13"/>
  <c r="X34" i="13"/>
  <c r="AB34" i="13"/>
  <c r="Y34" i="13"/>
  <c r="T34" i="13"/>
  <c r="AA24" i="13"/>
  <c r="X24" i="13"/>
  <c r="U24" i="13"/>
  <c r="Y24" i="13"/>
  <c r="T24" i="13"/>
  <c r="AB24" i="13"/>
  <c r="W24" i="13"/>
  <c r="Z24" i="13"/>
  <c r="V24" i="13"/>
  <c r="V9" i="13"/>
  <c r="W9" i="13"/>
  <c r="Z9" i="13"/>
  <c r="X9" i="13"/>
  <c r="Y9" i="13"/>
  <c r="AA9" i="13"/>
  <c r="AB9" i="13"/>
  <c r="T9" i="13"/>
  <c r="U9" i="13"/>
  <c r="W23" i="13"/>
  <c r="AB23" i="13"/>
  <c r="V23" i="13"/>
  <c r="AA23" i="13"/>
  <c r="U23" i="13"/>
  <c r="Y23" i="13"/>
  <c r="X23" i="13"/>
  <c r="Z23" i="13"/>
  <c r="T23" i="13"/>
  <c r="AA16" i="13"/>
  <c r="AB16" i="13"/>
  <c r="T16" i="13"/>
  <c r="Y16" i="13"/>
  <c r="U16" i="13"/>
  <c r="X16" i="13"/>
  <c r="W16" i="13"/>
  <c r="V16" i="13"/>
  <c r="Z16" i="13"/>
  <c r="Z13" i="13"/>
  <c r="V13" i="13"/>
  <c r="Y13" i="13"/>
  <c r="T13" i="13"/>
  <c r="W13" i="13"/>
  <c r="AB13" i="13"/>
  <c r="U13" i="13"/>
  <c r="X13" i="13"/>
  <c r="AA13" i="13"/>
  <c r="Z29" i="13"/>
  <c r="V29" i="13"/>
  <c r="AB29" i="13"/>
  <c r="T29" i="13"/>
  <c r="X29" i="13"/>
  <c r="W29" i="13"/>
  <c r="Y29" i="13"/>
  <c r="AA29" i="13"/>
  <c r="U29" i="13"/>
  <c r="AA36" i="13"/>
  <c r="W36" i="13"/>
  <c r="V36" i="13"/>
  <c r="AB36" i="13"/>
  <c r="Y36" i="13"/>
  <c r="U36" i="13"/>
  <c r="Z36" i="13"/>
  <c r="X36" i="13"/>
  <c r="T36" i="13"/>
  <c r="E26" i="5"/>
  <c r="E37" i="5"/>
  <c r="E18" i="5"/>
  <c r="D34" i="16"/>
  <c r="E7" i="5"/>
  <c r="E6" i="5"/>
  <c r="E15" i="5"/>
  <c r="D32" i="16"/>
  <c r="D23" i="16"/>
  <c r="H23" i="16"/>
  <c r="AG32" i="18"/>
  <c r="K32" i="9"/>
  <c r="D32" i="13"/>
  <c r="D14" i="16"/>
  <c r="H14" i="16"/>
  <c r="AG30" i="18"/>
  <c r="K30" i="9"/>
  <c r="D30" i="13"/>
  <c r="AB35" i="18"/>
  <c r="AL34" i="18"/>
  <c r="AC34" i="18"/>
  <c r="AG13" i="18"/>
  <c r="K13" i="9"/>
  <c r="D13" i="13"/>
  <c r="D29" i="16"/>
  <c r="H29" i="16"/>
  <c r="AG7" i="18"/>
  <c r="K7" i="9"/>
  <c r="D7" i="13"/>
  <c r="D31" i="16"/>
  <c r="AG24" i="18"/>
  <c r="K24" i="9"/>
  <c r="D24" i="13"/>
  <c r="AG36" i="18"/>
  <c r="K36" i="9"/>
  <c r="D36" i="13"/>
  <c r="D18" i="16"/>
  <c r="H18" i="16"/>
  <c r="AG19" i="18"/>
  <c r="K19" i="9"/>
  <c r="D19" i="13"/>
  <c r="D9" i="16"/>
  <c r="H9" i="16"/>
  <c r="AG25" i="18"/>
  <c r="K25" i="9"/>
  <c r="D25" i="13"/>
  <c r="D28" i="16"/>
  <c r="H28" i="16"/>
  <c r="D11" i="16"/>
  <c r="H11" i="16"/>
  <c r="AG16" i="18"/>
  <c r="K16" i="9"/>
  <c r="D16" i="13"/>
  <c r="D6" i="16"/>
  <c r="H6" i="16"/>
  <c r="AG22" i="18"/>
  <c r="K22" i="9"/>
  <c r="D22" i="13"/>
  <c r="D27" i="16"/>
  <c r="H27" i="16"/>
  <c r="AG5" i="18"/>
  <c r="K5" i="9"/>
  <c r="D5" i="13"/>
  <c r="D21" i="16"/>
  <c r="H21" i="16"/>
  <c r="AG34" i="18"/>
  <c r="K34" i="9"/>
  <c r="D34" i="13"/>
  <c r="D15" i="16"/>
  <c r="H15" i="16"/>
  <c r="AG12" i="18"/>
  <c r="K12" i="9"/>
  <c r="D12" i="13"/>
  <c r="D24" i="16"/>
  <c r="H24" i="16"/>
  <c r="D36" i="16"/>
  <c r="D37" i="16"/>
  <c r="D10" i="16"/>
  <c r="H10" i="16"/>
  <c r="I10" i="16" s="1"/>
  <c r="AG26" i="18"/>
  <c r="K26" i="9"/>
  <c r="D26" i="13"/>
  <c r="D35" i="16"/>
  <c r="AG17" i="18"/>
  <c r="K17" i="9"/>
  <c r="D17" i="13"/>
  <c r="D33" i="16"/>
  <c r="AG23" i="18"/>
  <c r="K23" i="9"/>
  <c r="D23" i="13"/>
  <c r="AG8" i="18"/>
  <c r="K8" i="9"/>
  <c r="D8" i="13"/>
  <c r="D16" i="16"/>
  <c r="H16" i="16"/>
  <c r="AG14" i="18"/>
  <c r="K14" i="9"/>
  <c r="D14" i="13"/>
  <c r="D30" i="16"/>
  <c r="H30" i="16"/>
  <c r="D13" i="16"/>
  <c r="H13" i="16"/>
  <c r="AG29" i="18"/>
  <c r="K29" i="9"/>
  <c r="D29" i="13"/>
  <c r="AG20" i="18"/>
  <c r="K20" i="9"/>
  <c r="D20" i="13"/>
  <c r="D7" i="16"/>
  <c r="H7" i="16"/>
  <c r="AG31" i="18"/>
  <c r="K31" i="9"/>
  <c r="D31" i="13"/>
  <c r="AG4" i="18"/>
  <c r="K4" i="9"/>
  <c r="D12" i="16"/>
  <c r="H12" i="16"/>
  <c r="AG37" i="18"/>
  <c r="K37" i="9"/>
  <c r="D37" i="13"/>
  <c r="D38" i="13"/>
  <c r="AG18" i="18"/>
  <c r="K18" i="9"/>
  <c r="D18" i="13"/>
  <c r="D19" i="16"/>
  <c r="H19" i="16"/>
  <c r="AG9" i="18"/>
  <c r="K9" i="9"/>
  <c r="D9" i="13"/>
  <c r="D25" i="16"/>
  <c r="H25" i="16"/>
  <c r="I25" i="16" s="1"/>
  <c r="E19" i="3"/>
  <c r="AG11" i="18"/>
  <c r="K11" i="9"/>
  <c r="D11" i="13"/>
  <c r="D8" i="16"/>
  <c r="H8" i="16"/>
  <c r="AG6" i="18"/>
  <c r="K6" i="9"/>
  <c r="D6" i="13"/>
  <c r="D22" i="16"/>
  <c r="H22" i="16"/>
  <c r="AG27" i="18"/>
  <c r="K27" i="9"/>
  <c r="D27" i="13"/>
  <c r="D5" i="16"/>
  <c r="H5" i="16"/>
  <c r="AG21" i="18"/>
  <c r="K21" i="9"/>
  <c r="D21" i="13"/>
  <c r="D20" i="16"/>
  <c r="H20" i="16"/>
  <c r="AG15" i="18"/>
  <c r="K15" i="9"/>
  <c r="D15" i="13"/>
  <c r="D4" i="16"/>
  <c r="H4" i="16"/>
  <c r="I4" i="16" s="1"/>
  <c r="AG10" i="18"/>
  <c r="K10" i="9"/>
  <c r="D10" i="13"/>
  <c r="D26" i="16"/>
  <c r="H26" i="16"/>
  <c r="AG35" i="18"/>
  <c r="K35" i="9"/>
  <c r="D35" i="13"/>
  <c r="D17" i="16"/>
  <c r="H17" i="16"/>
  <c r="I17" i="16" s="1"/>
  <c r="AG33" i="18"/>
  <c r="K33" i="9"/>
  <c r="D33" i="13"/>
  <c r="AG28" i="18"/>
  <c r="K28" i="9"/>
  <c r="D28" i="13"/>
  <c r="E33" i="16"/>
  <c r="H32" i="16"/>
  <c r="I32" i="16" s="1"/>
  <c r="F32" i="16"/>
  <c r="E23" i="8"/>
  <c r="E19" i="5"/>
  <c r="E29" i="4"/>
  <c r="E11" i="3"/>
  <c r="E13" i="2"/>
  <c r="E17" i="2"/>
  <c r="E23" i="7"/>
  <c r="E31" i="7"/>
  <c r="E15" i="8"/>
  <c r="E18" i="7"/>
  <c r="E17" i="7"/>
  <c r="E35" i="7"/>
  <c r="E7" i="8"/>
  <c r="E8" i="8"/>
  <c r="E31" i="3"/>
  <c r="E30" i="3"/>
  <c r="E27" i="7"/>
  <c r="E23" i="3"/>
  <c r="E22" i="3"/>
  <c r="E15" i="3"/>
  <c r="E31" i="8"/>
  <c r="E32" i="8"/>
  <c r="E35" i="3"/>
  <c r="F86" i="15" l="1"/>
  <c r="G85" i="15"/>
  <c r="I20" i="16"/>
  <c r="I30" i="16"/>
  <c r="I16" i="16"/>
  <c r="I24" i="16"/>
  <c r="I22" i="16"/>
  <c r="I19" i="16"/>
  <c r="I7" i="16"/>
  <c r="I13" i="16"/>
  <c r="I15" i="16"/>
  <c r="I26" i="16"/>
  <c r="I8" i="16"/>
  <c r="I12" i="16"/>
  <c r="I27" i="16"/>
  <c r="I18" i="16"/>
  <c r="AB36" i="18"/>
  <c r="AL35" i="18"/>
  <c r="AC35" i="18"/>
  <c r="I23" i="16"/>
  <c r="AI8" i="18"/>
  <c r="I21" i="16"/>
  <c r="I9" i="16"/>
  <c r="I5" i="16"/>
  <c r="I11" i="16"/>
  <c r="I28" i="16"/>
  <c r="I14" i="16"/>
  <c r="I6" i="16"/>
  <c r="I29" i="16"/>
  <c r="I31" i="16"/>
  <c r="E34" i="16"/>
  <c r="H33" i="16"/>
  <c r="I33" i="16" s="1"/>
  <c r="F33" i="16"/>
  <c r="F87" i="15" l="1"/>
  <c r="G86" i="15"/>
  <c r="AB37" i="18"/>
  <c r="AL36" i="18"/>
  <c r="AC36" i="18"/>
  <c r="E35" i="16"/>
  <c r="F34" i="16"/>
  <c r="H34" i="16"/>
  <c r="F88" i="15" l="1"/>
  <c r="G87" i="15"/>
  <c r="AB38" i="18"/>
  <c r="AL37" i="18"/>
  <c r="AC37" i="18"/>
  <c r="I34" i="16"/>
  <c r="E36" i="16"/>
  <c r="F35" i="16"/>
  <c r="H35" i="16"/>
  <c r="I35" i="16" s="1"/>
  <c r="F89" i="15" l="1"/>
  <c r="G88" i="15"/>
  <c r="AB39" i="18"/>
  <c r="AL38" i="18"/>
  <c r="AC38" i="18"/>
  <c r="E37" i="16"/>
  <c r="F36" i="16"/>
  <c r="H36" i="16"/>
  <c r="F90" i="15" l="1"/>
  <c r="G89" i="15"/>
  <c r="AB40" i="18"/>
  <c r="AL39" i="18"/>
  <c r="AC39" i="18"/>
  <c r="I36" i="16"/>
  <c r="L9" i="16"/>
  <c r="L10" i="16"/>
  <c r="E38" i="16"/>
  <c r="F37" i="16"/>
  <c r="H37" i="16"/>
  <c r="I37" i="16" s="1"/>
  <c r="F91" i="15" l="1"/>
  <c r="G90" i="15"/>
  <c r="AB41" i="18"/>
  <c r="AL40" i="18"/>
  <c r="AC40" i="18"/>
  <c r="E39" i="16"/>
  <c r="F38" i="16"/>
  <c r="H38" i="16"/>
  <c r="I38" i="16" s="1"/>
  <c r="F92" i="15" l="1"/>
  <c r="G91" i="15"/>
  <c r="AB42" i="18"/>
  <c r="AL41" i="18"/>
  <c r="AC41" i="18"/>
  <c r="E40" i="16"/>
  <c r="H39" i="16"/>
  <c r="I39" i="16" s="1"/>
  <c r="F39" i="16"/>
  <c r="F93" i="15" l="1"/>
  <c r="G92" i="15"/>
  <c r="AB43" i="18"/>
  <c r="AL42" i="18"/>
  <c r="AC42" i="18"/>
  <c r="L13" i="16"/>
  <c r="L12" i="16"/>
  <c r="E41" i="16"/>
  <c r="F40" i="16"/>
  <c r="H40" i="16"/>
  <c r="I40" i="16" s="1"/>
  <c r="F94" i="15" l="1"/>
  <c r="G93" i="15"/>
  <c r="AB44" i="18"/>
  <c r="AL43" i="18"/>
  <c r="AC43" i="18"/>
  <c r="E42" i="16"/>
  <c r="F41" i="16"/>
  <c r="H41" i="16"/>
  <c r="I41" i="16" s="1"/>
  <c r="F95" i="15" l="1"/>
  <c r="G94" i="15"/>
  <c r="AB45" i="18"/>
  <c r="AL44" i="18"/>
  <c r="AC44" i="18"/>
  <c r="E43" i="16"/>
  <c r="H42" i="16"/>
  <c r="I42" i="16" s="1"/>
  <c r="F42" i="16"/>
  <c r="F96" i="15" l="1"/>
  <c r="G95" i="15"/>
  <c r="AB46" i="18"/>
  <c r="AL45" i="18"/>
  <c r="AC45" i="18"/>
  <c r="E44" i="16"/>
  <c r="H43" i="16"/>
  <c r="I43" i="16" s="1"/>
  <c r="F43" i="16"/>
  <c r="M26" i="15" l="1"/>
  <c r="G96" i="15"/>
  <c r="AB47" i="18"/>
  <c r="AL46" i="18"/>
  <c r="AC46" i="18"/>
  <c r="E45" i="16"/>
  <c r="H44" i="16"/>
  <c r="I44" i="16" s="1"/>
  <c r="F44" i="16"/>
  <c r="AB48" i="18" l="1"/>
  <c r="AL47" i="18"/>
  <c r="AC47" i="18"/>
  <c r="E46" i="16"/>
  <c r="H45" i="16"/>
  <c r="I45" i="16" s="1"/>
  <c r="F45" i="16"/>
  <c r="AB49" i="18" l="1"/>
  <c r="AL48" i="18"/>
  <c r="AC48" i="18"/>
  <c r="E47" i="16"/>
  <c r="H46" i="16"/>
  <c r="I46" i="16" s="1"/>
  <c r="F46" i="16"/>
  <c r="AB50" i="18" l="1"/>
  <c r="AL49" i="18"/>
  <c r="AC49" i="18"/>
  <c r="E48" i="16"/>
  <c r="F47" i="16"/>
  <c r="H47" i="16"/>
  <c r="I47" i="16" s="1"/>
  <c r="AB51" i="18" l="1"/>
  <c r="AL50" i="18"/>
  <c r="AC50" i="18"/>
  <c r="E49" i="16"/>
  <c r="F48" i="16"/>
  <c r="H48" i="16"/>
  <c r="I48" i="16" s="1"/>
  <c r="AB52" i="18" l="1"/>
  <c r="AL51" i="18"/>
  <c r="AC51" i="18"/>
  <c r="E50" i="16"/>
  <c r="F49" i="16"/>
  <c r="H49" i="16"/>
  <c r="I49" i="16" s="1"/>
  <c r="AB53" i="18" l="1"/>
  <c r="AL52" i="18"/>
  <c r="AC52" i="18"/>
  <c r="E51" i="16"/>
  <c r="H50" i="16"/>
  <c r="I50" i="16" s="1"/>
  <c r="F50" i="16"/>
  <c r="AB54" i="18" l="1"/>
  <c r="AL53" i="18"/>
  <c r="AC53" i="18"/>
  <c r="E52" i="16"/>
  <c r="F51" i="16"/>
  <c r="H51" i="16"/>
  <c r="I51" i="16" s="1"/>
  <c r="AB55" i="18" l="1"/>
  <c r="AL54" i="18"/>
  <c r="AC54" i="18"/>
  <c r="E53" i="16"/>
  <c r="H53" i="16" s="1"/>
  <c r="F52" i="16"/>
  <c r="H52" i="16"/>
  <c r="I52" i="16" s="1"/>
  <c r="AB56" i="18" l="1"/>
  <c r="AL55" i="18"/>
  <c r="AC55" i="18"/>
  <c r="I53" i="16"/>
  <c r="E54" i="16"/>
  <c r="H54" i="16" s="1"/>
  <c r="I54" i="16" s="1"/>
  <c r="F53" i="16"/>
  <c r="AB57" i="18" l="1"/>
  <c r="AL56" i="18"/>
  <c r="AC56" i="18"/>
  <c r="E55" i="16"/>
  <c r="H55" i="16" s="1"/>
  <c r="I55" i="16" s="1"/>
  <c r="F54" i="16"/>
  <c r="AB58" i="18" l="1"/>
  <c r="AB59" i="18" s="1"/>
  <c r="AL57" i="18"/>
  <c r="AC57" i="18"/>
  <c r="E56" i="16"/>
  <c r="H56" i="16" s="1"/>
  <c r="I56" i="16" s="1"/>
  <c r="F55" i="16"/>
  <c r="AL59" i="18" l="1"/>
  <c r="AC59" i="18"/>
  <c r="AB60" i="18"/>
  <c r="AL58" i="18"/>
  <c r="AC58" i="18"/>
  <c r="E57" i="16"/>
  <c r="H57" i="16" s="1"/>
  <c r="F56" i="16"/>
  <c r="AC60" i="18" l="1"/>
  <c r="AL60" i="18"/>
  <c r="AB61" i="18"/>
  <c r="AB62" i="18" s="1"/>
  <c r="I57" i="16"/>
  <c r="E58" i="16"/>
  <c r="H58" i="16" s="1"/>
  <c r="I58" i="16" s="1"/>
  <c r="F57" i="16"/>
  <c r="AC62" i="18" l="1"/>
  <c r="AB63" i="18"/>
  <c r="AL62" i="18"/>
  <c r="AC61" i="18"/>
  <c r="AL61" i="18"/>
  <c r="E59" i="16"/>
  <c r="H59" i="16" s="1"/>
  <c r="I59" i="16" s="1"/>
  <c r="F58" i="16"/>
  <c r="AC63" i="18" l="1"/>
  <c r="AL63" i="18"/>
  <c r="E60" i="16"/>
  <c r="F59" i="16"/>
  <c r="E61" i="16" l="1"/>
  <c r="H60" i="16"/>
  <c r="I60" i="16" s="1"/>
  <c r="F60" i="16"/>
  <c r="E62" i="16" l="1"/>
  <c r="E63" i="16" s="1"/>
  <c r="E64" i="16" s="1"/>
  <c r="F61" i="16"/>
  <c r="H61" i="16"/>
  <c r="I61" i="16" s="1"/>
  <c r="E65" i="16" l="1"/>
  <c r="F64" i="16"/>
  <c r="H64" i="16"/>
  <c r="F63" i="16"/>
  <c r="H63" i="16"/>
  <c r="F62" i="16"/>
  <c r="H62" i="16"/>
  <c r="I62" i="16" s="1"/>
  <c r="I64" i="16" l="1"/>
  <c r="F65" i="16"/>
  <c r="E66" i="16"/>
  <c r="H65" i="16"/>
  <c r="I65" i="16" s="1"/>
  <c r="I63" i="16"/>
  <c r="F66" i="16" l="1"/>
  <c r="E67" i="16"/>
  <c r="H66" i="16"/>
  <c r="I66" i="16" s="1"/>
  <c r="H67" i="16" l="1"/>
  <c r="F67" i="16"/>
  <c r="I67" i="16" l="1"/>
  <c r="I68" i="16"/>
  <c r="E81" i="16" l="1"/>
  <c r="E82" i="16" l="1"/>
  <c r="F81" i="16"/>
  <c r="E83" i="16" l="1"/>
  <c r="F82" i="16"/>
  <c r="E84" i="16" l="1"/>
  <c r="F83" i="16"/>
  <c r="E85" i="16" l="1"/>
  <c r="F84" i="16"/>
  <c r="E86" i="16" l="1"/>
  <c r="F85" i="16"/>
  <c r="E87" i="16" l="1"/>
  <c r="F86" i="16"/>
  <c r="E88" i="16" l="1"/>
  <c r="F87" i="16"/>
  <c r="E89" i="16" l="1"/>
  <c r="F88" i="16"/>
  <c r="E90" i="16" l="1"/>
  <c r="F89" i="16"/>
  <c r="E91" i="16" l="1"/>
  <c r="F90" i="16"/>
  <c r="E92" i="16" l="1"/>
  <c r="F91" i="16"/>
  <c r="E93" i="16" l="1"/>
  <c r="F92" i="16"/>
  <c r="E94" i="16" l="1"/>
  <c r="F93" i="16"/>
  <c r="E95" i="16" l="1"/>
  <c r="F94" i="16"/>
  <c r="E96" i="16" l="1"/>
  <c r="F95" i="16"/>
  <c r="E97" i="16" l="1"/>
  <c r="F96" i="16"/>
  <c r="E98" i="16" l="1"/>
  <c r="F97" i="16"/>
  <c r="E99" i="16" l="1"/>
  <c r="F98" i="16"/>
  <c r="E100" i="16" l="1"/>
  <c r="F99" i="16"/>
  <c r="E101" i="16" l="1"/>
  <c r="F100" i="16"/>
  <c r="E102" i="16" l="1"/>
  <c r="F101" i="16"/>
  <c r="E103" i="16" l="1"/>
  <c r="F102" i="16"/>
  <c r="E104" i="16" l="1"/>
  <c r="F103" i="16"/>
  <c r="E105" i="16" l="1"/>
  <c r="F104" i="16"/>
  <c r="E106" i="16" l="1"/>
  <c r="F105" i="16"/>
  <c r="E107" i="16" l="1"/>
  <c r="F106" i="16"/>
  <c r="E108" i="16" l="1"/>
  <c r="F107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E117" i="16" l="1"/>
  <c r="F116" i="16"/>
  <c r="F117" i="16" l="1"/>
  <c r="L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<sst xmlns="http://schemas.openxmlformats.org/spreadsheetml/2006/main" count="231" uniqueCount="69">
  <si>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</si>
  <si>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</si>
  <si>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</si>
  <si>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</si>
  <si>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</si>
  <si>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</si>
  <si>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</si>
  <si>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</si>
  <si>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</si>
  <si>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</si>
  <si>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</si>
  <si>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</si>
  <si>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</si>
  <si>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</si>
  <si>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</si>
  <si>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</si>
  <si>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</si>
  <si>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</si>
  <si>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</si>
  <si>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</si>
  <si>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</si>
  <si>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</si>
  <si>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</si>
  <si>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</si>
  <si>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</si>
  <si>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</si>
  <si>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</si>
  <si>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</si>
  <si>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</si>
  <si>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</si>
  <si>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</si>
  <si>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</si>
  <si>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</si>
  <si>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</si>
  <si>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</si>
  <si>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</si>
  <si>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</si>
  <si>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</si>
  <si>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</si>
  <si>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</si>
  <si>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</si>
  <si>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</si>
  <si>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</si>
  <si>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</si>
  <si>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</si>
  <si>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</si>
  <si>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</si>
  <si>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</si>
  <si>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</si>
  <si>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</si>
  <si>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</si>
  <si>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</si>
  <si>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R</t>
  </si>
  <si>
    <t>T</t>
  </si>
  <si>
    <t>b</t>
  </si>
  <si>
    <t>mR</t>
  </si>
  <si>
    <t>bcorr</t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</si>
  <si>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mR</t>
    </r>
  </si>
  <si>
    <r>
      <rPr>
        <sz val="11"/>
        <color rgb="FF000000"/>
        <rFont val="Symbol"/>
        <family val="1"/>
        <charset val="2"/>
      </rPr>
      <t>Sd</t>
    </r>
    <r>
      <rPr>
        <sz val="11"/>
        <color rgb="FF000000"/>
        <rFont val="Liberation Sans"/>
      </rPr>
      <t>R</t>
    </r>
    <r>
      <rPr>
        <sz val="11"/>
        <color rgb="FF000000"/>
        <rFont val="Liberation Sans"/>
      </rPr>
      <t>-dMorti</t>
    </r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</si>
  <si>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mGuar</t>
    </r>
  </si>
  <si>
    <t>isolamento dom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</si>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</sst>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0" fontId="0" fillId="11" borderId="0" xfId="0" applyFill="1"/>
    <xf numFmtId="2" fontId="20" fillId="11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Casi_totali!$A$3:$A$89</c:f>
              <c:numCache>
                <c:formatCode>d/m;@</c:formatCode>
                <c:ptCount val="8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Casi_totali!$B$3:$B$89</c:f>
              <c:numCache>
                <c:formatCode>General</c:formatCode>
                <c:ptCount val="87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Casi_totali!$A$3:$A$89</c:f>
              <c:numCache>
                <c:formatCode>d/m;@</c:formatCode>
                <c:ptCount val="8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Casi_totali!$C$3:$C$89</c:f>
              <c:numCache>
                <c:formatCode>General</c:formatCode>
                <c:ptCount val="8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Deceduti!$T$83:$AB$83</c:f>
              <c:numCache>
                <c:formatCode>General</c:formatCode>
                <c:ptCount val="9"/>
                <c:pt idx="0">
                  <c:v>11</c:v>
                </c:pt>
                <c:pt idx="1">
                  <c:v>9</c:v>
                </c:pt>
                <c:pt idx="2">
                  <c:v>8</c:v>
                </c:pt>
                <c:pt idx="3">
                  <c:v>13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Ospedalizzati!$B$3:$B$82</c:f>
              <c:numCache>
                <c:formatCode>General</c:formatCode>
                <c:ptCount val="80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Ospedalizzati!$C$3:$C$82</c:f>
              <c:numCache>
                <c:formatCode>General</c:formatCode>
                <c:ptCount val="80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  <c:pt idx="63">
                  <c:v>-1072</c:v>
                </c:pt>
                <c:pt idx="64">
                  <c:v>-723</c:v>
                </c:pt>
                <c:pt idx="65">
                  <c:v>-581</c:v>
                </c:pt>
                <c:pt idx="66">
                  <c:v>-1162</c:v>
                </c:pt>
                <c:pt idx="67">
                  <c:v>-696</c:v>
                </c:pt>
                <c:pt idx="68">
                  <c:v>-251</c:v>
                </c:pt>
                <c:pt idx="69">
                  <c:v>-153</c:v>
                </c:pt>
                <c:pt idx="70">
                  <c:v>-441</c:v>
                </c:pt>
                <c:pt idx="71">
                  <c:v>-605</c:v>
                </c:pt>
                <c:pt idx="72">
                  <c:v>-595</c:v>
                </c:pt>
                <c:pt idx="73">
                  <c:v>-617</c:v>
                </c:pt>
                <c:pt idx="74">
                  <c:v>-681</c:v>
                </c:pt>
                <c:pt idx="75">
                  <c:v>-936</c:v>
                </c:pt>
                <c:pt idx="76">
                  <c:v>-223</c:v>
                </c:pt>
                <c:pt idx="77">
                  <c:v>-107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Ospedalizzati!$C$3:$C$81</c:f>
              <c:numCache>
                <c:formatCode>General</c:formatCode>
                <c:ptCount val="79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  <c:pt idx="63">
                  <c:v>-1072</c:v>
                </c:pt>
                <c:pt idx="64">
                  <c:v>-723</c:v>
                </c:pt>
                <c:pt idx="65">
                  <c:v>-581</c:v>
                </c:pt>
                <c:pt idx="66">
                  <c:v>-1162</c:v>
                </c:pt>
                <c:pt idx="67">
                  <c:v>-696</c:v>
                </c:pt>
                <c:pt idx="68">
                  <c:v>-251</c:v>
                </c:pt>
                <c:pt idx="69">
                  <c:v>-153</c:v>
                </c:pt>
                <c:pt idx="70">
                  <c:v>-441</c:v>
                </c:pt>
                <c:pt idx="71">
                  <c:v>-605</c:v>
                </c:pt>
                <c:pt idx="72">
                  <c:v>-595</c:v>
                </c:pt>
                <c:pt idx="73">
                  <c:v>-617</c:v>
                </c:pt>
                <c:pt idx="74">
                  <c:v>-681</c:v>
                </c:pt>
                <c:pt idx="75">
                  <c:v>-936</c:v>
                </c:pt>
                <c:pt idx="76">
                  <c:v>-223</c:v>
                </c:pt>
                <c:pt idx="77">
                  <c:v>-107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Positivi!$B$3:$B$83</c:f>
              <c:numCache>
                <c:formatCode>General</c:formatCode>
                <c:ptCount val="8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</c:numCache>
            </c:numRef>
          </c:xVal>
          <c:yVal>
            <c:numRef>
              <c:f>Positivi!$C$3:$C$75</c:f>
              <c:numCache>
                <c:formatCode>General</c:formatCode>
                <c:ptCount val="73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Positivi!$C$3:$C$84</c:f>
              <c:numCache>
                <c:formatCode>General</c:formatCode>
                <c:ptCount val="82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Positivi!$B$3:$B$82</c:f>
              <c:numCache>
                <c:formatCode>General</c:formatCode>
                <c:ptCount val="80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Quarantena!$B$3:$B$83</c:f>
              <c:numCache>
                <c:formatCode>General</c:formatCode>
                <c:ptCount val="81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Quarantena!$C$3:$C$83</c:f>
              <c:numCache>
                <c:formatCode>General</c:formatCode>
                <c:ptCount val="81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  <c:pt idx="72">
                  <c:v>-6344</c:v>
                </c:pt>
                <c:pt idx="73">
                  <c:v>-1287</c:v>
                </c:pt>
                <c:pt idx="74">
                  <c:v>-982</c:v>
                </c:pt>
                <c:pt idx="75">
                  <c:v>-2183</c:v>
                </c:pt>
                <c:pt idx="76">
                  <c:v>-1295</c:v>
                </c:pt>
                <c:pt idx="77">
                  <c:v>-729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Quarantena!$C$3:$C$85</c:f>
              <c:numCache>
                <c:formatCode>General</c:formatCode>
                <c:ptCount val="83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  <c:pt idx="72">
                  <c:v>-6344</c:v>
                </c:pt>
                <c:pt idx="73">
                  <c:v>-1287</c:v>
                </c:pt>
                <c:pt idx="74">
                  <c:v>-982</c:v>
                </c:pt>
                <c:pt idx="75">
                  <c:v>-2183</c:v>
                </c:pt>
                <c:pt idx="76">
                  <c:v>-1295</c:v>
                </c:pt>
                <c:pt idx="77">
                  <c:v>-729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'Nuovi positivi'!$B$3:$B$78</c:f>
              <c:numCache>
                <c:formatCode>General</c:formatCode>
                <c:ptCount val="7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positivi'!$A$4:$A$80</c:f>
              <c:numCache>
                <c:formatCode>d/m;@</c:formatCode>
                <c:ptCount val="7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</c:numCache>
            </c:numRef>
          </c:xVal>
          <c:yVal>
            <c:numRef>
              <c:f>'Nuovi positivi'!$C$4:$C$80</c:f>
              <c:numCache>
                <c:formatCode>General</c:formatCode>
                <c:ptCount val="77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  <c:pt idx="55">
                  <c:v>2256</c:v>
                </c:pt>
                <c:pt idx="56">
                  <c:v>2729</c:v>
                </c:pt>
                <c:pt idx="57">
                  <c:v>3370</c:v>
                </c:pt>
                <c:pt idx="58">
                  <c:v>2646</c:v>
                </c:pt>
                <c:pt idx="59">
                  <c:v>3021</c:v>
                </c:pt>
                <c:pt idx="60">
                  <c:v>2357</c:v>
                </c:pt>
                <c:pt idx="61">
                  <c:v>2324</c:v>
                </c:pt>
                <c:pt idx="62">
                  <c:v>1739</c:v>
                </c:pt>
                <c:pt idx="63">
                  <c:v>2091</c:v>
                </c:pt>
                <c:pt idx="64">
                  <c:v>2086</c:v>
                </c:pt>
                <c:pt idx="65">
                  <c:v>1872</c:v>
                </c:pt>
                <c:pt idx="66">
                  <c:v>1965</c:v>
                </c:pt>
                <c:pt idx="67">
                  <c:v>1900</c:v>
                </c:pt>
                <c:pt idx="68">
                  <c:v>1389</c:v>
                </c:pt>
                <c:pt idx="69">
                  <c:v>1221</c:v>
                </c:pt>
                <c:pt idx="70">
                  <c:v>1075</c:v>
                </c:pt>
                <c:pt idx="71">
                  <c:v>1444</c:v>
                </c:pt>
                <c:pt idx="72">
                  <c:v>1401</c:v>
                </c:pt>
                <c:pt idx="73">
                  <c:v>1327</c:v>
                </c:pt>
                <c:pt idx="74">
                  <c:v>1083</c:v>
                </c:pt>
                <c:pt idx="75">
                  <c:v>802</c:v>
                </c:pt>
                <c:pt idx="76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Casi_totali!$C$3:$C$96</c:f>
              <c:numCache>
                <c:formatCode>General</c:formatCode>
                <c:ptCount val="94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positivi'!$T$83:$AB$83</c:f>
              <c:numCache>
                <c:formatCode>General</c:formatCode>
                <c:ptCount val="9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Tamponi!$A$3:$A$82</c:f>
              <c:numCache>
                <c:formatCode>d/m;@</c:formatCode>
                <c:ptCount val="8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Tamponi!$C$3:$C$82</c:f>
              <c:numCache>
                <c:formatCode>General</c:formatCode>
                <c:ptCount val="80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Tamponi!$A$3:$A$81</c:f>
              <c:numCache>
                <c:formatCode>d/m;@</c:formatCode>
                <c:ptCount val="7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cat>
          <c:val>
            <c:numRef>
              <c:f>Tamponi!$D$3:$D$81</c:f>
              <c:numCache>
                <c:formatCode>General</c:formatCode>
                <c:ptCount val="79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  <c:pt idx="76">
                  <c:v>51678</c:v>
                </c:pt>
                <c:pt idx="77">
                  <c:v>40740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66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Tamponi!$A$3:$A$95</c:f>
              <c:numCache>
                <c:formatCode>d/m;@</c:formatCode>
                <c:ptCount val="9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Tamponi!$I$3:$I$95</c:f>
              <c:numCache>
                <c:formatCode>0.0</c:formatCode>
                <c:ptCount val="93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  <c:pt idx="55">
                  <c:v>13.19326139055141</c:v>
                </c:pt>
                <c:pt idx="56">
                  <c:v>12.963153708376966</c:v>
                </c:pt>
                <c:pt idx="57">
                  <c:v>12.685377374754335</c:v>
                </c:pt>
                <c:pt idx="58">
                  <c:v>12.379109612351158</c:v>
                </c:pt>
                <c:pt idx="59">
                  <c:v>12.02430013374188</c:v>
                </c:pt>
                <c:pt idx="60">
                  <c:v>11.751045449342287</c:v>
                </c:pt>
                <c:pt idx="61">
                  <c:v>11.439133405904753</c:v>
                </c:pt>
                <c:pt idx="62">
                  <c:v>11.246493204882176</c:v>
                </c:pt>
                <c:pt idx="63">
                  <c:v>11.142550939786394</c:v>
                </c:pt>
                <c:pt idx="64">
                  <c:v>10.910243679525093</c:v>
                </c:pt>
                <c:pt idx="65">
                  <c:v>10.654969407476916</c:v>
                </c:pt>
                <c:pt idx="66">
                  <c:v>10.381024415210662</c:v>
                </c:pt>
                <c:pt idx="67">
                  <c:v>10.101562024422611</c:v>
                </c:pt>
                <c:pt idx="68">
                  <c:v>9.926229480988809</c:v>
                </c:pt>
                <c:pt idx="69">
                  <c:v>9.7836261219850567</c:v>
                </c:pt>
                <c:pt idx="70">
                  <c:v>9.6713384074038409</c:v>
                </c:pt>
                <c:pt idx="71">
                  <c:v>9.4812936146271856</c:v>
                </c:pt>
                <c:pt idx="72">
                  <c:v>9.2801206787400226</c:v>
                </c:pt>
                <c:pt idx="73">
                  <c:v>9.0647582316796633</c:v>
                </c:pt>
                <c:pt idx="74">
                  <c:v>8.8825932092547308</c:v>
                </c:pt>
                <c:pt idx="75">
                  <c:v>8.6812921947599158</c:v>
                </c:pt>
                <c:pt idx="76">
                  <c:v>8.5377051122563827</c:v>
                </c:pt>
                <c:pt idx="77">
                  <c:v>8.4328095963711309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Tamponi!$A$2:$A$90</c:f>
              <c:numCache>
                <c:formatCode>d/m;@</c:formatCode>
                <c:ptCount val="89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</c:numCache>
            </c:numRef>
          </c:xVal>
          <c:yVal>
            <c:numRef>
              <c:f>Tamponi!$J$2:$J$90</c:f>
              <c:numCache>
                <c:formatCode>0.0</c:formatCode>
                <c:ptCount val="89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  <c:pt idx="56">
                  <c:v>7.9803706633268003</c:v>
                </c:pt>
                <c:pt idx="57">
                  <c:v>7.7421417658065952</c:v>
                </c:pt>
                <c:pt idx="58">
                  <c:v>7.427438540840603</c:v>
                </c:pt>
                <c:pt idx="59">
                  <c:v>7.1170612145638765</c:v>
                </c:pt>
                <c:pt idx="60">
                  <c:v>6.7629211555855431</c:v>
                </c:pt>
                <c:pt idx="61">
                  <c:v>6.4862307563037485</c:v>
                </c:pt>
                <c:pt idx="62">
                  <c:v>6.1980637601793704</c:v>
                </c:pt>
                <c:pt idx="63">
                  <c:v>6.0366089212981588</c:v>
                </c:pt>
                <c:pt idx="64">
                  <c:v>5.9124572125909802</c:v>
                </c:pt>
                <c:pt idx="65">
                  <c:v>5.6961970487304914</c:v>
                </c:pt>
                <c:pt idx="66">
                  <c:v>5.4772417900511892</c:v>
                </c:pt>
                <c:pt idx="67">
                  <c:v>5.1308674086772701</c:v>
                </c:pt>
                <c:pt idx="68">
                  <c:v>4.9158357378526123</c:v>
                </c:pt>
                <c:pt idx="69">
                  <c:v>4.7753335132113106</c:v>
                </c:pt>
                <c:pt idx="70">
                  <c:v>4.6513279957209956</c:v>
                </c:pt>
                <c:pt idx="71">
                  <c:v>4.5623739677275248</c:v>
                </c:pt>
                <c:pt idx="72">
                  <c:v>4.3828054548384143</c:v>
                </c:pt>
                <c:pt idx="73">
                  <c:v>3.9606582460992961</c:v>
                </c:pt>
                <c:pt idx="74">
                  <c:v>3.7636774720235433</c:v>
                </c:pt>
                <c:pt idx="75">
                  <c:v>3.5974942158954595</c:v>
                </c:pt>
                <c:pt idx="76">
                  <c:v>3.3744671339262773</c:v>
                </c:pt>
                <c:pt idx="77">
                  <c:v>3.2473444139939329</c:v>
                </c:pt>
                <c:pt idx="78">
                  <c:v>3.1645190842506019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Tamponi!$A$4:$A$93</c:f>
              <c:numCache>
                <c:formatCode>d/m;@</c:formatCode>
                <c:ptCount val="9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</c:numCache>
            </c:numRef>
          </c:xVal>
          <c:yVal>
            <c:numRef>
              <c:f>Tamponi!$K$4:$K$93</c:f>
              <c:numCache>
                <c:formatCode>0.00</c:formatCode>
                <c:ptCount val="90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  <c:pt idx="69">
                  <c:v>3.2446653025431162</c:v>
                </c:pt>
                <c:pt idx="70">
                  <c:v>1.9452436530771042</c:v>
                </c:pt>
                <c:pt idx="71">
                  <c:v>2.2470161679348926</c:v>
                </c:pt>
                <c:pt idx="72">
                  <c:v>1.9912164755041997</c:v>
                </c:pt>
                <c:pt idx="73">
                  <c:v>2.0807526460211681</c:v>
                </c:pt>
                <c:pt idx="74">
                  <c:v>1.5656850414190917</c:v>
                </c:pt>
                <c:pt idx="75">
                  <c:v>1.5519176438716669</c:v>
                </c:pt>
                <c:pt idx="76">
                  <c:v>1.8262150220913109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8.799978127734033E-2"/>
          <c:y val="0.8940966754155730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Tamponi!$A$4:$A$80</c:f>
              <c:numCache>
                <c:formatCode>d/m;@</c:formatCode>
                <c:ptCount val="7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</c:numCache>
            </c:numRef>
          </c:cat>
          <c:val>
            <c:numRef>
              <c:f>Tamponi!$D$4:$D$80</c:f>
              <c:numCache>
                <c:formatCode>General</c:formatCode>
                <c:ptCount val="77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  <c:pt idx="54">
                  <c:v>50708</c:v>
                </c:pt>
                <c:pt idx="55">
                  <c:v>41483</c:v>
                </c:pt>
                <c:pt idx="56">
                  <c:v>52126</c:v>
                </c:pt>
                <c:pt idx="57">
                  <c:v>63101</c:v>
                </c:pt>
                <c:pt idx="58">
                  <c:v>66658</c:v>
                </c:pt>
                <c:pt idx="59">
                  <c:v>62447</c:v>
                </c:pt>
                <c:pt idx="60">
                  <c:v>65387</c:v>
                </c:pt>
                <c:pt idx="61">
                  <c:v>49916</c:v>
                </c:pt>
                <c:pt idx="62">
                  <c:v>32003</c:v>
                </c:pt>
                <c:pt idx="63">
                  <c:v>57272</c:v>
                </c:pt>
                <c:pt idx="64">
                  <c:v>63827</c:v>
                </c:pt>
                <c:pt idx="65">
                  <c:v>68456</c:v>
                </c:pt>
                <c:pt idx="66">
                  <c:v>74208</c:v>
                </c:pt>
                <c:pt idx="67">
                  <c:v>55412</c:v>
                </c:pt>
                <c:pt idx="68">
                  <c:v>44935</c:v>
                </c:pt>
                <c:pt idx="69">
                  <c:v>37631</c:v>
                </c:pt>
                <c:pt idx="70">
                  <c:v>55263</c:v>
                </c:pt>
                <c:pt idx="71">
                  <c:v>64263</c:v>
                </c:pt>
                <c:pt idx="72">
                  <c:v>70359</c:v>
                </c:pt>
                <c:pt idx="73">
                  <c:v>63775</c:v>
                </c:pt>
                <c:pt idx="74">
                  <c:v>69171</c:v>
                </c:pt>
                <c:pt idx="75">
                  <c:v>51678</c:v>
                </c:pt>
                <c:pt idx="76">
                  <c:v>40740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Tamponi!$A$4:$A$95</c:f>
              <c:numCache>
                <c:formatCode>d/m;@</c:formatCode>
                <c:ptCount val="92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</c:numCache>
            </c:numRef>
          </c:xVal>
          <c:yVal>
            <c:numRef>
              <c:f>Tamponi!$K$4:$K$95</c:f>
              <c:numCache>
                <c:formatCode>0.00</c:formatCode>
                <c:ptCount val="92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  <c:pt idx="69">
                  <c:v>3.2446653025431162</c:v>
                </c:pt>
                <c:pt idx="70">
                  <c:v>1.9452436530771042</c:v>
                </c:pt>
                <c:pt idx="71">
                  <c:v>2.2470161679348926</c:v>
                </c:pt>
                <c:pt idx="72">
                  <c:v>1.9912164755041997</c:v>
                </c:pt>
                <c:pt idx="73">
                  <c:v>2.0807526460211681</c:v>
                </c:pt>
                <c:pt idx="74">
                  <c:v>1.5656850414190917</c:v>
                </c:pt>
                <c:pt idx="75">
                  <c:v>1.5519176438716669</c:v>
                </c:pt>
                <c:pt idx="76">
                  <c:v>1.8262150220913109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67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(2)'!$B$3:$B$80</c:f>
              <c:numCache>
                <c:formatCode>0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'Analisi-nuovi-pos (2)'!$C$3:$C$80</c:f>
              <c:numCache>
                <c:formatCode>0</c:formatCode>
                <c:ptCount val="78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0.45307480074419615</c:v>
                </c:pt>
                <c:pt idx="2">
                  <c:v>3.4230947595736234</c:v>
                </c:pt>
                <c:pt idx="3">
                  <c:v>14.227135552699572</c:v>
                </c:pt>
                <c:pt idx="4">
                  <c:v>42.689399693987212</c:v>
                </c:pt>
                <c:pt idx="5">
                  <c:v>103.82706349884859</c:v>
                </c:pt>
                <c:pt idx="6">
                  <c:v>217.89824820353124</c:v>
                </c:pt>
                <c:pt idx="7">
                  <c:v>409.88393481459968</c:v>
                </c:pt>
                <c:pt idx="8">
                  <c:v>708.53538503933942</c:v>
                </c:pt>
                <c:pt idx="9">
                  <c:v>1145.1369069180714</c:v>
                </c:pt>
                <c:pt idx="10">
                  <c:v>1752.1273250696286</c:v>
                </c:pt>
                <c:pt idx="11">
                  <c:v>2561.7036593811417</c:v>
                </c:pt>
                <c:pt idx="12">
                  <c:v>3604.5048059928122</c:v>
                </c:pt>
                <c:pt idx="13">
                  <c:v>4908.4462268849675</c:v>
                </c:pt>
                <c:pt idx="14">
                  <c:v>6497.7516401316816</c:v>
                </c:pt>
                <c:pt idx="15">
                  <c:v>8392.2059916696835</c:v>
                </c:pt>
                <c:pt idx="16">
                  <c:v>10606.636229601212</c:v>
                </c:pt>
                <c:pt idx="17">
                  <c:v>13150.61267653323</c:v>
                </c:pt>
                <c:pt idx="18">
                  <c:v>16028.353845199696</c:v>
                </c:pt>
                <c:pt idx="19">
                  <c:v>19238.810921525168</c:v>
                </c:pt>
                <c:pt idx="20">
                  <c:v>22775.904318934976</c:v>
                </c:pt>
                <c:pt idx="21">
                  <c:v>26628.883145612526</c:v>
                </c:pt>
                <c:pt idx="22">
                  <c:v>30782.778608267508</c:v>
                </c:pt>
                <c:pt idx="23">
                  <c:v>35218.923839730487</c:v>
                </c:pt>
                <c:pt idx="24">
                  <c:v>39915.51498491149</c:v>
                </c:pt>
                <c:pt idx="25">
                  <c:v>44848.191278720544</c:v>
                </c:pt>
                <c:pt idx="26">
                  <c:v>49990.615033416689</c:v>
                </c:pt>
                <c:pt idx="27">
                  <c:v>55315.035713766832</c:v>
                </c:pt>
                <c:pt idx="28">
                  <c:v>60792.825460881031</c:v>
                </c:pt>
                <c:pt idx="29">
                  <c:v>66394.976418847495</c:v>
                </c:pt>
                <c:pt idx="30">
                  <c:v>72092.552948628334</c:v>
                </c:pt>
                <c:pt idx="31">
                  <c:v>77857.09423740377</c:v>
                </c:pt>
                <c:pt idx="32">
                  <c:v>83660.964908556678</c:v>
                </c:pt>
                <c:pt idx="33">
                  <c:v>89477.653005623215</c:v>
                </c:pt>
                <c:pt idx="34">
                  <c:v>95282.016173832933</c:v>
                </c:pt>
                <c:pt idx="35">
                  <c:v>101050.47801555481</c:v>
                </c:pt>
                <c:pt idx="36">
                  <c:v>106761.17747724686</c:v>
                </c:pt>
                <c:pt idx="37">
                  <c:v>112394.0747649565</c:v>
                </c:pt>
                <c:pt idx="38">
                  <c:v>117931.01771400963</c:v>
                </c:pt>
                <c:pt idx="39">
                  <c:v>123355.77278712978</c:v>
                </c:pt>
                <c:pt idx="40">
                  <c:v>128654.02497352344</c:v>
                </c:pt>
                <c:pt idx="41">
                  <c:v>133813.35083719774</c:v>
                </c:pt>
                <c:pt idx="42">
                  <c:v>138823.16884127405</c:v>
                </c:pt>
                <c:pt idx="43">
                  <c:v>143674.67087898275</c:v>
                </c:pt>
                <c:pt idx="44">
                  <c:v>148360.73869125717</c:v>
                </c:pt>
                <c:pt idx="45">
                  <c:v>152875.84856252625</c:v>
                </c:pt>
                <c:pt idx="46">
                  <c:v>157215.96737494136</c:v>
                </c:pt>
                <c:pt idx="47">
                  <c:v>161378.44277889849</c:v>
                </c:pt>
                <c:pt idx="48">
                  <c:v>165361.88991412453</c:v>
                </c:pt>
                <c:pt idx="49">
                  <c:v>169166.07679854264</c:v>
                </c:pt>
                <c:pt idx="50">
                  <c:v>172791.81019759687</c:v>
                </c:pt>
                <c:pt idx="51">
                  <c:v>176240.82349912281</c:v>
                </c:pt>
                <c:pt idx="52">
                  <c:v>179515.6678512964</c:v>
                </c:pt>
                <c:pt idx="53">
                  <c:v>182619.60757566051</c:v>
                </c:pt>
                <c:pt idx="54">
                  <c:v>185556.52064477332</c:v>
                </c:pt>
                <c:pt idx="55">
                  <c:v>188330.8048149558</c:v>
                </c:pt>
                <c:pt idx="56">
                  <c:v>190947.28982865042</c:v>
                </c:pt>
                <c:pt idx="57">
                  <c:v>193411.15594729249</c:v>
                </c:pt>
                <c:pt idx="58">
                  <c:v>195727.85894325361</c:v>
                </c:pt>
                <c:pt idx="59">
                  <c:v>197903.06156700719</c:v>
                </c:pt>
                <c:pt idx="60">
                  <c:v>199942.57141169568</c:v>
                </c:pt>
                <c:pt idx="61">
                  <c:v>201852.28502016107</c:v>
                </c:pt>
                <c:pt idx="62">
                  <c:v>203638.13801760887</c:v>
                </c:pt>
                <c:pt idx="63">
                  <c:v>205306.06100479374</c:v>
                </c:pt>
                <c:pt idx="64">
                  <c:v>206861.94091036578</c:v>
                </c:pt>
                <c:pt idx="65">
                  <c:v>208311.58747529032</c:v>
                </c:pt>
                <c:pt idx="66">
                  <c:v>209660.70452562574</c:v>
                </c:pt>
                <c:pt idx="67">
                  <c:v>210914.86568108961</c:v>
                </c:pt>
                <c:pt idx="68">
                  <c:v>212079.4941445388</c:v>
                </c:pt>
                <c:pt idx="69">
                  <c:v>213159.84622062842</c:v>
                </c:pt>
                <c:pt idx="70">
                  <c:v>214160.99821949046</c:v>
                </c:pt>
                <c:pt idx="71">
                  <c:v>215087.83641239742</c:v>
                </c:pt>
                <c:pt idx="72">
                  <c:v>215945.04972025621</c:v>
                </c:pt>
                <c:pt idx="73">
                  <c:v>216737.12483172337</c:v>
                </c:pt>
                <c:pt idx="74">
                  <c:v>217468.34346514504</c:v>
                </c:pt>
                <c:pt idx="75">
                  <c:v>218142.78150689171</c:v>
                </c:pt>
                <c:pt idx="76">
                  <c:v>218764.30977754187</c:v>
                </c:pt>
                <c:pt idx="77">
                  <c:v>219336.59619640771</c:v>
                </c:pt>
                <c:pt idx="78">
                  <c:v>219863.10913378882</c:v>
                </c:pt>
                <c:pt idx="79">
                  <c:v>220347.1217588438</c:v>
                </c:pt>
                <c:pt idx="80">
                  <c:v>220791.71720889027</c:v>
                </c:pt>
                <c:pt idx="81">
                  <c:v>221199.79442313313</c:v>
                </c:pt>
                <c:pt idx="82">
                  <c:v>221574.07450016687</c:v>
                </c:pt>
                <c:pt idx="83">
                  <c:v>221917.10745402196</c:v>
                </c:pt>
                <c:pt idx="84">
                  <c:v>222231.27925797825</c:v>
                </c:pt>
                <c:pt idx="85">
                  <c:v>222518.81907882018</c:v>
                </c:pt>
                <c:pt idx="86">
                  <c:v>222781.80661665546</c:v>
                </c:pt>
                <c:pt idx="87">
                  <c:v>223022.17947686554</c:v>
                </c:pt>
                <c:pt idx="88">
                  <c:v>223241.74051122516</c:v>
                </c:pt>
                <c:pt idx="89">
                  <c:v>223442.165074752</c:v>
                </c:pt>
                <c:pt idx="90">
                  <c:v>223625.00815346136</c:v>
                </c:pt>
                <c:pt idx="91">
                  <c:v>223791.71132595371</c:v>
                </c:pt>
                <c:pt idx="92">
                  <c:v>223943.60952870079</c:v>
                </c:pt>
                <c:pt idx="93">
                  <c:v>224081.93760106948</c:v>
                </c:pt>
                <c:pt idx="94">
                  <c:v>224207.83659158752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(2)'!$B$3:$B$101</c:f>
              <c:numCache>
                <c:formatCode>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'Analisi-nuovi-pos (2)'!$F$3:$F$101</c:f>
              <c:numCache>
                <c:formatCode>0</c:formatCode>
                <c:ptCount val="99"/>
                <c:pt idx="1">
                  <c:v>4.5307480074419617</c:v>
                </c:pt>
                <c:pt idx="2">
                  <c:v>29.700199588294272</c:v>
                </c:pt>
                <c:pt idx="3">
                  <c:v>108.04040793125949</c:v>
                </c:pt>
                <c:pt idx="4">
                  <c:v>284.62264141287642</c:v>
                </c:pt>
                <c:pt idx="5">
                  <c:v>611.37663804861381</c:v>
                </c:pt>
                <c:pt idx="6">
                  <c:v>1140.7118470468265</c:v>
                </c:pt>
                <c:pt idx="7">
                  <c:v>1919.8568661106845</c:v>
                </c:pt>
                <c:pt idx="8">
                  <c:v>2986.5145022473971</c:v>
                </c:pt>
                <c:pt idx="9">
                  <c:v>4366.01521878732</c:v>
                </c:pt>
                <c:pt idx="10">
                  <c:v>6069.9041815155715</c:v>
                </c:pt>
                <c:pt idx="11">
                  <c:v>8095.7633431151316</c:v>
                </c:pt>
                <c:pt idx="12">
                  <c:v>10428.011466116704</c:v>
                </c:pt>
                <c:pt idx="13">
                  <c:v>13039.414208921553</c:v>
                </c:pt>
                <c:pt idx="14">
                  <c:v>15893.054132467141</c:v>
                </c:pt>
                <c:pt idx="15">
                  <c:v>18944.543515380021</c:v>
                </c:pt>
                <c:pt idx="16">
                  <c:v>22144.302379315286</c:v>
                </c:pt>
                <c:pt idx="17">
                  <c:v>25439.76446932018</c:v>
                </c:pt>
                <c:pt idx="18">
                  <c:v>28777.411686664655</c:v>
                </c:pt>
                <c:pt idx="19">
                  <c:v>32104.570763254724</c:v>
                </c:pt>
                <c:pt idx="20">
                  <c:v>35370.933974098079</c:v>
                </c:pt>
                <c:pt idx="21">
                  <c:v>38529.788266775504</c:v>
                </c:pt>
                <c:pt idx="22">
                  <c:v>41538.954626549821</c:v>
                </c:pt>
                <c:pt idx="23">
                  <c:v>44361.452314629787</c:v>
                </c:pt>
                <c:pt idx="24">
                  <c:v>46965.911451810025</c:v>
                </c:pt>
                <c:pt idx="25">
                  <c:v>49326.762938090542</c:v>
                </c:pt>
                <c:pt idx="26">
                  <c:v>51424.237546961449</c:v>
                </c:pt>
                <c:pt idx="27">
                  <c:v>53244.206803501438</c:v>
                </c:pt>
                <c:pt idx="28">
                  <c:v>54777.897471141987</c:v>
                </c:pt>
                <c:pt idx="29">
                  <c:v>56021.509579664635</c:v>
                </c:pt>
                <c:pt idx="30">
                  <c:v>56975.765297808393</c:v>
                </c:pt>
                <c:pt idx="31">
                  <c:v>57645.412887754355</c:v>
                </c:pt>
                <c:pt idx="32">
                  <c:v>58038.706711529085</c:v>
                </c:pt>
                <c:pt idx="33">
                  <c:v>58166.88097066537</c:v>
                </c:pt>
                <c:pt idx="34">
                  <c:v>58043.631682097184</c:v>
                </c:pt>
                <c:pt idx="35">
                  <c:v>57684.618417218735</c:v>
                </c:pt>
                <c:pt idx="36">
                  <c:v>57106.994616920565</c:v>
                </c:pt>
                <c:pt idx="37">
                  <c:v>56328.972877096385</c:v>
                </c:pt>
                <c:pt idx="38">
                  <c:v>55369.429490531329</c:v>
                </c:pt>
                <c:pt idx="39">
                  <c:v>54247.550731201482</c:v>
                </c:pt>
                <c:pt idx="40">
                  <c:v>52982.521863936563</c:v>
                </c:pt>
                <c:pt idx="41">
                  <c:v>51593.258636742976</c:v>
                </c:pt>
                <c:pt idx="42">
                  <c:v>50098.180040763109</c:v>
                </c:pt>
                <c:pt idx="43">
                  <c:v>48515.020377087058</c:v>
                </c:pt>
                <c:pt idx="44">
                  <c:v>46860.678122744139</c:v>
                </c:pt>
                <c:pt idx="45">
                  <c:v>45151.098712690873</c:v>
                </c:pt>
                <c:pt idx="46">
                  <c:v>43401.188124151086</c:v>
                </c:pt>
                <c:pt idx="47">
                  <c:v>41624.754039571271</c:v>
                </c:pt>
                <c:pt idx="48">
                  <c:v>39834.471352260443</c:v>
                </c:pt>
                <c:pt idx="49">
                  <c:v>38041.868844181008</c:v>
                </c:pt>
                <c:pt idx="50">
                  <c:v>36257.333990542393</c:v>
                </c:pt>
                <c:pt idx="51">
                  <c:v>34490.133015259344</c:v>
                </c:pt>
                <c:pt idx="52">
                  <c:v>32748.443521735899</c:v>
                </c:pt>
                <c:pt idx="53">
                  <c:v>31039.397243641142</c:v>
                </c:pt>
                <c:pt idx="54">
                  <c:v>29369.130691128084</c:v>
                </c:pt>
                <c:pt idx="55">
                  <c:v>27742.8417018248</c:v>
                </c:pt>
                <c:pt idx="56">
                  <c:v>26164.850136946188</c:v>
                </c:pt>
                <c:pt idx="57">
                  <c:v>24638.66118642065</c:v>
                </c:pt>
                <c:pt idx="58">
                  <c:v>23167.029959611245</c:v>
                </c:pt>
                <c:pt idx="59">
                  <c:v>21752.026237535756</c:v>
                </c:pt>
                <c:pt idx="60">
                  <c:v>20395.098446884949</c:v>
                </c:pt>
                <c:pt idx="61">
                  <c:v>19097.136084653903</c:v>
                </c:pt>
                <c:pt idx="62">
                  <c:v>17858.529974478006</c:v>
                </c:pt>
                <c:pt idx="63">
                  <c:v>16679.229871848656</c:v>
                </c:pt>
                <c:pt idx="64">
                  <c:v>15558.799055720447</c:v>
                </c:pt>
                <c:pt idx="65">
                  <c:v>14496.465649245365</c:v>
                </c:pt>
                <c:pt idx="66">
                  <c:v>13491.170503354224</c:v>
                </c:pt>
                <c:pt idx="67">
                  <c:v>12541.611554638657</c:v>
                </c:pt>
                <c:pt idx="68">
                  <c:v>11646.284634491894</c:v>
                </c:pt>
                <c:pt idx="69">
                  <c:v>10803.520760896208</c:v>
                </c:pt>
                <c:pt idx="70">
                  <c:v>10011.519988620421</c:v>
                </c:pt>
                <c:pt idx="71">
                  <c:v>9268.3819290695828</c:v>
                </c:pt>
                <c:pt idx="72">
                  <c:v>8572.13307858794</c:v>
                </c:pt>
                <c:pt idx="73">
                  <c:v>7920.7511146715842</c:v>
                </c:pt>
                <c:pt idx="74">
                  <c:v>7312.1863342166762</c:v>
                </c:pt>
                <c:pt idx="75">
                  <c:v>6744.3804174667457</c:v>
                </c:pt>
                <c:pt idx="76">
                  <c:v>6215.2827065016027</c:v>
                </c:pt>
                <c:pt idx="77">
                  <c:v>5722.8641886584228</c:v>
                </c:pt>
                <c:pt idx="78">
                  <c:v>5265.1293738110689</c:v>
                </c:pt>
                <c:pt idx="79">
                  <c:v>4840.1262505498016</c:v>
                </c:pt>
                <c:pt idx="80">
                  <c:v>4445.9545004647225</c:v>
                </c:pt>
                <c:pt idx="81">
                  <c:v>4080.7721424286137</c:v>
                </c:pt>
                <c:pt idx="82">
                  <c:v>3742.8007703373441</c:v>
                </c:pt>
                <c:pt idx="83">
                  <c:v>3430.3295385508682</c:v>
                </c:pt>
                <c:pt idx="84">
                  <c:v>3141.7180395629839</c:v>
                </c:pt>
                <c:pt idx="85">
                  <c:v>2875.3982084192103</c:v>
                </c:pt>
                <c:pt idx="86">
                  <c:v>2629.8753783528809</c:v>
                </c:pt>
                <c:pt idx="87">
                  <c:v>2403.7286021007458</c:v>
                </c:pt>
                <c:pt idx="88">
                  <c:v>2195.6103435961995</c:v>
                </c:pt>
                <c:pt idx="89">
                  <c:v>2004.245635268453</c:v>
                </c:pt>
                <c:pt idx="90">
                  <c:v>1828.4307870935299</c:v>
                </c:pt>
                <c:pt idx="91">
                  <c:v>1667.0317249235814</c:v>
                </c:pt>
                <c:pt idx="92">
                  <c:v>1518.9820274707745</c:v>
                </c:pt>
                <c:pt idx="93">
                  <c:v>1383.2807236869121</c:v>
                </c:pt>
                <c:pt idx="94">
                  <c:v>1258.9899051803513</c:v>
                </c:pt>
                <c:pt idx="95">
                  <c:v>1145.2322017247207</c:v>
                </c:pt>
                <c:pt idx="96">
                  <c:v>1041.1881618542247</c:v>
                </c:pt>
                <c:pt idx="97">
                  <c:v>946.09357499837643</c:v>
                </c:pt>
                <c:pt idx="98">
                  <c:v>859.23676654318115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9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(2)'!$B$3:$B$117</c:f>
              <c:numCache>
                <c:formatCode>0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(2)'!$H$3:$H$117</c:f>
              <c:numCache>
                <c:formatCode>0</c:formatCode>
                <c:ptCount val="115"/>
                <c:pt idx="0">
                  <c:v>229</c:v>
                </c:pt>
                <c:pt idx="1">
                  <c:v>321.54692519925578</c:v>
                </c:pt>
                <c:pt idx="2">
                  <c:v>396.57690524042636</c:v>
                </c:pt>
                <c:pt idx="3">
                  <c:v>635.77286444730044</c:v>
                </c:pt>
                <c:pt idx="4">
                  <c:v>845.31060030601282</c:v>
                </c:pt>
                <c:pt idx="5">
                  <c:v>1024.1729365011515</c:v>
                </c:pt>
                <c:pt idx="6">
                  <c:v>1476.1017517964688</c:v>
                </c:pt>
                <c:pt idx="7">
                  <c:v>1626.1160651854002</c:v>
                </c:pt>
                <c:pt idx="8">
                  <c:v>1793.4646149606606</c:v>
                </c:pt>
                <c:pt idx="9">
                  <c:v>1943.8630930819286</c:v>
                </c:pt>
                <c:pt idx="10">
                  <c:v>2105.8726749303714</c:v>
                </c:pt>
                <c:pt idx="11">
                  <c:v>2074.2963406188583</c:v>
                </c:pt>
                <c:pt idx="12">
                  <c:v>2278.4951940071878</c:v>
                </c:pt>
                <c:pt idx="13">
                  <c:v>2466.5537731150325</c:v>
                </c:pt>
                <c:pt idx="14">
                  <c:v>2674.2483598683184</c:v>
                </c:pt>
                <c:pt idx="15">
                  <c:v>1756.7940083303165</c:v>
                </c:pt>
                <c:pt idx="16">
                  <c:v>1855.3637703987879</c:v>
                </c:pt>
                <c:pt idx="17">
                  <c:v>1962.3873234667699</c:v>
                </c:pt>
                <c:pt idx="18">
                  <c:v>1631.6461548003044</c:v>
                </c:pt>
                <c:pt idx="19">
                  <c:v>1918.1890784748321</c:v>
                </c:pt>
                <c:pt idx="20">
                  <c:v>1971.0956810650241</c:v>
                </c:pt>
                <c:pt idx="21">
                  <c:v>1351.1168543874737</c:v>
                </c:pt>
                <c:pt idx="22">
                  <c:v>723.22139173249161</c:v>
                </c:pt>
                <c:pt idx="23">
                  <c:v>494.07616026951291</c:v>
                </c:pt>
                <c:pt idx="24">
                  <c:v>1119.4850150885104</c:v>
                </c:pt>
                <c:pt idx="25">
                  <c:v>2172.8087212794562</c:v>
                </c:pt>
                <c:pt idx="26">
                  <c:v>3587.3849665833113</c:v>
                </c:pt>
                <c:pt idx="27">
                  <c:v>3822.9642862331675</c:v>
                </c:pt>
                <c:pt idx="28">
                  <c:v>3134.1745391189688</c:v>
                </c:pt>
                <c:pt idx="29">
                  <c:v>2781.0235811525054</c:v>
                </c:pt>
                <c:pt idx="30">
                  <c:v>2293.447051371666</c:v>
                </c:pt>
                <c:pt idx="31">
                  <c:v>2681.9057625962305</c:v>
                </c:pt>
                <c:pt idx="32">
                  <c:v>2837.035091443322</c:v>
                </c:pt>
                <c:pt idx="33">
                  <c:v>2994.346994376785</c:v>
                </c:pt>
                <c:pt idx="34">
                  <c:v>2406.9838261670666</c:v>
                </c:pt>
                <c:pt idx="35">
                  <c:v>688.52198444519308</c:v>
                </c:pt>
                <c:pt idx="36">
                  <c:v>-969.17747724686342</c:v>
                </c:pt>
                <c:pt idx="37">
                  <c:v>-1820.0747649565019</c:v>
                </c:pt>
                <c:pt idx="38">
                  <c:v>-2689.0177140096348</c:v>
                </c:pt>
                <c:pt idx="39">
                  <c:v>-3528.772787129783</c:v>
                </c:pt>
                <c:pt idx="40">
                  <c:v>-4022.0249735234393</c:v>
                </c:pt>
                <c:pt idx="41">
                  <c:v>-4865.3508371977368</c:v>
                </c:pt>
                <c:pt idx="42">
                  <c:v>-6276.1688412740477</c:v>
                </c:pt>
                <c:pt idx="43">
                  <c:v>-8088.6708789827535</c:v>
                </c:pt>
                <c:pt idx="44">
                  <c:v>-8938.7386912571674</c:v>
                </c:pt>
                <c:pt idx="45">
                  <c:v>-9249.8485625262547</c:v>
                </c:pt>
                <c:pt idx="46">
                  <c:v>-9638.9673749413632</c:v>
                </c:pt>
                <c:pt idx="47">
                  <c:v>-9107.4427788984904</c:v>
                </c:pt>
                <c:pt idx="48">
                  <c:v>-8998.8899141245347</c:v>
                </c:pt>
                <c:pt idx="49">
                  <c:v>-9650.0767985426355</c:v>
                </c:pt>
                <c:pt idx="50">
                  <c:v>-10303.810197596875</c:v>
                </c:pt>
                <c:pt idx="51">
                  <c:v>-11085.823499122809</c:v>
                </c:pt>
                <c:pt idx="52">
                  <c:v>-10574.667851296399</c:v>
                </c:pt>
                <c:pt idx="53">
                  <c:v>-10185.607575660513</c:v>
                </c:pt>
                <c:pt idx="54">
                  <c:v>-9631.5206447733217</c:v>
                </c:pt>
                <c:pt idx="55">
                  <c:v>-9358.8048149558017</c:v>
                </c:pt>
                <c:pt idx="56">
                  <c:v>-9719.2898286504205</c:v>
                </c:pt>
                <c:pt idx="57">
                  <c:v>-9454.1559472924855</c:v>
                </c:pt>
                <c:pt idx="58">
                  <c:v>-8400.8589432536101</c:v>
                </c:pt>
                <c:pt idx="59">
                  <c:v>-7930.0615670071857</c:v>
                </c:pt>
                <c:pt idx="60">
                  <c:v>-6948.5714116956806</c:v>
                </c:pt>
                <c:pt idx="61">
                  <c:v>-6501.2850201610709</c:v>
                </c:pt>
                <c:pt idx="62">
                  <c:v>-5963.1380176088715</c:v>
                </c:pt>
                <c:pt idx="63">
                  <c:v>-5892.0610047937371</c:v>
                </c:pt>
                <c:pt idx="64">
                  <c:v>-5356.9409103657817</c:v>
                </c:pt>
                <c:pt idx="65">
                  <c:v>-4720.5874752903183</c:v>
                </c:pt>
                <c:pt idx="66">
                  <c:v>-4197.7045256257406</c:v>
                </c:pt>
                <c:pt idx="67">
                  <c:v>-3486.8656810896064</c:v>
                </c:pt>
                <c:pt idx="68">
                  <c:v>-2751.4941445387958</c:v>
                </c:pt>
                <c:pt idx="69">
                  <c:v>-2442.8462206284166</c:v>
                </c:pt>
                <c:pt idx="70">
                  <c:v>-2222.9982194904587</c:v>
                </c:pt>
                <c:pt idx="71">
                  <c:v>-2074.836412397417</c:v>
                </c:pt>
                <c:pt idx="72">
                  <c:v>-1488.049720256211</c:v>
                </c:pt>
                <c:pt idx="73">
                  <c:v>-879.12483172336943</c:v>
                </c:pt>
                <c:pt idx="74">
                  <c:v>-283.34346514503704</c:v>
                </c:pt>
                <c:pt idx="75">
                  <c:v>125.21849310828838</c:v>
                </c:pt>
                <c:pt idx="76">
                  <c:v>305.69022245812812</c:v>
                </c:pt>
                <c:pt idx="77">
                  <c:v>477.40380359228584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0.45307480074419615</c:v>
                </c:pt>
                <c:pt idx="2">
                  <c:v>2.9700199588294272</c:v>
                </c:pt>
                <c:pt idx="3">
                  <c:v>10.804040793125949</c:v>
                </c:pt>
                <c:pt idx="4">
                  <c:v>28.46226414128764</c:v>
                </c:pt>
                <c:pt idx="5">
                  <c:v>61.137663804861369</c:v>
                </c:pt>
                <c:pt idx="6">
                  <c:v>114.07118470468266</c:v>
                </c:pt>
                <c:pt idx="7">
                  <c:v>191.98568661106842</c:v>
                </c:pt>
                <c:pt idx="8">
                  <c:v>298.65145022473973</c:v>
                </c:pt>
                <c:pt idx="9">
                  <c:v>436.60152187873194</c:v>
                </c:pt>
                <c:pt idx="10">
                  <c:v>606.99041815155726</c:v>
                </c:pt>
                <c:pt idx="11">
                  <c:v>809.57633431151305</c:v>
                </c:pt>
                <c:pt idx="12">
                  <c:v>1042.8011466116702</c:v>
                </c:pt>
                <c:pt idx="13">
                  <c:v>1303.9414208921553</c:v>
                </c:pt>
                <c:pt idx="14">
                  <c:v>1589.3054132467141</c:v>
                </c:pt>
                <c:pt idx="15">
                  <c:v>1894.4543515380026</c:v>
                </c:pt>
                <c:pt idx="16">
                  <c:v>2214.4302379315286</c:v>
                </c:pt>
                <c:pt idx="17">
                  <c:v>2543.976446932018</c:v>
                </c:pt>
                <c:pt idx="18">
                  <c:v>2877.7411686664655</c:v>
                </c:pt>
                <c:pt idx="19">
                  <c:v>3210.457076325471</c:v>
                </c:pt>
                <c:pt idx="20">
                  <c:v>3537.0933974098098</c:v>
                </c:pt>
                <c:pt idx="21">
                  <c:v>3852.9788266775504</c:v>
                </c:pt>
                <c:pt idx="22">
                  <c:v>4153.8954626549812</c:v>
                </c:pt>
                <c:pt idx="23">
                  <c:v>4436.1452314629823</c:v>
                </c:pt>
                <c:pt idx="24">
                  <c:v>4696.5911451810043</c:v>
                </c:pt>
                <c:pt idx="25">
                  <c:v>4932.6762938090524</c:v>
                </c:pt>
                <c:pt idx="26">
                  <c:v>5142.4237546961485</c:v>
                </c:pt>
                <c:pt idx="27">
                  <c:v>5324.4206803501447</c:v>
                </c:pt>
                <c:pt idx="28">
                  <c:v>5477.7897471141987</c:v>
                </c:pt>
                <c:pt idx="29">
                  <c:v>5602.1509579664626</c:v>
                </c:pt>
                <c:pt idx="30">
                  <c:v>5697.5765297808348</c:v>
                </c:pt>
                <c:pt idx="31">
                  <c:v>5764.5412887754319</c:v>
                </c:pt>
                <c:pt idx="32">
                  <c:v>5803.8706711529039</c:v>
                </c:pt>
                <c:pt idx="33">
                  <c:v>5816.6880970665397</c:v>
                </c:pt>
                <c:pt idx="34">
                  <c:v>5804.3631682097193</c:v>
                </c:pt>
                <c:pt idx="35">
                  <c:v>5768.4618417218662</c:v>
                </c:pt>
                <c:pt idx="36">
                  <c:v>5710.699461692052</c:v>
                </c:pt>
                <c:pt idx="37">
                  <c:v>5632.8972877096439</c:v>
                </c:pt>
                <c:pt idx="38">
                  <c:v>5536.942949053132</c:v>
                </c:pt>
                <c:pt idx="39">
                  <c:v>5424.7550731201536</c:v>
                </c:pt>
                <c:pt idx="40">
                  <c:v>5298.2521863936581</c:v>
                </c:pt>
                <c:pt idx="41">
                  <c:v>5159.3258636742858</c:v>
                </c:pt>
                <c:pt idx="42">
                  <c:v>5009.8180040763018</c:v>
                </c:pt>
                <c:pt idx="43">
                  <c:v>4851.5020377087176</c:v>
                </c:pt>
                <c:pt idx="44">
                  <c:v>4686.0678122744021</c:v>
                </c:pt>
                <c:pt idx="45">
                  <c:v>4515.1098712690891</c:v>
                </c:pt>
                <c:pt idx="46">
                  <c:v>4340.1188124151013</c:v>
                </c:pt>
                <c:pt idx="47">
                  <c:v>4162.4754039571317</c:v>
                </c:pt>
                <c:pt idx="48">
                  <c:v>3983.4471352260407</c:v>
                </c:pt>
                <c:pt idx="49">
                  <c:v>3804.1868844180958</c:v>
                </c:pt>
                <c:pt idx="50">
                  <c:v>3625.7333990542306</c:v>
                </c:pt>
                <c:pt idx="51">
                  <c:v>3449.0133015259198</c:v>
                </c:pt>
                <c:pt idx="52">
                  <c:v>3274.844352173594</c:v>
                </c:pt>
                <c:pt idx="53">
                  <c:v>3103.9397243641265</c:v>
                </c:pt>
                <c:pt idx="54">
                  <c:v>2936.9130691127975</c:v>
                </c:pt>
                <c:pt idx="55">
                  <c:v>2774.2841701824882</c:v>
                </c:pt>
                <c:pt idx="56">
                  <c:v>2616.4850136946293</c:v>
                </c:pt>
                <c:pt idx="57">
                  <c:v>2463.8661186420641</c:v>
                </c:pt>
                <c:pt idx="58">
                  <c:v>2316.7029959611195</c:v>
                </c:pt>
                <c:pt idx="59">
                  <c:v>2175.2026237535752</c:v>
                </c:pt>
                <c:pt idx="60">
                  <c:v>2039.5098446884831</c:v>
                </c:pt>
                <c:pt idx="61">
                  <c:v>1909.7136084653928</c:v>
                </c:pt>
                <c:pt idx="62">
                  <c:v>1785.8529974478026</c:v>
                </c:pt>
                <c:pt idx="63">
                  <c:v>1667.9229871848622</c:v>
                </c:pt>
                <c:pt idx="64">
                  <c:v>1555.8799055720481</c:v>
                </c:pt>
                <c:pt idx="65">
                  <c:v>1449.6465649245238</c:v>
                </c:pt>
                <c:pt idx="66">
                  <c:v>1349.1170503354356</c:v>
                </c:pt>
                <c:pt idx="67">
                  <c:v>1254.161155463861</c:v>
                </c:pt>
                <c:pt idx="68">
                  <c:v>1164.6284634491976</c:v>
                </c:pt>
                <c:pt idx="69">
                  <c:v>1080.3520760896256</c:v>
                </c:pt>
                <c:pt idx="70">
                  <c:v>1001.1519988620305</c:v>
                </c:pt>
                <c:pt idx="71">
                  <c:v>926.83819290695089</c:v>
                </c:pt>
                <c:pt idx="72">
                  <c:v>857.21330785880491</c:v>
                </c:pt>
                <c:pt idx="73">
                  <c:v>792.07511146716479</c:v>
                </c:pt>
                <c:pt idx="74">
                  <c:v>731.21863342166512</c:v>
                </c:pt>
                <c:pt idx="75">
                  <c:v>674.43804174666582</c:v>
                </c:pt>
                <c:pt idx="76">
                  <c:v>621.52827065016595</c:v>
                </c:pt>
                <c:pt idx="77">
                  <c:v>572.28641886583125</c:v>
                </c:pt>
                <c:pt idx="78">
                  <c:v>526.51293738110371</c:v>
                </c:pt>
                <c:pt idx="79">
                  <c:v>484.01262505498102</c:v>
                </c:pt>
                <c:pt idx="80">
                  <c:v>444.59545004647947</c:v>
                </c:pt>
                <c:pt idx="81">
                  <c:v>408.07721424287331</c:v>
                </c:pt>
                <c:pt idx="82">
                  <c:v>374.28007703371986</c:v>
                </c:pt>
                <c:pt idx="83">
                  <c:v>343.03295385509529</c:v>
                </c:pt>
                <c:pt idx="84">
                  <c:v>314.17180395629379</c:v>
                </c:pt>
                <c:pt idx="85">
                  <c:v>287.53982084192842</c:v>
                </c:pt>
                <c:pt idx="86">
                  <c:v>262.98753783529355</c:v>
                </c:pt>
                <c:pt idx="87">
                  <c:v>240.37286021006102</c:v>
                </c:pt>
                <c:pt idx="88">
                  <c:v>219.56103435962319</c:v>
                </c:pt>
                <c:pt idx="89">
                  <c:v>200.4245635268463</c:v>
                </c:pt>
                <c:pt idx="90">
                  <c:v>182.84307870934182</c:v>
                </c:pt>
                <c:pt idx="91">
                  <c:v>166.70317249236564</c:v>
                </c:pt>
                <c:pt idx="92">
                  <c:v>151.89820274708234</c:v>
                </c:pt>
                <c:pt idx="93">
                  <c:v>138.3280723686814</c:v>
                </c:pt>
                <c:pt idx="94">
                  <c:v>125.89899051802897</c:v>
                </c:pt>
                <c:pt idx="95">
                  <c:v>114.52322017246208</c:v>
                </c:pt>
                <c:pt idx="96">
                  <c:v>104.11881618543521</c:v>
                </c:pt>
                <c:pt idx="97">
                  <c:v>94.60935749984904</c:v>
                </c:pt>
                <c:pt idx="98">
                  <c:v>85.923676654312246</c:v>
                </c:pt>
                <c:pt idx="99">
                  <c:v>77.995589263244966</c:v>
                </c:pt>
                <c:pt idx="100">
                  <c:v>70.76362573823566</c:v>
                </c:pt>
                <c:pt idx="101">
                  <c:v>64.170767146875932</c:v>
                </c:pt>
                <c:pt idx="102">
                  <c:v>58.164186773734919</c:v>
                </c:pt>
                <c:pt idx="103">
                  <c:v>52.694998653455301</c:v>
                </c:pt>
                <c:pt idx="104">
                  <c:v>47.718014085431456</c:v>
                </c:pt>
                <c:pt idx="105">
                  <c:v>43.191506910460426</c:v>
                </c:pt>
                <c:pt idx="106">
                  <c:v>39.076988129496712</c:v>
                </c:pt>
                <c:pt idx="107">
                  <c:v>35.338990270664219</c:v>
                </c:pt>
                <c:pt idx="108">
                  <c:v>31.94486176054237</c:v>
                </c:pt>
                <c:pt idx="109">
                  <c:v>28.864571427155521</c:v>
                </c:pt>
                <c:pt idx="110">
                  <c:v>26.070523152873843</c:v>
                </c:pt>
                <c:pt idx="111">
                  <c:v>23.53738060356573</c:v>
                </c:pt>
                <c:pt idx="112">
                  <c:v>21.241901883919912</c:v>
                </c:pt>
                <c:pt idx="113">
                  <c:v>19.162783906151294</c:v>
                </c:pt>
                <c:pt idx="114">
                  <c:v>17.280516208697001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92.546925199255782</c:v>
                </c:pt>
                <c:pt idx="2">
                  <c:v>75.029980041170575</c:v>
                </c:pt>
                <c:pt idx="3">
                  <c:v>239.19595920687408</c:v>
                </c:pt>
                <c:pt idx="4">
                  <c:v>209.53773585871238</c:v>
                </c:pt>
                <c:pt idx="5">
                  <c:v>178.86233619513871</c:v>
                </c:pt>
                <c:pt idx="6">
                  <c:v>451.92881529531724</c:v>
                </c:pt>
                <c:pt idx="7">
                  <c:v>150.01431338893144</c:v>
                </c:pt>
                <c:pt idx="8">
                  <c:v>167.34854977526038</c:v>
                </c:pt>
                <c:pt idx="9">
                  <c:v>150.398478121268</c:v>
                </c:pt>
                <c:pt idx="10">
                  <c:v>162.00958184844285</c:v>
                </c:pt>
                <c:pt idx="11">
                  <c:v>-31.576334311513165</c:v>
                </c:pt>
                <c:pt idx="12">
                  <c:v>204.19885338832955</c:v>
                </c:pt>
                <c:pt idx="13">
                  <c:v>188.05857910784471</c:v>
                </c:pt>
                <c:pt idx="14">
                  <c:v>207.69458675328588</c:v>
                </c:pt>
                <c:pt idx="15">
                  <c:v>-917.4543515380019</c:v>
                </c:pt>
                <c:pt idx="16">
                  <c:v>98.569762068471391</c:v>
                </c:pt>
                <c:pt idx="17">
                  <c:v>107.02355306798199</c:v>
                </c:pt>
                <c:pt idx="18">
                  <c:v>-330.74116866646546</c:v>
                </c:pt>
                <c:pt idx="19">
                  <c:v>286.54292367452763</c:v>
                </c:pt>
                <c:pt idx="20">
                  <c:v>52.906602590192051</c:v>
                </c:pt>
                <c:pt idx="21">
                  <c:v>-619.97882667755039</c:v>
                </c:pt>
                <c:pt idx="22">
                  <c:v>-627.89546265498211</c:v>
                </c:pt>
                <c:pt idx="23">
                  <c:v>-229.1452314629787</c:v>
                </c:pt>
                <c:pt idx="24">
                  <c:v>625.4088548189975</c:v>
                </c:pt>
                <c:pt idx="25">
                  <c:v>1053.3237061909458</c:v>
                </c:pt>
                <c:pt idx="26">
                  <c:v>1414.5762453038551</c:v>
                </c:pt>
                <c:pt idx="27">
                  <c:v>235.57931964985619</c:v>
                </c:pt>
                <c:pt idx="28">
                  <c:v>-688.78974711419869</c:v>
                </c:pt>
                <c:pt idx="29">
                  <c:v>-353.15095796646347</c:v>
                </c:pt>
                <c:pt idx="30">
                  <c:v>-487.57652978083934</c:v>
                </c:pt>
                <c:pt idx="31">
                  <c:v>388.45871122456447</c:v>
                </c:pt>
                <c:pt idx="32">
                  <c:v>155.12932884709153</c:v>
                </c:pt>
                <c:pt idx="33">
                  <c:v>157.31190293346299</c:v>
                </c:pt>
                <c:pt idx="34">
                  <c:v>-587.36316820971842</c:v>
                </c:pt>
                <c:pt idx="35">
                  <c:v>-1718.4618417218735</c:v>
                </c:pt>
                <c:pt idx="36">
                  <c:v>-1657.6994616920565</c:v>
                </c:pt>
                <c:pt idx="37">
                  <c:v>-850.89728770963848</c:v>
                </c:pt>
                <c:pt idx="38">
                  <c:v>-868.94294905313291</c:v>
                </c:pt>
                <c:pt idx="39">
                  <c:v>-839.75507312014815</c:v>
                </c:pt>
                <c:pt idx="40">
                  <c:v>-493.2521863936563</c:v>
                </c:pt>
                <c:pt idx="41">
                  <c:v>-843.32586367429758</c:v>
                </c:pt>
                <c:pt idx="42">
                  <c:v>-1410.8180040763109</c:v>
                </c:pt>
                <c:pt idx="43">
                  <c:v>-1812.5020377087058</c:v>
                </c:pt>
                <c:pt idx="44">
                  <c:v>-850.06781227441388</c:v>
                </c:pt>
                <c:pt idx="45">
                  <c:v>-311.10987126908731</c:v>
                </c:pt>
                <c:pt idx="46">
                  <c:v>-389.11881241510855</c:v>
                </c:pt>
                <c:pt idx="47">
                  <c:v>531.52459604287287</c:v>
                </c:pt>
                <c:pt idx="48">
                  <c:v>108.55286477395566</c:v>
                </c:pt>
                <c:pt idx="49">
                  <c:v>-651.18688441810082</c:v>
                </c:pt>
                <c:pt idx="50">
                  <c:v>-653.73339905423927</c:v>
                </c:pt>
                <c:pt idx="51">
                  <c:v>-782.01330152593437</c:v>
                </c:pt>
                <c:pt idx="52">
                  <c:v>511.15564782641013</c:v>
                </c:pt>
                <c:pt idx="53">
                  <c:v>389.06027563588577</c:v>
                </c:pt>
                <c:pt idx="54">
                  <c:v>554.08693088719156</c:v>
                </c:pt>
                <c:pt idx="55">
                  <c:v>272.71582981751999</c:v>
                </c:pt>
                <c:pt idx="56">
                  <c:v>-360.48501369461883</c:v>
                </c:pt>
                <c:pt idx="57">
                  <c:v>265.13388135793502</c:v>
                </c:pt>
                <c:pt idx="58">
                  <c:v>1053.2970040388755</c:v>
                </c:pt>
                <c:pt idx="59">
                  <c:v>470.79737624642439</c:v>
                </c:pt>
                <c:pt idx="60">
                  <c:v>981.49015531150508</c:v>
                </c:pt>
                <c:pt idx="61">
                  <c:v>447.28639153460972</c:v>
                </c:pt>
                <c:pt idx="62">
                  <c:v>538.14700255219941</c:v>
                </c:pt>
                <c:pt idx="63">
                  <c:v>71.077012815134367</c:v>
                </c:pt>
                <c:pt idx="64">
                  <c:v>535.12009442795534</c:v>
                </c:pt>
                <c:pt idx="65">
                  <c:v>636.35343507546349</c:v>
                </c:pt>
                <c:pt idx="66">
                  <c:v>522.88294966457761</c:v>
                </c:pt>
                <c:pt idx="67">
                  <c:v>710.83884453613427</c:v>
                </c:pt>
                <c:pt idx="68">
                  <c:v>735.37153655081056</c:v>
                </c:pt>
                <c:pt idx="69">
                  <c:v>308.64792391037918</c:v>
                </c:pt>
                <c:pt idx="70">
                  <c:v>219.84800113795791</c:v>
                </c:pt>
                <c:pt idx="71">
                  <c:v>148.16180709304172</c:v>
                </c:pt>
                <c:pt idx="72">
                  <c:v>586.786692141206</c:v>
                </c:pt>
                <c:pt idx="73">
                  <c:v>608.92488853284158</c:v>
                </c:pt>
                <c:pt idx="74">
                  <c:v>595.78136657833238</c:v>
                </c:pt>
                <c:pt idx="75">
                  <c:v>408.56195825332543</c:v>
                </c:pt>
                <c:pt idx="76">
                  <c:v>180.47172934983973</c:v>
                </c:pt>
                <c:pt idx="77">
                  <c:v>171.71358113415772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(2)'!$C$7:$C$96</c:f>
              <c:numCache>
                <c:formatCode>General</c:formatCode>
                <c:ptCount val="9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(2)'!$F$7:$F$96</c:f>
              <c:numCache>
                <c:formatCode>0</c:formatCode>
                <c:ptCount val="90"/>
                <c:pt idx="0">
                  <c:v>5.5964125103696918E-8</c:v>
                </c:pt>
                <c:pt idx="1">
                  <c:v>2.8365424079288531E-7</c:v>
                </c:pt>
                <c:pt idx="2">
                  <c:v>0.27419628318410444</c:v>
                </c:pt>
                <c:pt idx="3">
                  <c:v>0.96245704299230206</c:v>
                </c:pt>
                <c:pt idx="4">
                  <c:v>2.4578695424224453</c:v>
                </c:pt>
                <c:pt idx="5">
                  <c:v>5.3678698270678815</c:v>
                </c:pt>
                <c:pt idx="6">
                  <c:v>10.558975065429367</c:v>
                </c:pt>
                <c:pt idx="7">
                  <c:v>19.190211182929168</c:v>
                </c:pt>
                <c:pt idx="8">
                  <c:v>32.731415517768191</c:v>
                </c:pt>
                <c:pt idx="9">
                  <c:v>52.964234841106531</c:v>
                </c:pt>
                <c:pt idx="10">
                  <c:v>81.965273677868112</c:v>
                </c:pt>
                <c:pt idx="11">
                  <c:v>122.07230216634497</c:v>
                </c:pt>
                <c:pt idx="12">
                  <c:v>175.83560237892345</c:v>
                </c:pt>
                <c:pt idx="13">
                  <c:v>245.95737055733008</c:v>
                </c:pt>
                <c:pt idx="14">
                  <c:v>335.22259734275622</c:v>
                </c:pt>
                <c:pt idx="15">
                  <c:v>446.42504629320354</c:v>
                </c:pt>
                <c:pt idx="16">
                  <c:v>582.29188874589306</c:v>
                </c:pt>
                <c:pt idx="17">
                  <c:v>745.4102853954239</c:v>
                </c:pt>
                <c:pt idx="18">
                  <c:v>938.15878873967176</c:v>
                </c:pt>
                <c:pt idx="19">
                  <c:v>1162.6459296908649</c:v>
                </c:pt>
                <c:pt idx="20">
                  <c:v>1420.6577938892538</c:v>
                </c:pt>
                <c:pt idx="21">
                  <c:v>1713.6158284608464</c:v>
                </c:pt>
                <c:pt idx="22">
                  <c:v>2042.545579531256</c:v>
                </c:pt>
                <c:pt idx="23">
                  <c:v>2408.0565678485777</c:v>
                </c:pt>
                <c:pt idx="24">
                  <c:v>2810.3330798641018</c:v>
                </c:pt>
                <c:pt idx="25">
                  <c:v>3249.1352934170095</c:v>
                </c:pt>
                <c:pt idx="26">
                  <c:v>3723.8098740980518</c:v>
                </c:pt>
                <c:pt idx="27">
                  <c:v>4233.3089693878128</c:v>
                </c:pt>
                <c:pt idx="28">
                  <c:v>4776.216388459733</c:v>
                </c:pt>
                <c:pt idx="29">
                  <c:v>5350.7796794970945</c:v>
                </c:pt>
                <c:pt idx="30">
                  <c:v>5954.9467954492093</c:v>
                </c:pt>
                <c:pt idx="31">
                  <c:v>6586.4060645691079</c:v>
                </c:pt>
                <c:pt idx="32">
                  <c:v>7242.6282448961347</c:v>
                </c:pt>
                <c:pt idx="33">
                  <c:v>7920.909533407128</c:v>
                </c:pt>
                <c:pt idx="34">
                  <c:v>8618.4145127802676</c:v>
                </c:pt>
                <c:pt idx="35">
                  <c:v>9332.2181443132922</c:v>
                </c:pt>
                <c:pt idx="36">
                  <c:v>10059.346048149398</c:v>
                </c:pt>
                <c:pt idx="37">
                  <c:v>10796.812446200389</c:v>
                </c:pt>
                <c:pt idx="38">
                  <c:v>11541.655274602288</c:v>
                </c:pt>
                <c:pt idx="39">
                  <c:v>12290.968097711775</c:v>
                </c:pt>
                <c:pt idx="40">
                  <c:v>13041.928571935428</c:v>
                </c:pt>
                <c:pt idx="41">
                  <c:v>13791.823313239129</c:v>
                </c:pt>
                <c:pt idx="42">
                  <c:v>14538.069115853737</c:v>
                </c:pt>
                <c:pt idx="43">
                  <c:v>15278.230550897666</c:v>
                </c:pt>
                <c:pt idx="44">
                  <c:v>16010.03404227996</c:v>
                </c:pt>
                <c:pt idx="45">
                  <c:v>16731.37857361824</c:v>
                </c:pt>
                <c:pt idx="46">
                  <c:v>17440.343224592234</c:v>
                </c:pt>
                <c:pt idx="47">
                  <c:v>18135.191768964436</c:v>
                </c:pt>
                <c:pt idx="48">
                  <c:v>18814.374590394913</c:v>
                </c:pt>
                <c:pt idx="49">
                  <c:v>19476.528187210803</c:v>
                </c:pt>
                <c:pt idx="50">
                  <c:v>20120.472544559423</c:v>
                </c:pt>
                <c:pt idx="51">
                  <c:v>20745.206652977733</c:v>
                </c:pt>
                <c:pt idx="52">
                  <c:v>21349.902447422122</c:v>
                </c:pt>
                <c:pt idx="53">
                  <c:v>21933.89743124117</c:v>
                </c:pt>
                <c:pt idx="54">
                  <c:v>22496.686236389909</c:v>
                </c:pt>
                <c:pt idx="55">
                  <c:v>23037.911355245513</c:v>
                </c:pt>
                <c:pt idx="56">
                  <c:v>23557.353261470464</c:v>
                </c:pt>
                <c:pt idx="57">
                  <c:v>24054.920118167829</c:v>
                </c:pt>
                <c:pt idx="58">
                  <c:v>24530.637251680098</c:v>
                </c:pt>
                <c:pt idx="59">
                  <c:v>24984.636549304945</c:v>
                </c:pt>
                <c:pt idx="60">
                  <c:v>25417.145919360304</c:v>
                </c:pt>
                <c:pt idx="61">
                  <c:v>25828.478932770835</c:v>
                </c:pt>
                <c:pt idx="62">
                  <c:v>26219.024746939209</c:v>
                </c:pt>
                <c:pt idx="63">
                  <c:v>26589.238395315071</c:v>
                </c:pt>
                <c:pt idx="64">
                  <c:v>26939.631509930674</c:v>
                </c:pt>
                <c:pt idx="65">
                  <c:v>27270.763529333624</c:v>
                </c:pt>
                <c:pt idx="66">
                  <c:v>27583.233430869292</c:v>
                </c:pt>
                <c:pt idx="67">
                  <c:v>27877.672014167285</c:v>
                </c:pt>
                <c:pt idx="68">
                  <c:v>28154.734751957185</c:v>
                </c:pt>
                <c:pt idx="69">
                  <c:v>28415.09521494291</c:v>
                </c:pt>
                <c:pt idx="70">
                  <c:v>28659.439069348635</c:v>
                </c:pt>
                <c:pt idx="71">
                  <c:v>28888.458638842891</c:v>
                </c:pt>
                <c:pt idx="72">
                  <c:v>29102.848016772343</c:v>
                </c:pt>
                <c:pt idx="73">
                  <c:v>29303.298709906117</c:v>
                </c:pt>
                <c:pt idx="74">
                  <c:v>29490.49579111562</c:v>
                </c:pt>
                <c:pt idx="75">
                  <c:v>29665.114535501325</c:v>
                </c:pt>
                <c:pt idx="76">
                  <c:v>29827.817512336092</c:v>
                </c:pt>
                <c:pt idx="77">
                  <c:v>29979.252103735016</c:v>
                </c:pt>
                <c:pt idx="78">
                  <c:v>30120.048420099036</c:v>
                </c:pt>
                <c:pt idx="79">
                  <c:v>30250.817582032385</c:v>
                </c:pt>
                <c:pt idx="80">
                  <c:v>30372.15033852644</c:v>
                </c:pt>
                <c:pt idx="81">
                  <c:v>30484.615991664108</c:v>
                </c:pt>
                <c:pt idx="82">
                  <c:v>30588.76159886509</c:v>
                </c:pt>
                <c:pt idx="83">
                  <c:v>30685.111424704479</c:v>
                </c:pt>
                <c:pt idx="84">
                  <c:v>30774.166615542454</c:v>
                </c:pt>
                <c:pt idx="85">
                  <c:v>30856.405071554535</c:v>
                </c:pt>
                <c:pt idx="86">
                  <c:v>30932.281492208502</c:v>
                </c:pt>
                <c:pt idx="87">
                  <c:v>31002.227572759573</c:v>
                </c:pt>
                <c:pt idx="88">
                  <c:v>31066.652330898774</c:v>
                </c:pt>
                <c:pt idx="89">
                  <c:v>31125.942544264086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(2)'!$G$7:$G$96</c:f>
              <c:numCache>
                <c:formatCode>0</c:formatCode>
                <c:ptCount val="90"/>
                <c:pt idx="1">
                  <c:v>2.2769011568918839E-6</c:v>
                </c:pt>
                <c:pt idx="2">
                  <c:v>2.741959995298636</c:v>
                </c:pt>
                <c:pt idx="3">
                  <c:v>6.8826075980819752</c:v>
                </c:pt>
                <c:pt idx="4">
                  <c:v>14.954124994301432</c:v>
                </c:pt>
                <c:pt idx="5">
                  <c:v>29.100002846454363</c:v>
                </c:pt>
                <c:pt idx="6">
                  <c:v>51.911052383614859</c:v>
                </c:pt>
                <c:pt idx="7">
                  <c:v>86.312361174998017</c:v>
                </c:pt>
                <c:pt idx="8">
                  <c:v>135.41204334839023</c:v>
                </c:pt>
                <c:pt idx="9">
                  <c:v>202.32819323338339</c:v>
                </c:pt>
                <c:pt idx="10">
                  <c:v>290.0103883676158</c:v>
                </c:pt>
                <c:pt idx="11">
                  <c:v>401.07028488476857</c:v>
                </c:pt>
                <c:pt idx="12">
                  <c:v>537.63300212578486</c:v>
                </c:pt>
                <c:pt idx="13">
                  <c:v>701.21768178406626</c:v>
                </c:pt>
                <c:pt idx="14">
                  <c:v>892.65226785426137</c:v>
                </c:pt>
                <c:pt idx="15">
                  <c:v>1112.0244895044732</c:v>
                </c:pt>
                <c:pt idx="16">
                  <c:v>1358.6684245268953</c:v>
                </c:pt>
                <c:pt idx="17">
                  <c:v>1631.1839664953084</c:v>
                </c:pt>
                <c:pt idx="18">
                  <c:v>1927.4850334424787</c:v>
                </c:pt>
                <c:pt idx="19">
                  <c:v>2244.8714095119317</c:v>
                </c:pt>
                <c:pt idx="20">
                  <c:v>2580.1186419838882</c:v>
                </c:pt>
                <c:pt idx="21">
                  <c:v>2929.5803457159263</c:v>
                </c:pt>
                <c:pt idx="22">
                  <c:v>3289.2975107040957</c:v>
                </c:pt>
                <c:pt idx="23">
                  <c:v>3655.1098831732179</c:v>
                </c:pt>
                <c:pt idx="24">
                  <c:v>4022.7651201552408</c:v>
                </c:pt>
                <c:pt idx="25">
                  <c:v>4388.0221355290769</c:v>
                </c:pt>
                <c:pt idx="26">
                  <c:v>4746.7458068104224</c:v>
                </c:pt>
                <c:pt idx="27">
                  <c:v>5094.9909528976104</c:v>
                </c:pt>
                <c:pt idx="28">
                  <c:v>5429.0741907192023</c:v>
                </c:pt>
                <c:pt idx="29">
                  <c:v>5745.6329103736152</c:v>
                </c:pt>
                <c:pt idx="30">
                  <c:v>6041.6711595211473</c:v>
                </c:pt>
                <c:pt idx="31">
                  <c:v>6314.5926911989864</c:v>
                </c:pt>
                <c:pt idx="32">
                  <c:v>6562.2218032702676</c:v>
                </c:pt>
                <c:pt idx="33">
                  <c:v>6782.8128851099336</c:v>
                </c:pt>
                <c:pt idx="34">
                  <c:v>6975.0497937313958</c:v>
                </c:pt>
                <c:pt idx="35">
                  <c:v>7138.036315330246</c:v>
                </c:pt>
                <c:pt idx="36">
                  <c:v>7271.2790383610627</c:v>
                </c:pt>
                <c:pt idx="37">
                  <c:v>7374.6639805099039</c:v>
                </c:pt>
                <c:pt idx="38">
                  <c:v>7448.4282840189917</c:v>
                </c:pt>
                <c:pt idx="39">
                  <c:v>7493.12823109487</c:v>
                </c:pt>
                <c:pt idx="40">
                  <c:v>7509.6047422365336</c:v>
                </c:pt>
                <c:pt idx="41">
                  <c:v>7498.9474130370036</c:v>
                </c:pt>
                <c:pt idx="42">
                  <c:v>7462.4580261460869</c:v>
                </c:pt>
                <c:pt idx="43">
                  <c:v>7401.6143504392858</c:v>
                </c:pt>
                <c:pt idx="44">
                  <c:v>7318.0349138229394</c:v>
                </c:pt>
                <c:pt idx="45">
                  <c:v>7213.4453133827992</c:v>
                </c:pt>
                <c:pt idx="46">
                  <c:v>7089.6465097399414</c:v>
                </c:pt>
                <c:pt idx="47">
                  <c:v>6948.4854437220201</c:v>
                </c:pt>
                <c:pt idx="48">
                  <c:v>6791.8282143047691</c:v>
                </c:pt>
                <c:pt idx="49">
                  <c:v>6621.5359681588961</c:v>
                </c:pt>
                <c:pt idx="50">
                  <c:v>6439.4435734862054</c:v>
                </c:pt>
                <c:pt idx="51">
                  <c:v>6247.3410841830992</c:v>
                </c:pt>
                <c:pt idx="52">
                  <c:v>6046.9579444438932</c:v>
                </c:pt>
                <c:pt idx="53">
                  <c:v>5839.9498381904777</c:v>
                </c:pt>
                <c:pt idx="54">
                  <c:v>5627.888051487389</c:v>
                </c:pt>
                <c:pt idx="55">
                  <c:v>5412.251188556038</c:v>
                </c:pt>
                <c:pt idx="56">
                  <c:v>5194.419062249508</c:v>
                </c:pt>
                <c:pt idx="57">
                  <c:v>4975.6685669736544</c:v>
                </c:pt>
                <c:pt idx="58">
                  <c:v>4757.1713351226936</c:v>
                </c:pt>
                <c:pt idx="59">
                  <c:v>4539.992976248468</c:v>
                </c:pt>
                <c:pt idx="60">
                  <c:v>4325.0937005535889</c:v>
                </c:pt>
                <c:pt idx="61">
                  <c:v>4113.3301341053084</c:v>
                </c:pt>
                <c:pt idx="62">
                  <c:v>3905.4581416837391</c:v>
                </c:pt>
                <c:pt idx="63">
                  <c:v>3702.1364837586225</c:v>
                </c:pt>
                <c:pt idx="64">
                  <c:v>3503.9311461560283</c:v>
                </c:pt>
                <c:pt idx="65">
                  <c:v>3311.3201940295039</c:v>
                </c:pt>
                <c:pt idx="66">
                  <c:v>3124.699015356673</c:v>
                </c:pt>
                <c:pt idx="67">
                  <c:v>2944.3858329799332</c:v>
                </c:pt>
                <c:pt idx="68">
                  <c:v>2770.6273778989998</c:v>
                </c:pt>
                <c:pt idx="69">
                  <c:v>2603.6046298572546</c:v>
                </c:pt>
                <c:pt idx="70">
                  <c:v>2443.4385440572441</c:v>
                </c:pt>
                <c:pt idx="71">
                  <c:v>2290.1956949425585</c:v>
                </c:pt>
                <c:pt idx="72">
                  <c:v>2143.8937792945217</c:v>
                </c:pt>
                <c:pt idx="73">
                  <c:v>2004.5069313377462</c:v>
                </c:pt>
                <c:pt idx="74">
                  <c:v>1871.9708120950236</c:v>
                </c:pt>
                <c:pt idx="75">
                  <c:v>1746.1874438570521</c:v>
                </c:pt>
                <c:pt idx="76">
                  <c:v>1627.0297683476747</c:v>
                </c:pt>
                <c:pt idx="77">
                  <c:v>1514.3459139892366</c:v>
                </c:pt>
                <c:pt idx="78">
                  <c:v>1407.9631636401973</c:v>
                </c:pt>
                <c:pt idx="79">
                  <c:v>1307.691619333491</c:v>
                </c:pt>
                <c:pt idx="80">
                  <c:v>1213.327564940555</c:v>
                </c:pt>
                <c:pt idx="81">
                  <c:v>1124.6565313766769</c:v>
                </c:pt>
                <c:pt idx="82">
                  <c:v>1041.4560720098234</c:v>
                </c:pt>
                <c:pt idx="83">
                  <c:v>963.49825839388359</c:v>
                </c:pt>
                <c:pt idx="84">
                  <c:v>890.55190837974806</c:v>
                </c:pt>
                <c:pt idx="85">
                  <c:v>822.3845601208086</c:v>
                </c:pt>
                <c:pt idx="86">
                  <c:v>758.76420653967216</c:v>
                </c:pt>
                <c:pt idx="87">
                  <c:v>699.46080551071645</c:v>
                </c:pt>
                <c:pt idx="88">
                  <c:v>644.24758139201003</c:v>
                </c:pt>
                <c:pt idx="89">
                  <c:v>592.90213365311502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Casi_totali!$B$3:$B$81</c:f>
              <c:numCache>
                <c:formatCode>General</c:formatCode>
                <c:ptCount val="79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(2)'!$B$7:$B$91</c:f>
              <c:numCache>
                <c:formatCode>0</c:formatCode>
                <c:ptCount val="8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</c:numCache>
            </c:numRef>
          </c:xVal>
          <c:yVal>
            <c:numRef>
              <c:f>'Analisi-dead (2)'!$I$7:$I$91</c:f>
              <c:numCache>
                <c:formatCode>0</c:formatCode>
                <c:ptCount val="85"/>
                <c:pt idx="0">
                  <c:v>6.9999999440358751</c:v>
                </c:pt>
                <c:pt idx="1">
                  <c:v>9.9999997163457586</c:v>
                </c:pt>
                <c:pt idx="2">
                  <c:v>11.725803716815896</c:v>
                </c:pt>
                <c:pt idx="3">
                  <c:v>16.037542957007698</c:v>
                </c:pt>
                <c:pt idx="4">
                  <c:v>18.542130457577557</c:v>
                </c:pt>
                <c:pt idx="5">
                  <c:v>23.632130172932118</c:v>
                </c:pt>
                <c:pt idx="6">
                  <c:v>23.441024934570635</c:v>
                </c:pt>
                <c:pt idx="7">
                  <c:v>32.809788817070832</c:v>
                </c:pt>
                <c:pt idx="8">
                  <c:v>46.268584482231809</c:v>
                </c:pt>
                <c:pt idx="9">
                  <c:v>54.035765158893469</c:v>
                </c:pt>
                <c:pt idx="10">
                  <c:v>66.034726322131888</c:v>
                </c:pt>
                <c:pt idx="11">
                  <c:v>74.927697833655031</c:v>
                </c:pt>
                <c:pt idx="12">
                  <c:v>57.164397621076546</c:v>
                </c:pt>
                <c:pt idx="13">
                  <c:v>120.04262944266992</c:v>
                </c:pt>
                <c:pt idx="14">
                  <c:v>127.77740265724378</c:v>
                </c:pt>
                <c:pt idx="15">
                  <c:v>184.57495370679646</c:v>
                </c:pt>
                <c:pt idx="16">
                  <c:v>244.70811125410694</c:v>
                </c:pt>
                <c:pt idx="17">
                  <c:v>270.5897146045761</c:v>
                </c:pt>
                <c:pt idx="18">
                  <c:v>327.84121126032824</c:v>
                </c:pt>
                <c:pt idx="19">
                  <c:v>278.35407030913507</c:v>
                </c:pt>
                <c:pt idx="20">
                  <c:v>388.34220611074625</c:v>
                </c:pt>
                <c:pt idx="21">
                  <c:v>444.38417153915361</c:v>
                </c:pt>
                <c:pt idx="22">
                  <c:v>460.45442046874405</c:v>
                </c:pt>
                <c:pt idx="23">
                  <c:v>569.94343215142226</c:v>
                </c:pt>
                <c:pt idx="24">
                  <c:v>594.66692013589818</c:v>
                </c:pt>
                <c:pt idx="25">
                  <c:v>782.86470658299049</c:v>
                </c:pt>
                <c:pt idx="26">
                  <c:v>1101.1901259019482</c:v>
                </c:pt>
                <c:pt idx="27">
                  <c:v>1242.6910306121872</c:v>
                </c:pt>
                <c:pt idx="28">
                  <c:v>1300.783611540267</c:v>
                </c:pt>
                <c:pt idx="29">
                  <c:v>1469.2203205029055</c:v>
                </c:pt>
                <c:pt idx="30">
                  <c:v>1548.0532045507907</c:v>
                </c:pt>
                <c:pt idx="31">
                  <c:v>1578.5939354308921</c:v>
                </c:pt>
                <c:pt idx="32">
                  <c:v>1891.3717551038653</c:v>
                </c:pt>
                <c:pt idx="33">
                  <c:v>2102.090466592872</c:v>
                </c:pt>
                <c:pt idx="34">
                  <c:v>2160.5854872197324</c:v>
                </c:pt>
                <c:pt idx="35">
                  <c:v>2258.7818556867078</c:v>
                </c:pt>
                <c:pt idx="36">
                  <c:v>2368.6539518506015</c:v>
                </c:pt>
                <c:pt idx="37">
                  <c:v>2358.1875537996111</c:v>
                </c:pt>
                <c:pt idx="38">
                  <c:v>2373.344725397712</c:v>
                </c:pt>
                <c:pt idx="39">
                  <c:v>2390.031902288225</c:v>
                </c:pt>
                <c:pt idx="40">
                  <c:v>2320.0714280645716</c:v>
                </c:pt>
                <c:pt idx="41">
                  <c:v>2095.1766867608712</c:v>
                </c:pt>
                <c:pt idx="42">
                  <c:v>1984.9308841462625</c:v>
                </c:pt>
                <c:pt idx="43">
                  <c:v>1848.769449102334</c:v>
                </c:pt>
                <c:pt idx="44">
                  <c:v>1658.96595772004</c:v>
                </c:pt>
                <c:pt idx="45">
                  <c:v>1547.6214263817601</c:v>
                </c:pt>
                <c:pt idx="46">
                  <c:v>1408.656775407766</c:v>
                </c:pt>
                <c:pt idx="47">
                  <c:v>1332.8082310355639</c:v>
                </c:pt>
                <c:pt idx="48">
                  <c:v>1084.625409605087</c:v>
                </c:pt>
                <c:pt idx="49">
                  <c:v>988.47181278919743</c:v>
                </c:pt>
                <c:pt idx="50">
                  <c:v>946.52745544057689</c:v>
                </c:pt>
                <c:pt idx="51">
                  <c:v>899.79334702226697</c:v>
                </c:pt>
                <c:pt idx="52">
                  <c:v>820.09755257787765</c:v>
                </c:pt>
                <c:pt idx="53">
                  <c:v>811.10256875882988</c:v>
                </c:pt>
                <c:pt idx="54">
                  <c:v>730.31376361009097</c:v>
                </c:pt>
                <c:pt idx="55">
                  <c:v>622.08864475448718</c:v>
                </c:pt>
                <c:pt idx="56">
                  <c:v>556.64673852953638</c:v>
                </c:pt>
                <c:pt idx="57">
                  <c:v>593.07988183217094</c:v>
                </c:pt>
                <c:pt idx="58">
                  <c:v>554.36274831990158</c:v>
                </c:pt>
                <c:pt idx="59">
                  <c:v>564.36345069505478</c:v>
                </c:pt>
                <c:pt idx="60">
                  <c:v>551.85408063969589</c:v>
                </c:pt>
                <c:pt idx="61">
                  <c:v>555.52106722916506</c:v>
                </c:pt>
                <c:pt idx="62">
                  <c:v>424.97525306079115</c:v>
                </c:pt>
                <c:pt idx="63">
                  <c:v>387.7616046849289</c:v>
                </c:pt>
                <c:pt idx="64">
                  <c:v>419.36849006932607</c:v>
                </c:pt>
                <c:pt idx="65">
                  <c:v>411.23647066637568</c:v>
                </c:pt>
                <c:pt idx="66">
                  <c:v>383.76656913070838</c:v>
                </c:pt>
                <c:pt idx="67">
                  <c:v>358.32798583271506</c:v>
                </c:pt>
                <c:pt idx="68">
                  <c:v>555.26524804281507</c:v>
                </c:pt>
                <c:pt idx="69">
                  <c:v>468.90478505708961</c:v>
                </c:pt>
                <c:pt idx="70">
                  <c:v>419.5609306513652</c:v>
                </c:pt>
                <c:pt idx="71">
                  <c:v>426.54136115710935</c:v>
                </c:pt>
                <c:pt idx="72">
                  <c:v>581.15198322765718</c:v>
                </c:pt>
                <c:pt idx="73">
                  <c:v>654.70129009388256</c:v>
                </c:pt>
                <c:pt idx="74">
                  <c:v>710.5042088843802</c:v>
                </c:pt>
                <c:pt idx="75">
                  <c:v>729.88546449867499</c:v>
                </c:pt>
                <c:pt idx="76">
                  <c:v>732.18248766390752</c:v>
                </c:pt>
                <c:pt idx="77">
                  <c:v>759.74789626498386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(2)'!$B$8:$B$89</c:f>
              <c:numCache>
                <c:formatCode>0</c:formatCode>
                <c:ptCount val="8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</c:numCache>
            </c:numRef>
          </c:xVal>
          <c:yVal>
            <c:numRef>
              <c:f>'Analisi-dead (2)'!$D$8:$D$89</c:f>
              <c:numCache>
                <c:formatCode>General</c:formatCode>
                <c:ptCount val="8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  <c:pt idx="54">
                  <c:v>433</c:v>
                </c:pt>
                <c:pt idx="55">
                  <c:v>454</c:v>
                </c:pt>
                <c:pt idx="56">
                  <c:v>534</c:v>
                </c:pt>
                <c:pt idx="57">
                  <c:v>437</c:v>
                </c:pt>
                <c:pt idx="58">
                  <c:v>464</c:v>
                </c:pt>
                <c:pt idx="59">
                  <c:v>420</c:v>
                </c:pt>
                <c:pt idx="60">
                  <c:v>415</c:v>
                </c:pt>
                <c:pt idx="61">
                  <c:v>260</c:v>
                </c:pt>
                <c:pt idx="62">
                  <c:v>333</c:v>
                </c:pt>
                <c:pt idx="63">
                  <c:v>382</c:v>
                </c:pt>
                <c:pt idx="64">
                  <c:v>323</c:v>
                </c:pt>
                <c:pt idx="65">
                  <c:v>285</c:v>
                </c:pt>
                <c:pt idx="66">
                  <c:v>269</c:v>
                </c:pt>
                <c:pt idx="67">
                  <c:v>474</c:v>
                </c:pt>
                <c:pt idx="68">
                  <c:v>174</c:v>
                </c:pt>
                <c:pt idx="69">
                  <c:v>195</c:v>
                </c:pt>
                <c:pt idx="70">
                  <c:v>236</c:v>
                </c:pt>
                <c:pt idx="71">
                  <c:v>369</c:v>
                </c:pt>
                <c:pt idx="72">
                  <c:v>274</c:v>
                </c:pt>
                <c:pt idx="73">
                  <c:v>243</c:v>
                </c:pt>
                <c:pt idx="74">
                  <c:v>194</c:v>
                </c:pt>
                <c:pt idx="75">
                  <c:v>165</c:v>
                </c:pt>
                <c:pt idx="76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(2)'!$B$8:$B$96</c:f>
              <c:numCache>
                <c:formatCode>0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</c:numCache>
            </c:numRef>
          </c:xVal>
          <c:yVal>
            <c:numRef>
              <c:f>'Analisi-dead (2)'!$H$8:$H$96</c:f>
              <c:numCache>
                <c:formatCode>0</c:formatCode>
                <c:ptCount val="89"/>
                <c:pt idx="0">
                  <c:v>2.2769011568918837E-7</c:v>
                </c:pt>
                <c:pt idx="1">
                  <c:v>0.27419599952986362</c:v>
                </c:pt>
                <c:pt idx="2">
                  <c:v>0.68826075980819756</c:v>
                </c:pt>
                <c:pt idx="3">
                  <c:v>1.495412499430143</c:v>
                </c:pt>
                <c:pt idx="4">
                  <c:v>2.9100002846454367</c:v>
                </c:pt>
                <c:pt idx="5">
                  <c:v>5.1911052383614855</c:v>
                </c:pt>
                <c:pt idx="6">
                  <c:v>8.6312361174998014</c:v>
                </c:pt>
                <c:pt idx="7">
                  <c:v>13.541204334839023</c:v>
                </c:pt>
                <c:pt idx="8">
                  <c:v>20.23281932333834</c:v>
                </c:pt>
                <c:pt idx="9">
                  <c:v>29.001038836761573</c:v>
                </c:pt>
                <c:pt idx="10">
                  <c:v>40.107028488476857</c:v>
                </c:pt>
                <c:pt idx="11">
                  <c:v>53.7633002125785</c:v>
                </c:pt>
                <c:pt idx="12">
                  <c:v>70.121768178406626</c:v>
                </c:pt>
                <c:pt idx="13">
                  <c:v>89.265226785426108</c:v>
                </c:pt>
                <c:pt idx="14">
                  <c:v>111.20244895044732</c:v>
                </c:pt>
                <c:pt idx="15">
                  <c:v>135.86684245268953</c:v>
                </c:pt>
                <c:pt idx="16">
                  <c:v>163.11839664953078</c:v>
                </c:pt>
                <c:pt idx="17">
                  <c:v>192.74850334424792</c:v>
                </c:pt>
                <c:pt idx="18">
                  <c:v>224.4871409511932</c:v>
                </c:pt>
                <c:pt idx="19">
                  <c:v>258.01186419838876</c:v>
                </c:pt>
                <c:pt idx="20">
                  <c:v>292.95803457159258</c:v>
                </c:pt>
                <c:pt idx="21">
                  <c:v>328.92975107040945</c:v>
                </c:pt>
                <c:pt idx="22">
                  <c:v>365.51098831732185</c:v>
                </c:pt>
                <c:pt idx="23">
                  <c:v>402.27651201552408</c:v>
                </c:pt>
                <c:pt idx="24">
                  <c:v>438.80221355290774</c:v>
                </c:pt>
                <c:pt idx="25">
                  <c:v>474.67458068104213</c:v>
                </c:pt>
                <c:pt idx="26">
                  <c:v>509.49909528976133</c:v>
                </c:pt>
                <c:pt idx="27">
                  <c:v>542.90741907192</c:v>
                </c:pt>
                <c:pt idx="28">
                  <c:v>574.5632910373613</c:v>
                </c:pt>
                <c:pt idx="29">
                  <c:v>604.16711595211473</c:v>
                </c:pt>
                <c:pt idx="30">
                  <c:v>631.45926911989818</c:v>
                </c:pt>
                <c:pt idx="31">
                  <c:v>656.22218032702665</c:v>
                </c:pt>
                <c:pt idx="32">
                  <c:v>678.28128851099325</c:v>
                </c:pt>
                <c:pt idx="33">
                  <c:v>697.50497937313878</c:v>
                </c:pt>
                <c:pt idx="34">
                  <c:v>713.80363153302483</c:v>
                </c:pt>
                <c:pt idx="35">
                  <c:v>727.12790383610661</c:v>
                </c:pt>
                <c:pt idx="36">
                  <c:v>737.46639805098982</c:v>
                </c:pt>
                <c:pt idx="37">
                  <c:v>744.84282840189917</c:v>
                </c:pt>
                <c:pt idx="38">
                  <c:v>749.3128231094862</c:v>
                </c:pt>
                <c:pt idx="39">
                  <c:v>750.96047422365348</c:v>
                </c:pt>
                <c:pt idx="40">
                  <c:v>749.89474130370036</c:v>
                </c:pt>
                <c:pt idx="41">
                  <c:v>746.24580261460949</c:v>
                </c:pt>
                <c:pt idx="42">
                  <c:v>740.16143504392824</c:v>
                </c:pt>
                <c:pt idx="43">
                  <c:v>731.80349138229462</c:v>
                </c:pt>
                <c:pt idx="44">
                  <c:v>721.3445313382806</c:v>
                </c:pt>
                <c:pt idx="45">
                  <c:v>708.96465097399289</c:v>
                </c:pt>
                <c:pt idx="46">
                  <c:v>694.84854437220076</c:v>
                </c:pt>
                <c:pt idx="47">
                  <c:v>679.18282143047827</c:v>
                </c:pt>
                <c:pt idx="48">
                  <c:v>662.15359681589041</c:v>
                </c:pt>
                <c:pt idx="49">
                  <c:v>643.9443573486202</c:v>
                </c:pt>
                <c:pt idx="50">
                  <c:v>624.73410841830923</c:v>
                </c:pt>
                <c:pt idx="51">
                  <c:v>604.69579444439103</c:v>
                </c:pt>
                <c:pt idx="52">
                  <c:v>583.99498381904868</c:v>
                </c:pt>
                <c:pt idx="53">
                  <c:v>562.78880514873788</c:v>
                </c:pt>
                <c:pt idx="54">
                  <c:v>541.22511885560311</c:v>
                </c:pt>
                <c:pt idx="55">
                  <c:v>519.44190622495171</c:v>
                </c:pt>
                <c:pt idx="56">
                  <c:v>497.56685669736504</c:v>
                </c:pt>
                <c:pt idx="57">
                  <c:v>475.71713351227118</c:v>
                </c:pt>
                <c:pt idx="58">
                  <c:v>453.9992976248484</c:v>
                </c:pt>
                <c:pt idx="59">
                  <c:v>432.50937005535872</c:v>
                </c:pt>
                <c:pt idx="60">
                  <c:v>411.33301341052908</c:v>
                </c:pt>
                <c:pt idx="61">
                  <c:v>390.54581416837414</c:v>
                </c:pt>
                <c:pt idx="62">
                  <c:v>370.21364837586287</c:v>
                </c:pt>
                <c:pt idx="63">
                  <c:v>350.39311461560231</c:v>
                </c:pt>
                <c:pt idx="64">
                  <c:v>331.13201940295085</c:v>
                </c:pt>
                <c:pt idx="65">
                  <c:v>312.46990153566639</c:v>
                </c:pt>
                <c:pt idx="66">
                  <c:v>294.43858329799394</c:v>
                </c:pt>
                <c:pt idx="67">
                  <c:v>277.0627377899005</c:v>
                </c:pt>
                <c:pt idx="68">
                  <c:v>260.36046298572614</c:v>
                </c:pt>
                <c:pt idx="69">
                  <c:v>244.34385440572299</c:v>
                </c:pt>
                <c:pt idx="70">
                  <c:v>229.01956949425744</c:v>
                </c:pt>
                <c:pt idx="71">
                  <c:v>214.38937792945225</c:v>
                </c:pt>
                <c:pt idx="72">
                  <c:v>200.45069313377323</c:v>
                </c:pt>
                <c:pt idx="73">
                  <c:v>187.19708120950142</c:v>
                </c:pt>
                <c:pt idx="74">
                  <c:v>174.61874438570362</c:v>
                </c:pt>
                <c:pt idx="75">
                  <c:v>162.70297683476579</c:v>
                </c:pt>
                <c:pt idx="76">
                  <c:v>151.4345913989238</c:v>
                </c:pt>
                <c:pt idx="77">
                  <c:v>140.79631636401979</c:v>
                </c:pt>
                <c:pt idx="78">
                  <c:v>130.76916193334966</c:v>
                </c:pt>
                <c:pt idx="79">
                  <c:v>121.33275649405482</c:v>
                </c:pt>
                <c:pt idx="80">
                  <c:v>112.46565313766631</c:v>
                </c:pt>
                <c:pt idx="81">
                  <c:v>104.14560720098244</c:v>
                </c:pt>
                <c:pt idx="82">
                  <c:v>96.349825839389979</c:v>
                </c:pt>
                <c:pt idx="83">
                  <c:v>89.055190837973484</c:v>
                </c:pt>
                <c:pt idx="84">
                  <c:v>82.238456012080334</c:v>
                </c:pt>
                <c:pt idx="85">
                  <c:v>75.876420653968069</c:v>
                </c:pt>
                <c:pt idx="86">
                  <c:v>69.946080551070139</c:v>
                </c:pt>
                <c:pt idx="87">
                  <c:v>64.42475813920116</c:v>
                </c:pt>
                <c:pt idx="88">
                  <c:v>59.290213365311402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(2)'!$A$8:$A$86</c:f>
              <c:numCache>
                <c:formatCode>d/m;@</c:formatCode>
                <c:ptCount val="7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</c:numCache>
            </c:numRef>
          </c:xVal>
          <c:yVal>
            <c:numRef>
              <c:f>'Analisi-dead (2)'!$J$8:$J$86</c:f>
              <c:numCache>
                <c:formatCode>0</c:formatCode>
                <c:ptCount val="79"/>
                <c:pt idx="0">
                  <c:v>2.9999997723098843</c:v>
                </c:pt>
                <c:pt idx="1">
                  <c:v>1.7258040004701365</c:v>
                </c:pt>
                <c:pt idx="2">
                  <c:v>4.3117392401918027</c:v>
                </c:pt>
                <c:pt idx="3">
                  <c:v>2.504587500569857</c:v>
                </c:pt>
                <c:pt idx="4">
                  <c:v>5.0899997153545637</c:v>
                </c:pt>
                <c:pt idx="5">
                  <c:v>-0.19110523836148552</c:v>
                </c:pt>
                <c:pt idx="6">
                  <c:v>9.3687638825001986</c:v>
                </c:pt>
                <c:pt idx="7">
                  <c:v>13.458795665160977</c:v>
                </c:pt>
                <c:pt idx="8">
                  <c:v>7.7671806766616598</c:v>
                </c:pt>
                <c:pt idx="9">
                  <c:v>11.998961163238427</c:v>
                </c:pt>
                <c:pt idx="10">
                  <c:v>8.8929715115231431</c:v>
                </c:pt>
                <c:pt idx="11">
                  <c:v>-17.7633002125785</c:v>
                </c:pt>
                <c:pt idx="12">
                  <c:v>62.878231821593374</c:v>
                </c:pt>
                <c:pt idx="13">
                  <c:v>7.7347732145738917</c:v>
                </c:pt>
                <c:pt idx="14">
                  <c:v>56.797551049552681</c:v>
                </c:pt>
                <c:pt idx="15">
                  <c:v>60.133157547310475</c:v>
                </c:pt>
                <c:pt idx="16">
                  <c:v>25.88160335046922</c:v>
                </c:pt>
                <c:pt idx="17">
                  <c:v>57.251496655752078</c:v>
                </c:pt>
                <c:pt idx="18">
                  <c:v>-49.487140951193197</c:v>
                </c:pt>
                <c:pt idx="19">
                  <c:v>109.98813580161124</c:v>
                </c:pt>
                <c:pt idx="20">
                  <c:v>56.041965428407423</c:v>
                </c:pt>
                <c:pt idx="21">
                  <c:v>16.070248929590548</c:v>
                </c:pt>
                <c:pt idx="22">
                  <c:v>109.48901168267815</c:v>
                </c:pt>
                <c:pt idx="23">
                  <c:v>24.723487984475923</c:v>
                </c:pt>
                <c:pt idx="24">
                  <c:v>188.19778644709226</c:v>
                </c:pt>
                <c:pt idx="25">
                  <c:v>318.32541931895787</c:v>
                </c:pt>
                <c:pt idx="26">
                  <c:v>141.50090471023867</c:v>
                </c:pt>
                <c:pt idx="27">
                  <c:v>58.092580928079997</c:v>
                </c:pt>
                <c:pt idx="28">
                  <c:v>168.4367089626387</c:v>
                </c:pt>
                <c:pt idx="29">
                  <c:v>78.832884047885273</c:v>
                </c:pt>
                <c:pt idx="30">
                  <c:v>30.540730880101819</c:v>
                </c:pt>
                <c:pt idx="31">
                  <c:v>312.77781967297335</c:v>
                </c:pt>
                <c:pt idx="32">
                  <c:v>210.71871148900675</c:v>
                </c:pt>
                <c:pt idx="33">
                  <c:v>58.495020626861219</c:v>
                </c:pt>
                <c:pt idx="34">
                  <c:v>98.196368466975173</c:v>
                </c:pt>
                <c:pt idx="35">
                  <c:v>109.87209616389339</c:v>
                </c:pt>
                <c:pt idx="36">
                  <c:v>-10.466398050989824</c:v>
                </c:pt>
                <c:pt idx="37">
                  <c:v>15.157171598100831</c:v>
                </c:pt>
                <c:pt idx="38">
                  <c:v>16.687176890513797</c:v>
                </c:pt>
                <c:pt idx="39">
                  <c:v>-69.960474223653478</c:v>
                </c:pt>
                <c:pt idx="40">
                  <c:v>-224.89474130370036</c:v>
                </c:pt>
                <c:pt idx="41">
                  <c:v>-110.24580261460949</c:v>
                </c:pt>
                <c:pt idx="42">
                  <c:v>-136.16143504392824</c:v>
                </c:pt>
                <c:pt idx="43">
                  <c:v>-189.80349138229462</c:v>
                </c:pt>
                <c:pt idx="44">
                  <c:v>-111.3445313382806</c:v>
                </c:pt>
                <c:pt idx="45">
                  <c:v>-138.96465097399289</c:v>
                </c:pt>
                <c:pt idx="46">
                  <c:v>-75.848544372200763</c:v>
                </c:pt>
                <c:pt idx="47">
                  <c:v>-248.18282143047827</c:v>
                </c:pt>
                <c:pt idx="48">
                  <c:v>-96.15359681589041</c:v>
                </c:pt>
                <c:pt idx="49">
                  <c:v>-41.944357348620201</c:v>
                </c:pt>
                <c:pt idx="50">
                  <c:v>-46.734108418309233</c:v>
                </c:pt>
                <c:pt idx="51">
                  <c:v>-79.695794444391026</c:v>
                </c:pt>
                <c:pt idx="52">
                  <c:v>-8.9949838190486844</c:v>
                </c:pt>
                <c:pt idx="53">
                  <c:v>-80.788805148737879</c:v>
                </c:pt>
                <c:pt idx="54">
                  <c:v>-108.22511885560311</c:v>
                </c:pt>
                <c:pt idx="55">
                  <c:v>-65.441906224951708</c:v>
                </c:pt>
                <c:pt idx="56">
                  <c:v>36.43314330263496</c:v>
                </c:pt>
                <c:pt idx="57">
                  <c:v>-38.717133512271175</c:v>
                </c:pt>
                <c:pt idx="58">
                  <c:v>10.000702375151604</c:v>
                </c:pt>
                <c:pt idx="59">
                  <c:v>-12.509370055358715</c:v>
                </c:pt>
                <c:pt idx="60">
                  <c:v>3.6669865894709233</c:v>
                </c:pt>
                <c:pt idx="61">
                  <c:v>-130.54581416837414</c:v>
                </c:pt>
                <c:pt idx="62">
                  <c:v>-37.213648375862874</c:v>
                </c:pt>
                <c:pt idx="63">
                  <c:v>31.606885384397685</c:v>
                </c:pt>
                <c:pt idx="64">
                  <c:v>-8.1320194029508457</c:v>
                </c:pt>
                <c:pt idx="65">
                  <c:v>-27.469901535666395</c:v>
                </c:pt>
                <c:pt idx="66">
                  <c:v>-25.438583297993944</c:v>
                </c:pt>
                <c:pt idx="67">
                  <c:v>196.9372622100995</c:v>
                </c:pt>
                <c:pt idx="68">
                  <c:v>-86.360462985726144</c:v>
                </c:pt>
                <c:pt idx="69">
                  <c:v>-49.343854405722993</c:v>
                </c:pt>
                <c:pt idx="70">
                  <c:v>6.9804305057425609</c:v>
                </c:pt>
                <c:pt idx="71">
                  <c:v>154.61062207054775</c:v>
                </c:pt>
                <c:pt idx="72">
                  <c:v>73.549306866226772</c:v>
                </c:pt>
                <c:pt idx="73">
                  <c:v>55.80291879049858</c:v>
                </c:pt>
                <c:pt idx="74">
                  <c:v>19.381255614296379</c:v>
                </c:pt>
                <c:pt idx="75">
                  <c:v>2.2970231652342079</c:v>
                </c:pt>
                <c:pt idx="76">
                  <c:v>27.5654086010762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Bilog!$B$10:$B$88</c:f>
              <c:numCache>
                <c:formatCode>General</c:formatCode>
                <c:ptCount val="79"/>
                <c:pt idx="0">
                  <c:v>2036</c:v>
                </c:pt>
                <c:pt idx="1">
                  <c:v>2502</c:v>
                </c:pt>
                <c:pt idx="2">
                  <c:v>3089</c:v>
                </c:pt>
                <c:pt idx="3">
                  <c:v>3858</c:v>
                </c:pt>
                <c:pt idx="4">
                  <c:v>4636</c:v>
                </c:pt>
                <c:pt idx="5">
                  <c:v>5883</c:v>
                </c:pt>
                <c:pt idx="6">
                  <c:v>7375</c:v>
                </c:pt>
                <c:pt idx="7">
                  <c:v>9172</c:v>
                </c:pt>
                <c:pt idx="8">
                  <c:v>10149</c:v>
                </c:pt>
                <c:pt idx="9">
                  <c:v>12462</c:v>
                </c:pt>
                <c:pt idx="10">
                  <c:v>15113</c:v>
                </c:pt>
                <c:pt idx="11">
                  <c:v>17660</c:v>
                </c:pt>
                <c:pt idx="12">
                  <c:v>21157</c:v>
                </c:pt>
                <c:pt idx="13">
                  <c:v>24747</c:v>
                </c:pt>
                <c:pt idx="14">
                  <c:v>27980</c:v>
                </c:pt>
                <c:pt idx="15">
                  <c:v>31506</c:v>
                </c:pt>
                <c:pt idx="16">
                  <c:v>35713</c:v>
                </c:pt>
                <c:pt idx="17">
                  <c:v>41035</c:v>
                </c:pt>
                <c:pt idx="18">
                  <c:v>47021</c:v>
                </c:pt>
                <c:pt idx="19">
                  <c:v>53578</c:v>
                </c:pt>
                <c:pt idx="20">
                  <c:v>59138</c:v>
                </c:pt>
                <c:pt idx="21">
                  <c:v>63927</c:v>
                </c:pt>
                <c:pt idx="22">
                  <c:v>69176</c:v>
                </c:pt>
                <c:pt idx="23">
                  <c:v>74386</c:v>
                </c:pt>
                <c:pt idx="24">
                  <c:v>80539</c:v>
                </c:pt>
                <c:pt idx="25">
                  <c:v>86498</c:v>
                </c:pt>
                <c:pt idx="26">
                  <c:v>92472</c:v>
                </c:pt>
                <c:pt idx="27">
                  <c:v>97689</c:v>
                </c:pt>
                <c:pt idx="28">
                  <c:v>101739</c:v>
                </c:pt>
                <c:pt idx="29">
                  <c:v>105792</c:v>
                </c:pt>
                <c:pt idx="30">
                  <c:v>110574</c:v>
                </c:pt>
                <c:pt idx="31">
                  <c:v>115242</c:v>
                </c:pt>
                <c:pt idx="32">
                  <c:v>119827</c:v>
                </c:pt>
                <c:pt idx="33">
                  <c:v>124632</c:v>
                </c:pt>
                <c:pt idx="34">
                  <c:v>128948</c:v>
                </c:pt>
                <c:pt idx="35">
                  <c:v>132547</c:v>
                </c:pt>
                <c:pt idx="36">
                  <c:v>135586</c:v>
                </c:pt>
                <c:pt idx="37">
                  <c:v>139422</c:v>
                </c:pt>
                <c:pt idx="38">
                  <c:v>143626</c:v>
                </c:pt>
                <c:pt idx="39">
                  <c:v>147577</c:v>
                </c:pt>
                <c:pt idx="40">
                  <c:v>152271</c:v>
                </c:pt>
                <c:pt idx="41">
                  <c:v>156363</c:v>
                </c:pt>
                <c:pt idx="42">
                  <c:v>159516</c:v>
                </c:pt>
                <c:pt idx="43">
                  <c:v>162488</c:v>
                </c:pt>
                <c:pt idx="44">
                  <c:v>165155</c:v>
                </c:pt>
                <c:pt idx="45">
                  <c:v>168941</c:v>
                </c:pt>
                <c:pt idx="46">
                  <c:v>172434</c:v>
                </c:pt>
                <c:pt idx="47">
                  <c:v>175925</c:v>
                </c:pt>
                <c:pt idx="48">
                  <c:v>178972</c:v>
                </c:pt>
                <c:pt idx="49">
                  <c:v>181228</c:v>
                </c:pt>
                <c:pt idx="50">
                  <c:v>183957</c:v>
                </c:pt>
                <c:pt idx="51">
                  <c:v>187327</c:v>
                </c:pt>
                <c:pt idx="52">
                  <c:v>189973</c:v>
                </c:pt>
                <c:pt idx="53">
                  <c:v>192994</c:v>
                </c:pt>
                <c:pt idx="54">
                  <c:v>195351</c:v>
                </c:pt>
                <c:pt idx="55">
                  <c:v>197675</c:v>
                </c:pt>
                <c:pt idx="56">
                  <c:v>199414</c:v>
                </c:pt>
                <c:pt idx="57">
                  <c:v>201505</c:v>
                </c:pt>
                <c:pt idx="58">
                  <c:v>203591</c:v>
                </c:pt>
                <c:pt idx="59">
                  <c:v>205463</c:v>
                </c:pt>
                <c:pt idx="60">
                  <c:v>207428</c:v>
                </c:pt>
                <c:pt idx="61">
                  <c:v>209328</c:v>
                </c:pt>
                <c:pt idx="62">
                  <c:v>210717</c:v>
                </c:pt>
                <c:pt idx="63">
                  <c:v>211938</c:v>
                </c:pt>
                <c:pt idx="64">
                  <c:v>213013</c:v>
                </c:pt>
                <c:pt idx="65">
                  <c:v>214457</c:v>
                </c:pt>
                <c:pt idx="66">
                  <c:v>215858</c:v>
                </c:pt>
                <c:pt idx="67">
                  <c:v>217185</c:v>
                </c:pt>
                <c:pt idx="68">
                  <c:v>218268</c:v>
                </c:pt>
                <c:pt idx="69">
                  <c:v>219070</c:v>
                </c:pt>
                <c:pt idx="70">
                  <c:v>219814</c:v>
                </c:pt>
              </c:numCache>
            </c:numRef>
          </c:xVal>
          <c:yVal>
            <c:numRef>
              <c:f>Bilog!$D$10:$D$88</c:f>
              <c:numCache>
                <c:formatCode>0</c:formatCode>
                <c:ptCount val="79"/>
                <c:pt idx="0">
                  <c:v>290.85714285714283</c:v>
                </c:pt>
                <c:pt idx="1">
                  <c:v>311.42857142857144</c:v>
                </c:pt>
                <c:pt idx="2">
                  <c:v>384.14285714285717</c:v>
                </c:pt>
                <c:pt idx="3">
                  <c:v>458.28571428571428</c:v>
                </c:pt>
                <c:pt idx="4">
                  <c:v>535.42857142857144</c:v>
                </c:pt>
                <c:pt idx="5">
                  <c:v>679.28571428571433</c:v>
                </c:pt>
                <c:pt idx="6">
                  <c:v>811.57142857142856</c:v>
                </c:pt>
                <c:pt idx="7">
                  <c:v>1019.4285714285714</c:v>
                </c:pt>
                <c:pt idx="8">
                  <c:v>1092.4285714285713</c:v>
                </c:pt>
                <c:pt idx="9">
                  <c:v>1339</c:v>
                </c:pt>
                <c:pt idx="10">
                  <c:v>1607.8571428571429</c:v>
                </c:pt>
                <c:pt idx="11">
                  <c:v>1860.5714285714287</c:v>
                </c:pt>
                <c:pt idx="12">
                  <c:v>2182</c:v>
                </c:pt>
                <c:pt idx="13">
                  <c:v>2481.7142857142858</c:v>
                </c:pt>
                <c:pt idx="14">
                  <c:v>2686.8571428571427</c:v>
                </c:pt>
                <c:pt idx="15">
                  <c:v>3051</c:v>
                </c:pt>
                <c:pt idx="16">
                  <c:v>3321.5714285714284</c:v>
                </c:pt>
                <c:pt idx="17">
                  <c:v>3703.1428571428573</c:v>
                </c:pt>
                <c:pt idx="18">
                  <c:v>4194.4285714285716</c:v>
                </c:pt>
                <c:pt idx="19">
                  <c:v>4631.5714285714284</c:v>
                </c:pt>
                <c:pt idx="20">
                  <c:v>4913</c:v>
                </c:pt>
                <c:pt idx="21">
                  <c:v>5135.2857142857147</c:v>
                </c:pt>
                <c:pt idx="22">
                  <c:v>5381.4285714285716</c:v>
                </c:pt>
                <c:pt idx="23">
                  <c:v>5524.7142857142853</c:v>
                </c:pt>
                <c:pt idx="24">
                  <c:v>5643.4285714285716</c:v>
                </c:pt>
                <c:pt idx="25">
                  <c:v>5639.5714285714284</c:v>
                </c:pt>
                <c:pt idx="26">
                  <c:v>5556.2857142857147</c:v>
                </c:pt>
                <c:pt idx="27">
                  <c:v>5507.2857142857147</c:v>
                </c:pt>
                <c:pt idx="28">
                  <c:v>5401.7142857142853</c:v>
                </c:pt>
                <c:pt idx="29">
                  <c:v>5230.8571428571431</c:v>
                </c:pt>
                <c:pt idx="30">
                  <c:v>5169.7142857142853</c:v>
                </c:pt>
                <c:pt idx="31">
                  <c:v>4957.5714285714284</c:v>
                </c:pt>
                <c:pt idx="32">
                  <c:v>4761.2857142857147</c:v>
                </c:pt>
                <c:pt idx="33">
                  <c:v>4594.2857142857147</c:v>
                </c:pt>
                <c:pt idx="34">
                  <c:v>4465.5714285714284</c:v>
                </c:pt>
                <c:pt idx="35">
                  <c:v>4401.1428571428569</c:v>
                </c:pt>
                <c:pt idx="36">
                  <c:v>4256.2857142857147</c:v>
                </c:pt>
                <c:pt idx="37">
                  <c:v>4121.1428571428569</c:v>
                </c:pt>
                <c:pt idx="38">
                  <c:v>4054.8571428571427</c:v>
                </c:pt>
                <c:pt idx="39">
                  <c:v>3964.2857142857142</c:v>
                </c:pt>
                <c:pt idx="40">
                  <c:v>3948.4285714285716</c:v>
                </c:pt>
                <c:pt idx="41">
                  <c:v>3916.4285714285716</c:v>
                </c:pt>
                <c:pt idx="42">
                  <c:v>3852.7142857142858</c:v>
                </c:pt>
                <c:pt idx="43">
                  <c:v>3843.1428571428573</c:v>
                </c:pt>
                <c:pt idx="44">
                  <c:v>3676.1428571428573</c:v>
                </c:pt>
                <c:pt idx="45">
                  <c:v>3616.4285714285716</c:v>
                </c:pt>
                <c:pt idx="46">
                  <c:v>3551</c:v>
                </c:pt>
                <c:pt idx="47">
                  <c:v>3379.1428571428573</c:v>
                </c:pt>
                <c:pt idx="48">
                  <c:v>3229.8571428571427</c:v>
                </c:pt>
                <c:pt idx="49">
                  <c:v>3101.7142857142858</c:v>
                </c:pt>
                <c:pt idx="50">
                  <c:v>3067</c:v>
                </c:pt>
                <c:pt idx="51">
                  <c:v>3167.4285714285716</c:v>
                </c:pt>
                <c:pt idx="52">
                  <c:v>3004.5714285714284</c:v>
                </c:pt>
                <c:pt idx="53">
                  <c:v>2937.1428571428573</c:v>
                </c:pt>
                <c:pt idx="54">
                  <c:v>2775.1428571428573</c:v>
                </c:pt>
                <c:pt idx="55">
                  <c:v>2671.8571428571427</c:v>
                </c:pt>
                <c:pt idx="56">
                  <c:v>2598</c:v>
                </c:pt>
                <c:pt idx="57">
                  <c:v>2506.8571428571427</c:v>
                </c:pt>
                <c:pt idx="58">
                  <c:v>2323.4285714285716</c:v>
                </c:pt>
                <c:pt idx="59">
                  <c:v>2212.8571428571427</c:v>
                </c:pt>
                <c:pt idx="60">
                  <c:v>2062</c:v>
                </c:pt>
                <c:pt idx="61">
                  <c:v>1996.7142857142858</c:v>
                </c:pt>
                <c:pt idx="62">
                  <c:v>1863.1428571428571</c:v>
                </c:pt>
                <c:pt idx="63">
                  <c:v>1789.1428571428571</c:v>
                </c:pt>
                <c:pt idx="64">
                  <c:v>1644</c:v>
                </c:pt>
                <c:pt idx="65">
                  <c:v>1552.2857142857142</c:v>
                </c:pt>
                <c:pt idx="66">
                  <c:v>1485</c:v>
                </c:pt>
                <c:pt idx="67">
                  <c:v>1393.8571428571429</c:v>
                </c:pt>
                <c:pt idx="68">
                  <c:v>1277.1428571428571</c:v>
                </c:pt>
                <c:pt idx="69">
                  <c:v>1193.2857142857142</c:v>
                </c:pt>
                <c:pt idx="70">
                  <c:v>1125.1428571428571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Bilog!$B$7:$B$92</c:f>
              <c:numCache>
                <c:formatCode>General</c:formatCode>
                <c:ptCount val="86"/>
                <c:pt idx="0">
                  <c:v>888</c:v>
                </c:pt>
                <c:pt idx="1">
                  <c:v>1128</c:v>
                </c:pt>
                <c:pt idx="2">
                  <c:v>1694</c:v>
                </c:pt>
                <c:pt idx="3">
                  <c:v>2036</c:v>
                </c:pt>
                <c:pt idx="4">
                  <c:v>2502</c:v>
                </c:pt>
                <c:pt idx="5">
                  <c:v>3089</c:v>
                </c:pt>
                <c:pt idx="6">
                  <c:v>3858</c:v>
                </c:pt>
                <c:pt idx="7">
                  <c:v>4636</c:v>
                </c:pt>
                <c:pt idx="8">
                  <c:v>5883</c:v>
                </c:pt>
                <c:pt idx="9">
                  <c:v>7375</c:v>
                </c:pt>
                <c:pt idx="10">
                  <c:v>9172</c:v>
                </c:pt>
                <c:pt idx="11">
                  <c:v>10149</c:v>
                </c:pt>
                <c:pt idx="12">
                  <c:v>12462</c:v>
                </c:pt>
                <c:pt idx="13">
                  <c:v>15113</c:v>
                </c:pt>
                <c:pt idx="14">
                  <c:v>17660</c:v>
                </c:pt>
                <c:pt idx="15">
                  <c:v>21157</c:v>
                </c:pt>
                <c:pt idx="16">
                  <c:v>24747</c:v>
                </c:pt>
                <c:pt idx="17">
                  <c:v>27980</c:v>
                </c:pt>
                <c:pt idx="18">
                  <c:v>31506</c:v>
                </c:pt>
                <c:pt idx="19">
                  <c:v>35713</c:v>
                </c:pt>
                <c:pt idx="20">
                  <c:v>41035</c:v>
                </c:pt>
                <c:pt idx="21">
                  <c:v>47021</c:v>
                </c:pt>
                <c:pt idx="22">
                  <c:v>53578</c:v>
                </c:pt>
                <c:pt idx="23">
                  <c:v>59138</c:v>
                </c:pt>
                <c:pt idx="24">
                  <c:v>63927</c:v>
                </c:pt>
                <c:pt idx="25">
                  <c:v>69176</c:v>
                </c:pt>
                <c:pt idx="26">
                  <c:v>74386</c:v>
                </c:pt>
                <c:pt idx="27">
                  <c:v>80539</c:v>
                </c:pt>
                <c:pt idx="28">
                  <c:v>86498</c:v>
                </c:pt>
                <c:pt idx="29">
                  <c:v>92472</c:v>
                </c:pt>
                <c:pt idx="30">
                  <c:v>97689</c:v>
                </c:pt>
                <c:pt idx="31">
                  <c:v>101739</c:v>
                </c:pt>
                <c:pt idx="32">
                  <c:v>105792</c:v>
                </c:pt>
                <c:pt idx="33">
                  <c:v>110574</c:v>
                </c:pt>
                <c:pt idx="34">
                  <c:v>115242</c:v>
                </c:pt>
                <c:pt idx="35">
                  <c:v>119827</c:v>
                </c:pt>
                <c:pt idx="36">
                  <c:v>124632</c:v>
                </c:pt>
                <c:pt idx="37">
                  <c:v>128948</c:v>
                </c:pt>
                <c:pt idx="38">
                  <c:v>132547</c:v>
                </c:pt>
                <c:pt idx="39">
                  <c:v>135586</c:v>
                </c:pt>
                <c:pt idx="40">
                  <c:v>139422</c:v>
                </c:pt>
                <c:pt idx="41">
                  <c:v>143626</c:v>
                </c:pt>
                <c:pt idx="42">
                  <c:v>147577</c:v>
                </c:pt>
                <c:pt idx="43">
                  <c:v>152271</c:v>
                </c:pt>
                <c:pt idx="44">
                  <c:v>156363</c:v>
                </c:pt>
                <c:pt idx="45">
                  <c:v>159516</c:v>
                </c:pt>
                <c:pt idx="46">
                  <c:v>162488</c:v>
                </c:pt>
                <c:pt idx="47">
                  <c:v>165155</c:v>
                </c:pt>
                <c:pt idx="48">
                  <c:v>168941</c:v>
                </c:pt>
                <c:pt idx="49">
                  <c:v>172434</c:v>
                </c:pt>
                <c:pt idx="50">
                  <c:v>175925</c:v>
                </c:pt>
                <c:pt idx="51">
                  <c:v>178972</c:v>
                </c:pt>
                <c:pt idx="52">
                  <c:v>181228</c:v>
                </c:pt>
                <c:pt idx="53">
                  <c:v>183957</c:v>
                </c:pt>
                <c:pt idx="54">
                  <c:v>187327</c:v>
                </c:pt>
                <c:pt idx="55">
                  <c:v>189973</c:v>
                </c:pt>
                <c:pt idx="56">
                  <c:v>192994</c:v>
                </c:pt>
                <c:pt idx="57">
                  <c:v>195351</c:v>
                </c:pt>
                <c:pt idx="58">
                  <c:v>197675</c:v>
                </c:pt>
                <c:pt idx="59">
                  <c:v>199414</c:v>
                </c:pt>
                <c:pt idx="60">
                  <c:v>201505</c:v>
                </c:pt>
                <c:pt idx="61">
                  <c:v>203591</c:v>
                </c:pt>
                <c:pt idx="62">
                  <c:v>205463</c:v>
                </c:pt>
                <c:pt idx="63">
                  <c:v>207428</c:v>
                </c:pt>
                <c:pt idx="64">
                  <c:v>209328</c:v>
                </c:pt>
                <c:pt idx="65">
                  <c:v>210717</c:v>
                </c:pt>
                <c:pt idx="66">
                  <c:v>211938</c:v>
                </c:pt>
                <c:pt idx="67">
                  <c:v>213013</c:v>
                </c:pt>
                <c:pt idx="68">
                  <c:v>214457</c:v>
                </c:pt>
                <c:pt idx="69">
                  <c:v>215858</c:v>
                </c:pt>
                <c:pt idx="70">
                  <c:v>217185</c:v>
                </c:pt>
                <c:pt idx="71">
                  <c:v>218268</c:v>
                </c:pt>
                <c:pt idx="72">
                  <c:v>219070</c:v>
                </c:pt>
                <c:pt idx="73">
                  <c:v>219814</c:v>
                </c:pt>
              </c:numCache>
            </c:numRef>
          </c:xVal>
          <c:yVal>
            <c:numRef>
              <c:f>Bilog!$E$7:$E$92</c:f>
              <c:numCache>
                <c:formatCode>0</c:formatCode>
                <c:ptCount val="86"/>
                <c:pt idx="0">
                  <c:v>222</c:v>
                </c:pt>
                <c:pt idx="1">
                  <c:v>201.5</c:v>
                </c:pt>
                <c:pt idx="2">
                  <c:v>323.5</c:v>
                </c:pt>
                <c:pt idx="3">
                  <c:v>346.5</c:v>
                </c:pt>
                <c:pt idx="4">
                  <c:v>403.5</c:v>
                </c:pt>
                <c:pt idx="5">
                  <c:v>490.25</c:v>
                </c:pt>
                <c:pt idx="6">
                  <c:v>541</c:v>
                </c:pt>
                <c:pt idx="7">
                  <c:v>650</c:v>
                </c:pt>
                <c:pt idx="8">
                  <c:v>845.25</c:v>
                </c:pt>
                <c:pt idx="9">
                  <c:v>1071.5</c:v>
                </c:pt>
                <c:pt idx="10">
                  <c:v>1328.5</c:v>
                </c:pt>
                <c:pt idx="11">
                  <c:v>1378.25</c:v>
                </c:pt>
                <c:pt idx="12">
                  <c:v>1644.75</c:v>
                </c:pt>
                <c:pt idx="13">
                  <c:v>1934.5</c:v>
                </c:pt>
                <c:pt idx="14">
                  <c:v>2122</c:v>
                </c:pt>
                <c:pt idx="15">
                  <c:v>2752</c:v>
                </c:pt>
                <c:pt idx="16">
                  <c:v>3071.25</c:v>
                </c:pt>
                <c:pt idx="17">
                  <c:v>3216.75</c:v>
                </c:pt>
                <c:pt idx="18">
                  <c:v>3461.5</c:v>
                </c:pt>
                <c:pt idx="19">
                  <c:v>3639</c:v>
                </c:pt>
                <c:pt idx="20">
                  <c:v>4072</c:v>
                </c:pt>
                <c:pt idx="21">
                  <c:v>4760.25</c:v>
                </c:pt>
                <c:pt idx="22">
                  <c:v>5518</c:v>
                </c:pt>
                <c:pt idx="23">
                  <c:v>5856.25</c:v>
                </c:pt>
                <c:pt idx="24">
                  <c:v>5723</c:v>
                </c:pt>
                <c:pt idx="25">
                  <c:v>5538.75</c:v>
                </c:pt>
                <c:pt idx="26">
                  <c:v>5202</c:v>
                </c:pt>
                <c:pt idx="27">
                  <c:v>5350.25</c:v>
                </c:pt>
                <c:pt idx="28">
                  <c:v>5642.75</c:v>
                </c:pt>
                <c:pt idx="29">
                  <c:v>5824</c:v>
                </c:pt>
                <c:pt idx="30">
                  <c:v>5825.75</c:v>
                </c:pt>
                <c:pt idx="31">
                  <c:v>5300</c:v>
                </c:pt>
                <c:pt idx="32">
                  <c:v>4823.5</c:v>
                </c:pt>
                <c:pt idx="33">
                  <c:v>4525.5</c:v>
                </c:pt>
                <c:pt idx="34">
                  <c:v>4388.25</c:v>
                </c:pt>
                <c:pt idx="35">
                  <c:v>4522</c:v>
                </c:pt>
                <c:pt idx="36">
                  <c:v>4710</c:v>
                </c:pt>
                <c:pt idx="37">
                  <c:v>4593.5</c:v>
                </c:pt>
                <c:pt idx="38">
                  <c:v>4326.25</c:v>
                </c:pt>
                <c:pt idx="39">
                  <c:v>3939.75</c:v>
                </c:pt>
                <c:pt idx="40">
                  <c:v>3697.5</c:v>
                </c:pt>
                <c:pt idx="41">
                  <c:v>3669.5</c:v>
                </c:pt>
                <c:pt idx="42">
                  <c:v>3757.5</c:v>
                </c:pt>
                <c:pt idx="43">
                  <c:v>4171.25</c:v>
                </c:pt>
                <c:pt idx="44">
                  <c:v>4235.25</c:v>
                </c:pt>
                <c:pt idx="45">
                  <c:v>3972.5</c:v>
                </c:pt>
                <c:pt idx="46">
                  <c:v>3727.75</c:v>
                </c:pt>
                <c:pt idx="47">
                  <c:v>3221</c:v>
                </c:pt>
                <c:pt idx="48">
                  <c:v>3144.5</c:v>
                </c:pt>
                <c:pt idx="49">
                  <c:v>3229.5</c:v>
                </c:pt>
                <c:pt idx="50">
                  <c:v>3359.25</c:v>
                </c:pt>
                <c:pt idx="51">
                  <c:v>3454.25</c:v>
                </c:pt>
                <c:pt idx="52">
                  <c:v>3071.75</c:v>
                </c:pt>
                <c:pt idx="53">
                  <c:v>2880.75</c:v>
                </c:pt>
                <c:pt idx="54">
                  <c:v>2850.5</c:v>
                </c:pt>
                <c:pt idx="55">
                  <c:v>2750.25</c:v>
                </c:pt>
                <c:pt idx="56">
                  <c:v>2941.5</c:v>
                </c:pt>
                <c:pt idx="57">
                  <c:v>2848.5</c:v>
                </c:pt>
                <c:pt idx="58">
                  <c:v>2587</c:v>
                </c:pt>
                <c:pt idx="59">
                  <c:v>2360.25</c:v>
                </c:pt>
                <c:pt idx="60">
                  <c:v>2127.75</c:v>
                </c:pt>
                <c:pt idx="61">
                  <c:v>2060</c:v>
                </c:pt>
                <c:pt idx="62">
                  <c:v>1947</c:v>
                </c:pt>
                <c:pt idx="63">
                  <c:v>2003.5</c:v>
                </c:pt>
                <c:pt idx="64">
                  <c:v>1955.75</c:v>
                </c:pt>
                <c:pt idx="65">
                  <c:v>1781.5</c:v>
                </c:pt>
                <c:pt idx="66">
                  <c:v>1618.75</c:v>
                </c:pt>
                <c:pt idx="67">
                  <c:v>1396.25</c:v>
                </c:pt>
                <c:pt idx="68">
                  <c:v>1282.25</c:v>
                </c:pt>
                <c:pt idx="69">
                  <c:v>1285.25</c:v>
                </c:pt>
                <c:pt idx="70">
                  <c:v>1311.75</c:v>
                </c:pt>
                <c:pt idx="71">
                  <c:v>1313.75</c:v>
                </c:pt>
                <c:pt idx="72">
                  <c:v>1153.25</c:v>
                </c:pt>
                <c:pt idx="73">
                  <c:v>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R0!$B$2:$B$83</c:f>
              <c:numCache>
                <c:formatCode>General</c:formatCode>
                <c:ptCount val="82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numCache>
            </c:numRef>
          </c:xVal>
          <c:yVal>
            <c:numRef>
              <c:f>R0!$G$2:$G$83</c:f>
              <c:numCache>
                <c:formatCode>0.00</c:formatCode>
                <c:ptCount val="82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  <c:pt idx="56">
                  <c:v>2.5308916071554832</c:v>
                </c:pt>
                <c:pt idx="57">
                  <c:v>2.4828814511378114</c:v>
                </c:pt>
                <c:pt idx="58">
                  <c:v>2.4126141013534781</c:v>
                </c:pt>
                <c:pt idx="59">
                  <c:v>2.3525267493846385</c:v>
                </c:pt>
                <c:pt idx="60">
                  <c:v>2.2853894736842104</c:v>
                </c:pt>
                <c:pt idx="61">
                  <c:v>2.2319960216036177</c:v>
                </c:pt>
                <c:pt idx="62">
                  <c:v>2.1825951912763677</c:v>
                </c:pt>
                <c:pt idx="63">
                  <c:v>2.1586838771676931</c:v>
                </c:pt>
                <c:pt idx="64">
                  <c:v>2.130468691573808</c:v>
                </c:pt>
                <c:pt idx="65">
                  <c:v>2.0924714434060228</c:v>
                </c:pt>
                <c:pt idx="66">
                  <c:v>2.0578466452382398</c:v>
                </c:pt>
                <c:pt idx="67">
                  <c:v>1.9772788513357455</c:v>
                </c:pt>
                <c:pt idx="68">
                  <c:v>1.9479551110485045</c:v>
                </c:pt>
                <c:pt idx="69">
                  <c:v>1.9270879363676536</c:v>
                </c:pt>
                <c:pt idx="70">
                  <c:v>1.9062856212343267</c:v>
                </c:pt>
                <c:pt idx="71">
                  <c:v>1.8930134514728738</c:v>
                </c:pt>
                <c:pt idx="72">
                  <c:v>1.8596284462137482</c:v>
                </c:pt>
                <c:pt idx="73">
                  <c:v>1.7445598678912217</c:v>
                </c:pt>
                <c:pt idx="74">
                  <c:v>1.7099830473564968</c:v>
                </c:pt>
                <c:pt idx="75">
                  <c:v>1.6806862502321551</c:v>
                </c:pt>
                <c:pt idx="76">
                  <c:v>1.6358730682175888</c:v>
                </c:pt>
                <c:pt idx="77">
                  <c:v>1.6138228750755086</c:v>
                </c:pt>
                <c:pt idx="78">
                  <c:v>1.6006728514629422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calcolato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R0!$Z$14:$Z$95</c:f>
              <c:numCache>
                <c:formatCode>0.000</c:formatCode>
                <c:ptCount val="82"/>
                <c:pt idx="0">
                  <c:v>4.0347293156281917E-2</c:v>
                </c:pt>
                <c:pt idx="1">
                  <c:v>2.0154119739181981E-2</c:v>
                </c:pt>
                <c:pt idx="2">
                  <c:v>2.5990292782213872E-2</c:v>
                </c:pt>
                <c:pt idx="3">
                  <c:v>2.4921728240450844E-2</c:v>
                </c:pt>
                <c:pt idx="4">
                  <c:v>5.2619215409913087E-2</c:v>
                </c:pt>
                <c:pt idx="5">
                  <c:v>2.2379603399433429E-2</c:v>
                </c:pt>
                <c:pt idx="6">
                  <c:v>3.1310849754653793E-2</c:v>
                </c:pt>
                <c:pt idx="7">
                  <c:v>2.8819792711467736E-2</c:v>
                </c:pt>
                <c:pt idx="8">
                  <c:v>3.9549295774647886E-2</c:v>
                </c:pt>
                <c:pt idx="9">
                  <c:v>3.5771489588894818E-2</c:v>
                </c:pt>
                <c:pt idx="10">
                  <c:v>3.3068955055692802E-2</c:v>
                </c:pt>
                <c:pt idx="11">
                  <c:v>2.0604711840994553E-2</c:v>
                </c:pt>
                <c:pt idx="12">
                  <c:v>5.430163706025775E-2</c:v>
                </c:pt>
                <c:pt idx="13">
                  <c:v>2.5369087074420007E-2</c:v>
                </c:pt>
                <c:pt idx="14">
                  <c:v>3.4759640781827784E-2</c:v>
                </c:pt>
                <c:pt idx="15">
                  <c:v>4.0673836133174011E-2</c:v>
                </c:pt>
                <c:pt idx="16">
                  <c:v>3.4371113684120248E-2</c:v>
                </c:pt>
                <c:pt idx="17">
                  <c:v>2.0012693879170138E-2</c:v>
                </c:pt>
                <c:pt idx="18">
                  <c:v>3.0297982602258005E-2</c:v>
                </c:pt>
                <c:pt idx="19">
                  <c:v>2.988473774795292E-2</c:v>
                </c:pt>
                <c:pt idx="20">
                  <c:v>2.6784706432522214E-2</c:v>
                </c:pt>
                <c:pt idx="21">
                  <c:v>2.3458909266118589E-2</c:v>
                </c:pt>
                <c:pt idx="22">
                  <c:v>3.3154927567258977E-2</c:v>
                </c:pt>
                <c:pt idx="23">
                  <c:v>1.897671900378993E-2</c:v>
                </c:pt>
                <c:pt idx="24">
                  <c:v>3.1802775129753207E-2</c:v>
                </c:pt>
                <c:pt idx="25">
                  <c:v>2.5066014040059252E-2</c:v>
                </c:pt>
                <c:pt idx="26">
                  <c:v>2.2898773767561931E-2</c:v>
                </c:pt>
                <c:pt idx="27">
                  <c:v>2.6382015436669917E-2</c:v>
                </c:pt>
                <c:pt idx="28">
                  <c:v>2.6303461844755703E-2</c:v>
                </c:pt>
                <c:pt idx="29">
                  <c:v>2.1739130434782608E-2</c:v>
                </c:pt>
                <c:pt idx="30">
                  <c:v>1.4729412796177366E-2</c:v>
                </c:pt>
                <c:pt idx="31">
                  <c:v>1.7792181312844067E-2</c:v>
                </c:pt>
                <c:pt idx="32">
                  <c:v>2.2951725897498592E-2</c:v>
                </c:pt>
                <c:pt idx="33">
                  <c:v>2.7723541391110832E-2</c:v>
                </c:pt>
                <c:pt idx="34">
                  <c:v>2.6724609556447867E-2</c:v>
                </c:pt>
                <c:pt idx="35">
                  <c:v>2.5999002777975639E-2</c:v>
                </c:pt>
                <c:pt idx="36">
                  <c:v>2.6907618506218273E-2</c:v>
                </c:pt>
                <c:pt idx="37">
                  <c:v>2.061553206262897E-2</c:v>
                </c:pt>
                <c:pt idx="38">
                  <c:v>1.7275324274243359E-2</c:v>
                </c:pt>
                <c:pt idx="39">
                  <c:v>2.2024911066151443E-2</c:v>
                </c:pt>
                <c:pt idx="40">
                  <c:v>1.4608510880494792E-2</c:v>
                </c:pt>
                <c:pt idx="41">
                  <c:v>2.4360501655613608E-2</c:v>
                </c:pt>
                <c:pt idx="42">
                  <c:v>2.9337521736691536E-2</c:v>
                </c:pt>
                <c:pt idx="43">
                  <c:v>2.4886101084707388E-2</c:v>
                </c:pt>
                <c:pt idx="44">
                  <c:v>2.365666885282245E-2</c:v>
                </c:pt>
                <c:pt idx="45">
                  <c:v>2.1027929451111912E-2</c:v>
                </c:pt>
                <c:pt idx="46">
                  <c:v>3.0238884401489197E-2</c:v>
                </c:pt>
                <c:pt idx="47">
                  <c:v>3.1383764008950869E-2</c:v>
                </c:pt>
                <c:pt idx="48">
                  <c:v>3.2728736148547467E-2</c:v>
                </c:pt>
                <c:pt idx="49">
                  <c:v>3.1372328142161142E-2</c:v>
                </c:pt>
                <c:pt idx="50">
                  <c:v>2.8692357837255662E-2</c:v>
                </c:pt>
                <c:pt idx="51">
                  <c:v>1.9490495084964608E-2</c:v>
                </c:pt>
                <c:pt idx="52">
                  <c:v>1.9175337623921446E-2</c:v>
                </c:pt>
                <c:pt idx="53">
                  <c:v>2.5654674207499645E-2</c:v>
                </c:pt>
                <c:pt idx="54">
                  <c:v>2.5167929522153319E-2</c:v>
                </c:pt>
                <c:pt idx="55">
                  <c:v>4.9019704384988823E-2</c:v>
                </c:pt>
                <c:pt idx="56">
                  <c:v>2.548963276304449E-2</c:v>
                </c:pt>
                <c:pt idx="57">
                  <c:v>2.1240467111534794E-2</c:v>
                </c:pt>
                <c:pt idx="58">
                  <c:v>1.9105800616895756E-2</c:v>
                </c:pt>
                <c:pt idx="59">
                  <c:v>1.4202840568113623E-2</c:v>
                </c:pt>
                <c:pt idx="60">
                  <c:v>2.6282917119441029E-2</c:v>
                </c:pt>
                <c:pt idx="61">
                  <c:v>9.1589458963377321E-2</c:v>
                </c:pt>
                <c:pt idx="62">
                  <c:v>3.6876283138445057E-2</c:v>
                </c:pt>
                <c:pt idx="63">
                  <c:v>3.3992337513216085E-2</c:v>
                </c:pt>
                <c:pt idx="64">
                  <c:v>4.9527356733693219E-2</c:v>
                </c:pt>
                <c:pt idx="65">
                  <c:v>2.7843118429264079E-2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8-4068-B461-82FA5103B59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R0!$AF$14:$AF$94</c:f>
              <c:numCache>
                <c:formatCode>0.00</c:formatCode>
                <c:ptCount val="8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4.9999999999999996E-2</c:v>
                </c:pt>
                <c:pt idx="28">
                  <c:v>5.000000000000001E-2</c:v>
                </c:pt>
                <c:pt idx="29">
                  <c:v>4.9999999999999996E-2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5.000000000000001E-2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5.000000000000001E-2</c:v>
                </c:pt>
                <c:pt idx="47">
                  <c:v>5.000000000000001E-2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5.000000000000001E-2</c:v>
                </c:pt>
                <c:pt idx="58">
                  <c:v>5.000000000000001E-2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4.9999999999999996E-2</c:v>
                </c:pt>
                <c:pt idx="63">
                  <c:v>0.05</c:v>
                </c:pt>
                <c:pt idx="64">
                  <c:v>0.05</c:v>
                </c:pt>
                <c:pt idx="65">
                  <c:v>4.9999999999999996E-2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D-4949-8C05-2B47F033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66800"/>
        <c:axId val="704668112"/>
      </c:scatterChart>
      <c:valAx>
        <c:axId val="70466680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8112"/>
        <c:crosses val="autoZero"/>
        <c:crossBetween val="midCat"/>
      </c:valAx>
      <c:valAx>
        <c:axId val="704668112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R0!$AB$15:$AB$72</c:f>
              <c:numCache>
                <c:formatCode>0</c:formatCode>
                <c:ptCount val="58"/>
                <c:pt idx="0">
                  <c:v>376.40000000000009</c:v>
                </c:pt>
                <c:pt idx="1">
                  <c:v>529.75000000000011</c:v>
                </c:pt>
                <c:pt idx="2">
                  <c:v>730.00000000000011</c:v>
                </c:pt>
                <c:pt idx="3">
                  <c:v>707.70000000000016</c:v>
                </c:pt>
                <c:pt idx="4">
                  <c:v>1000.2000000000002</c:v>
                </c:pt>
                <c:pt idx="5">
                  <c:v>1240.1500000000001</c:v>
                </c:pt>
                <c:pt idx="6">
                  <c:v>1556.9</c:v>
                </c:pt>
                <c:pt idx="7">
                  <c:v>1742.4</c:v>
                </c:pt>
                <c:pt idx="8">
                  <c:v>2035.5500000000002</c:v>
                </c:pt>
                <c:pt idx="9">
                  <c:v>2426.2000000000003</c:v>
                </c:pt>
                <c:pt idx="10">
                  <c:v>3192.3</c:v>
                </c:pt>
                <c:pt idx="11">
                  <c:v>3068.8</c:v>
                </c:pt>
                <c:pt idx="12">
                  <c:v>3886.3</c:v>
                </c:pt>
                <c:pt idx="13">
                  <c:v>4463.3</c:v>
                </c:pt>
                <c:pt idx="14">
                  <c:v>4861.3500000000004</c:v>
                </c:pt>
                <c:pt idx="15">
                  <c:v>5590.25</c:v>
                </c:pt>
                <c:pt idx="16">
                  <c:v>7102.15</c:v>
                </c:pt>
                <c:pt idx="17">
                  <c:v>8166.65</c:v>
                </c:pt>
                <c:pt idx="18">
                  <c:v>9323.7000000000007</c:v>
                </c:pt>
                <c:pt idx="19">
                  <c:v>10763.35</c:v>
                </c:pt>
                <c:pt idx="20">
                  <c:v>12526.050000000001</c:v>
                </c:pt>
                <c:pt idx="21">
                  <c:v>13706.300000000001</c:v>
                </c:pt>
                <c:pt idx="22">
                  <c:v>15998.300000000001</c:v>
                </c:pt>
                <c:pt idx="23">
                  <c:v>17372.7</c:v>
                </c:pt>
                <c:pt idx="24">
                  <c:v>19308.45</c:v>
                </c:pt>
                <c:pt idx="25">
                  <c:v>21492.050000000003</c:v>
                </c:pt>
                <c:pt idx="26">
                  <c:v>23453.500000000004</c:v>
                </c:pt>
                <c:pt idx="27">
                  <c:v>25476.900000000005</c:v>
                </c:pt>
                <c:pt idx="28">
                  <c:v>27971.600000000006</c:v>
                </c:pt>
                <c:pt idx="29">
                  <c:v>31189.900000000005</c:v>
                </c:pt>
                <c:pt idx="30">
                  <c:v>34191.250000000007</c:v>
                </c:pt>
                <c:pt idx="31">
                  <c:v>36735.600000000006</c:v>
                </c:pt>
                <c:pt idx="32">
                  <c:v>38857.700000000004</c:v>
                </c:pt>
                <c:pt idx="33">
                  <c:v>41112.550000000003</c:v>
                </c:pt>
                <c:pt idx="34">
                  <c:v>43471.200000000004</c:v>
                </c:pt>
                <c:pt idx="35">
                  <c:v>45786.650000000009</c:v>
                </c:pt>
                <c:pt idx="36">
                  <c:v>48791.30000000001</c:v>
                </c:pt>
                <c:pt idx="37">
                  <c:v>52182.100000000013</c:v>
                </c:pt>
                <c:pt idx="38">
                  <c:v>55099.650000000016</c:v>
                </c:pt>
                <c:pt idx="39">
                  <c:v>58830.550000000017</c:v>
                </c:pt>
                <c:pt idx="40">
                  <c:v>61563.900000000016</c:v>
                </c:pt>
                <c:pt idx="41">
                  <c:v>63774.000000000015</c:v>
                </c:pt>
                <c:pt idx="42">
                  <c:v>66480.550000000017</c:v>
                </c:pt>
                <c:pt idx="43">
                  <c:v>69332.400000000023</c:v>
                </c:pt>
                <c:pt idx="44">
                  <c:v>72468.250000000029</c:v>
                </c:pt>
                <c:pt idx="45">
                  <c:v>74596.700000000026</c:v>
                </c:pt>
                <c:pt idx="46">
                  <c:v>76601.650000000023</c:v>
                </c:pt>
                <c:pt idx="47">
                  <c:v>78447.050000000017</c:v>
                </c:pt>
                <c:pt idx="48">
                  <c:v>80431.400000000023</c:v>
                </c:pt>
                <c:pt idx="49">
                  <c:v>82686.750000000029</c:v>
                </c:pt>
                <c:pt idx="50">
                  <c:v>85923.900000000023</c:v>
                </c:pt>
                <c:pt idx="51">
                  <c:v>89185.550000000017</c:v>
                </c:pt>
                <c:pt idx="52">
                  <c:v>91746.800000000017</c:v>
                </c:pt>
                <c:pt idx="53">
                  <c:v>94345.650000000023</c:v>
                </c:pt>
                <c:pt idx="54">
                  <c:v>94445.200000000026</c:v>
                </c:pt>
                <c:pt idx="55">
                  <c:v>96919.35000000002</c:v>
                </c:pt>
                <c:pt idx="56">
                  <c:v>99815.550000000017</c:v>
                </c:pt>
                <c:pt idx="57">
                  <c:v>102910.50000000001</c:v>
                </c:pt>
              </c:numCache>
            </c:numRef>
          </c:xVal>
          <c:yVal>
            <c:numRef>
              <c:f>R0!$Y$4:$Y$61</c:f>
              <c:numCache>
                <c:formatCode>General</c:formatCode>
                <c:ptCount val="58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7-4484-9103-F7E880204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7-4484-9103-F7E88020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R0!$AB$24:$AB$72</c:f>
              <c:numCache>
                <c:formatCode>0</c:formatCode>
                <c:ptCount val="49"/>
                <c:pt idx="0">
                  <c:v>2426.2000000000003</c:v>
                </c:pt>
                <c:pt idx="1">
                  <c:v>3192.3</c:v>
                </c:pt>
                <c:pt idx="2">
                  <c:v>3068.8</c:v>
                </c:pt>
                <c:pt idx="3">
                  <c:v>3886.3</c:v>
                </c:pt>
                <c:pt idx="4">
                  <c:v>4463.3</c:v>
                </c:pt>
                <c:pt idx="5">
                  <c:v>4861.3500000000004</c:v>
                </c:pt>
                <c:pt idx="6">
                  <c:v>5590.25</c:v>
                </c:pt>
                <c:pt idx="7">
                  <c:v>7102.15</c:v>
                </c:pt>
                <c:pt idx="8">
                  <c:v>8166.65</c:v>
                </c:pt>
                <c:pt idx="9">
                  <c:v>9323.7000000000007</c:v>
                </c:pt>
                <c:pt idx="10">
                  <c:v>10763.35</c:v>
                </c:pt>
                <c:pt idx="11">
                  <c:v>12526.050000000001</c:v>
                </c:pt>
                <c:pt idx="12">
                  <c:v>13706.300000000001</c:v>
                </c:pt>
                <c:pt idx="13">
                  <c:v>15998.300000000001</c:v>
                </c:pt>
                <c:pt idx="14">
                  <c:v>17372.7</c:v>
                </c:pt>
                <c:pt idx="15">
                  <c:v>19308.45</c:v>
                </c:pt>
                <c:pt idx="16">
                  <c:v>21492.050000000003</c:v>
                </c:pt>
                <c:pt idx="17">
                  <c:v>23453.500000000004</c:v>
                </c:pt>
                <c:pt idx="18">
                  <c:v>25476.900000000005</c:v>
                </c:pt>
                <c:pt idx="19">
                  <c:v>27971.600000000006</c:v>
                </c:pt>
                <c:pt idx="20">
                  <c:v>31189.900000000005</c:v>
                </c:pt>
                <c:pt idx="21">
                  <c:v>34191.250000000007</c:v>
                </c:pt>
                <c:pt idx="22">
                  <c:v>36735.600000000006</c:v>
                </c:pt>
                <c:pt idx="23">
                  <c:v>38857.700000000004</c:v>
                </c:pt>
                <c:pt idx="24">
                  <c:v>41112.550000000003</c:v>
                </c:pt>
                <c:pt idx="25">
                  <c:v>43471.200000000004</c:v>
                </c:pt>
                <c:pt idx="26">
                  <c:v>45786.650000000009</c:v>
                </c:pt>
                <c:pt idx="27">
                  <c:v>48791.30000000001</c:v>
                </c:pt>
                <c:pt idx="28">
                  <c:v>52182.100000000013</c:v>
                </c:pt>
                <c:pt idx="29">
                  <c:v>55099.650000000016</c:v>
                </c:pt>
                <c:pt idx="30">
                  <c:v>58830.550000000017</c:v>
                </c:pt>
                <c:pt idx="31">
                  <c:v>61563.900000000016</c:v>
                </c:pt>
                <c:pt idx="32">
                  <c:v>63774.000000000015</c:v>
                </c:pt>
                <c:pt idx="33">
                  <c:v>66480.550000000017</c:v>
                </c:pt>
                <c:pt idx="34">
                  <c:v>69332.400000000023</c:v>
                </c:pt>
                <c:pt idx="35">
                  <c:v>72468.250000000029</c:v>
                </c:pt>
                <c:pt idx="36">
                  <c:v>74596.700000000026</c:v>
                </c:pt>
                <c:pt idx="37">
                  <c:v>76601.650000000023</c:v>
                </c:pt>
                <c:pt idx="38">
                  <c:v>78447.050000000017</c:v>
                </c:pt>
                <c:pt idx="39">
                  <c:v>80431.400000000023</c:v>
                </c:pt>
                <c:pt idx="40">
                  <c:v>82686.750000000029</c:v>
                </c:pt>
                <c:pt idx="41">
                  <c:v>85923.900000000023</c:v>
                </c:pt>
                <c:pt idx="42">
                  <c:v>89185.550000000017</c:v>
                </c:pt>
                <c:pt idx="43">
                  <c:v>91746.800000000017</c:v>
                </c:pt>
                <c:pt idx="44">
                  <c:v>94345.650000000023</c:v>
                </c:pt>
                <c:pt idx="45">
                  <c:v>94445.200000000026</c:v>
                </c:pt>
                <c:pt idx="46">
                  <c:v>96919.35000000002</c:v>
                </c:pt>
                <c:pt idx="47">
                  <c:v>99815.550000000017</c:v>
                </c:pt>
                <c:pt idx="48">
                  <c:v>102910.50000000001</c:v>
                </c:pt>
              </c:numCache>
            </c:numRef>
          </c:xVal>
          <c:yVal>
            <c:numRef>
              <c:f>R0!$Y$4:$Y$64</c:f>
              <c:numCache>
                <c:formatCode>General</c:formatCode>
                <c:ptCount val="61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  <c:pt idx="59">
                  <c:v>82286</c:v>
                </c:pt>
                <c:pt idx="60">
                  <c:v>82212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4F8C-9D83-34D950F1D2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E-4F8C-9D83-34D950F1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(t-8)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R0!$J$22:$J$94</c:f>
              <c:numCache>
                <c:formatCode>0.00</c:formatCode>
                <c:ptCount val="73"/>
                <c:pt idx="0">
                  <c:v>4.9814814814814818</c:v>
                </c:pt>
                <c:pt idx="1">
                  <c:v>4.8710990502035276</c:v>
                </c:pt>
                <c:pt idx="2">
                  <c:v>4.2372214941022284</c:v>
                </c:pt>
                <c:pt idx="3">
                  <c:v>6.5661080074487899</c:v>
                </c:pt>
                <c:pt idx="4">
                  <c:v>2.698524695317511</c:v>
                </c:pt>
                <c:pt idx="5">
                  <c:v>6.3206650831353919</c:v>
                </c:pt>
                <c:pt idx="6">
                  <c:v>4.5486322188449844</c:v>
                </c:pt>
                <c:pt idx="7">
                  <c:v>3.7770737327188941</c:v>
                </c:pt>
                <c:pt idx="8">
                  <c:v>3.4684965689332503</c:v>
                </c:pt>
                <c:pt idx="9">
                  <c:v>4.7462834489593657</c:v>
                </c:pt>
                <c:pt idx="10">
                  <c:v>3.2064752596212585</c:v>
                </c:pt>
                <c:pt idx="11">
                  <c:v>3.0308318789994182</c:v>
                </c:pt>
                <c:pt idx="12">
                  <c:v>3.7043949428055387</c:v>
                </c:pt>
                <c:pt idx="13">
                  <c:v>3.8247753530166881</c:v>
                </c:pt>
                <c:pt idx="14">
                  <c:v>2.5716745587602237</c:v>
                </c:pt>
                <c:pt idx="15">
                  <c:v>3.7211126961483596</c:v>
                </c:pt>
                <c:pt idx="16">
                  <c:v>1.6860949208992506</c:v>
                </c:pt>
                <c:pt idx="17">
                  <c:v>2.0827338129496402</c:v>
                </c:pt>
                <c:pt idx="18">
                  <c:v>2.5918699186991869</c:v>
                </c:pt>
                <c:pt idx="19">
                  <c:v>2.1305340027384756</c:v>
                </c:pt>
                <c:pt idx="20">
                  <c:v>2.0414069456812109</c:v>
                </c:pt>
                <c:pt idx="21">
                  <c:v>2.5039082855653985</c:v>
                </c:pt>
                <c:pt idx="22">
                  <c:v>3.2113095238095237</c:v>
                </c:pt>
                <c:pt idx="23">
                  <c:v>2.1706875753920385</c:v>
                </c:pt>
                <c:pt idx="24">
                  <c:v>1.4075961093098657</c:v>
                </c:pt>
                <c:pt idx="25">
                  <c:v>1.4524801211662248</c:v>
                </c:pt>
                <c:pt idx="26">
                  <c:v>1.6237929702587872</c:v>
                </c:pt>
                <c:pt idx="27">
                  <c:v>1.5463796477495109</c:v>
                </c:pt>
                <c:pt idx="28">
                  <c:v>1.7398072646404745</c:v>
                </c:pt>
                <c:pt idx="29">
                  <c:v>1.9411764705882353</c:v>
                </c:pt>
                <c:pt idx="30">
                  <c:v>1.7614525139664805</c:v>
                </c:pt>
                <c:pt idx="31">
                  <c:v>1.2938615585546365</c:v>
                </c:pt>
                <c:pt idx="32">
                  <c:v>1.7318181818181819</c:v>
                </c:pt>
                <c:pt idx="33">
                  <c:v>1.4578359645745091</c:v>
                </c:pt>
                <c:pt idx="34">
                  <c:v>1.1131293817718293</c:v>
                </c:pt>
                <c:pt idx="35">
                  <c:v>1.3016405667412378</c:v>
                </c:pt>
                <c:pt idx="36">
                  <c:v>1.1897696212417024</c:v>
                </c:pt>
                <c:pt idx="37">
                  <c:v>0.99121265377855883</c:v>
                </c:pt>
                <c:pt idx="38">
                  <c:v>0.83788762665029171</c:v>
                </c:pt>
                <c:pt idx="39">
                  <c:v>0.99704142011834318</c:v>
                </c:pt>
                <c:pt idx="40">
                  <c:v>0.75664855590506153</c:v>
                </c:pt>
                <c:pt idx="41">
                  <c:v>0.90394973070017959</c:v>
                </c:pt>
                <c:pt idx="42">
                  <c:v>0.77609483042476124</c:v>
                </c:pt>
                <c:pt idx="43">
                  <c:v>1.1237911025145069</c:v>
                </c:pt>
                <c:pt idx="44">
                  <c:v>0.85707244948250372</c:v>
                </c:pt>
                <c:pt idx="45">
                  <c:v>0.77473138199333091</c:v>
                </c:pt>
                <c:pt idx="46">
                  <c:v>0.79195140470766889</c:v>
                </c:pt>
                <c:pt idx="47">
                  <c:v>0.37605464041783848</c:v>
                </c:pt>
                <c:pt idx="48">
                  <c:v>0.76369996113486205</c:v>
                </c:pt>
                <c:pt idx="49">
                  <c:v>0.88826554464703134</c:v>
                </c:pt>
                <c:pt idx="50">
                  <c:v>0.72570532915360497</c:v>
                </c:pt>
                <c:pt idx="51">
                  <c:v>0.85985915492957743</c:v>
                </c:pt>
                <c:pt idx="52">
                  <c:v>0.41537867078825347</c:v>
                </c:pt>
                <c:pt idx="53">
                  <c:v>0.17225336991530479</c:v>
                </c:pt>
                <c:pt idx="54">
                  <c:v>0.42390317700453856</c:v>
                </c:pt>
                <c:pt idx="55">
                  <c:v>0.44381270903010034</c:v>
                </c:pt>
                <c:pt idx="56">
                  <c:v>0.25773441218467397</c:v>
                </c:pt>
                <c:pt idx="57">
                  <c:v>0.34568965517241379</c:v>
                </c:pt>
                <c:pt idx="58">
                  <c:v>0.4708860759493671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tx>
            <c:v>R(t) stima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R0!$K$22:$K$94</c:f>
              <c:numCache>
                <c:formatCode>0.00</c:formatCode>
                <c:ptCount val="73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R0!$AB$14:$AB$72</c:f>
              <c:numCache>
                <c:formatCode>0</c:formatCode>
                <c:ptCount val="59"/>
                <c:pt idx="0">
                  <c:v>225.35000000000005</c:v>
                </c:pt>
                <c:pt idx="1">
                  <c:v>376.40000000000009</c:v>
                </c:pt>
                <c:pt idx="2">
                  <c:v>529.75000000000011</c:v>
                </c:pt>
                <c:pt idx="3">
                  <c:v>730.00000000000011</c:v>
                </c:pt>
                <c:pt idx="4">
                  <c:v>707.70000000000016</c:v>
                </c:pt>
                <c:pt idx="5">
                  <c:v>1000.2000000000002</c:v>
                </c:pt>
                <c:pt idx="6">
                  <c:v>1240.1500000000001</c:v>
                </c:pt>
                <c:pt idx="7">
                  <c:v>1556.9</c:v>
                </c:pt>
                <c:pt idx="8">
                  <c:v>1742.4</c:v>
                </c:pt>
                <c:pt idx="9">
                  <c:v>2035.5500000000002</c:v>
                </c:pt>
                <c:pt idx="10">
                  <c:v>2426.2000000000003</c:v>
                </c:pt>
                <c:pt idx="11">
                  <c:v>3192.3</c:v>
                </c:pt>
                <c:pt idx="12">
                  <c:v>3068.8</c:v>
                </c:pt>
                <c:pt idx="13">
                  <c:v>3886.3</c:v>
                </c:pt>
                <c:pt idx="14">
                  <c:v>4463.3</c:v>
                </c:pt>
                <c:pt idx="15">
                  <c:v>4861.3500000000004</c:v>
                </c:pt>
                <c:pt idx="16">
                  <c:v>5590.25</c:v>
                </c:pt>
                <c:pt idx="17">
                  <c:v>7102.15</c:v>
                </c:pt>
                <c:pt idx="18">
                  <c:v>8166.65</c:v>
                </c:pt>
                <c:pt idx="19">
                  <c:v>9323.7000000000007</c:v>
                </c:pt>
                <c:pt idx="20">
                  <c:v>10763.35</c:v>
                </c:pt>
                <c:pt idx="21">
                  <c:v>12526.050000000001</c:v>
                </c:pt>
                <c:pt idx="22">
                  <c:v>13706.300000000001</c:v>
                </c:pt>
                <c:pt idx="23">
                  <c:v>15998.300000000001</c:v>
                </c:pt>
                <c:pt idx="24">
                  <c:v>17372.7</c:v>
                </c:pt>
                <c:pt idx="25">
                  <c:v>19308.45</c:v>
                </c:pt>
                <c:pt idx="26">
                  <c:v>21492.050000000003</c:v>
                </c:pt>
                <c:pt idx="27">
                  <c:v>23453.500000000004</c:v>
                </c:pt>
                <c:pt idx="28">
                  <c:v>25476.900000000005</c:v>
                </c:pt>
                <c:pt idx="29">
                  <c:v>27971.600000000006</c:v>
                </c:pt>
                <c:pt idx="30">
                  <c:v>31189.900000000005</c:v>
                </c:pt>
                <c:pt idx="31">
                  <c:v>34191.250000000007</c:v>
                </c:pt>
                <c:pt idx="32">
                  <c:v>36735.600000000006</c:v>
                </c:pt>
                <c:pt idx="33">
                  <c:v>38857.700000000004</c:v>
                </c:pt>
                <c:pt idx="34">
                  <c:v>41112.550000000003</c:v>
                </c:pt>
                <c:pt idx="35">
                  <c:v>43471.200000000004</c:v>
                </c:pt>
                <c:pt idx="36">
                  <c:v>45786.650000000009</c:v>
                </c:pt>
                <c:pt idx="37">
                  <c:v>48791.30000000001</c:v>
                </c:pt>
                <c:pt idx="38">
                  <c:v>52182.100000000013</c:v>
                </c:pt>
                <c:pt idx="39">
                  <c:v>55099.650000000016</c:v>
                </c:pt>
                <c:pt idx="40">
                  <c:v>58830.550000000017</c:v>
                </c:pt>
                <c:pt idx="41">
                  <c:v>61563.900000000016</c:v>
                </c:pt>
                <c:pt idx="42">
                  <c:v>63774.000000000015</c:v>
                </c:pt>
                <c:pt idx="43">
                  <c:v>66480.550000000017</c:v>
                </c:pt>
                <c:pt idx="44">
                  <c:v>69332.400000000023</c:v>
                </c:pt>
                <c:pt idx="45">
                  <c:v>72468.250000000029</c:v>
                </c:pt>
                <c:pt idx="46">
                  <c:v>74596.700000000026</c:v>
                </c:pt>
                <c:pt idx="47">
                  <c:v>76601.650000000023</c:v>
                </c:pt>
                <c:pt idx="48">
                  <c:v>78447.050000000017</c:v>
                </c:pt>
                <c:pt idx="49">
                  <c:v>80431.400000000023</c:v>
                </c:pt>
                <c:pt idx="50">
                  <c:v>82686.750000000029</c:v>
                </c:pt>
                <c:pt idx="51">
                  <c:v>85923.900000000023</c:v>
                </c:pt>
                <c:pt idx="52">
                  <c:v>89185.550000000017</c:v>
                </c:pt>
                <c:pt idx="53">
                  <c:v>91746.800000000017</c:v>
                </c:pt>
                <c:pt idx="54">
                  <c:v>94345.650000000023</c:v>
                </c:pt>
                <c:pt idx="55">
                  <c:v>94445.200000000026</c:v>
                </c:pt>
                <c:pt idx="56">
                  <c:v>96919.35000000002</c:v>
                </c:pt>
                <c:pt idx="57">
                  <c:v>99815.550000000017</c:v>
                </c:pt>
                <c:pt idx="58">
                  <c:v>102910.50000000001</c:v>
                </c:pt>
              </c:numCache>
            </c:numRef>
          </c:xVal>
          <c:yVal>
            <c:numRef>
              <c:f>R0!$Y$4:$Y$62</c:f>
              <c:numCache>
                <c:formatCode>General</c:formatCode>
                <c:ptCount val="59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C-404F-8CA7-339AB1B806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C-404F-8CA7-339AB1B8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Terapia_inten!$B$3:$B$85</c:f>
              <c:numCache>
                <c:formatCode>General</c:formatCode>
                <c:ptCount val="83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Terapia_inten!$C$3:$C$85</c:f>
              <c:numCache>
                <c:formatCode>General</c:formatCode>
                <c:ptCount val="83"/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  <c:pt idx="51">
                  <c:v>-107</c:v>
                </c:pt>
                <c:pt idx="52">
                  <c:v>-143</c:v>
                </c:pt>
                <c:pt idx="53">
                  <c:v>-124</c:v>
                </c:pt>
                <c:pt idx="54">
                  <c:v>-79</c:v>
                </c:pt>
                <c:pt idx="55">
                  <c:v>-98</c:v>
                </c:pt>
                <c:pt idx="56">
                  <c:v>-62</c:v>
                </c:pt>
                <c:pt idx="57">
                  <c:v>-102</c:v>
                </c:pt>
                <c:pt idx="58">
                  <c:v>-87</c:v>
                </c:pt>
                <c:pt idx="59">
                  <c:v>-117</c:v>
                </c:pt>
                <c:pt idx="60">
                  <c:v>-94</c:v>
                </c:pt>
                <c:pt idx="61">
                  <c:v>-71</c:v>
                </c:pt>
                <c:pt idx="62">
                  <c:v>-93</c:v>
                </c:pt>
                <c:pt idx="63">
                  <c:v>-53</c:v>
                </c:pt>
                <c:pt idx="64">
                  <c:v>-93</c:v>
                </c:pt>
                <c:pt idx="65">
                  <c:v>-68</c:v>
                </c:pt>
                <c:pt idx="66">
                  <c:v>-101</c:v>
                </c:pt>
                <c:pt idx="67">
                  <c:v>-116</c:v>
                </c:pt>
                <c:pt idx="68">
                  <c:v>-39</c:v>
                </c:pt>
                <c:pt idx="69">
                  <c:v>-38</c:v>
                </c:pt>
                <c:pt idx="70">
                  <c:v>-22</c:v>
                </c:pt>
                <c:pt idx="71">
                  <c:v>-52</c:v>
                </c:pt>
                <c:pt idx="72">
                  <c:v>-94</c:v>
                </c:pt>
                <c:pt idx="73">
                  <c:v>-22</c:v>
                </c:pt>
                <c:pt idx="74">
                  <c:v>-143</c:v>
                </c:pt>
                <c:pt idx="75">
                  <c:v>-134</c:v>
                </c:pt>
                <c:pt idx="76">
                  <c:v>-7</c:v>
                </c:pt>
                <c:pt idx="77">
                  <c:v>-28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Guariti!$A$3:$A$86</c:f>
              <c:numCache>
                <c:formatCode>d/m;@</c:formatCode>
                <c:ptCount val="8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Guariti!$B$3:$B$86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515070886422848E-2"/>
          <c:y val="4.8353889140631851E-2"/>
          <c:w val="0.7516319586295559"/>
          <c:h val="0.91204227882391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Guariti!$C$3:$C$84</c:f>
              <c:numCache>
                <c:formatCode>General</c:formatCode>
                <c:ptCount val="82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  <c:pt idx="77">
                  <c:v>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Guariti!$T$83:$AB$83</c:f>
              <c:numCache>
                <c:formatCode>General</c:formatCode>
                <c:ptCount val="9"/>
                <c:pt idx="0">
                  <c:v>31</c:v>
                </c:pt>
                <c:pt idx="1">
                  <c:v>19</c:v>
                </c:pt>
                <c:pt idx="2">
                  <c:v>5</c:v>
                </c:pt>
                <c:pt idx="3">
                  <c:v>8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cat>
          <c:val>
            <c:numRef>
              <c:f>Deceduti!$C$3:$C$81</c:f>
              <c:numCache>
                <c:formatCode>General</c:formatCode>
                <c:ptCount val="79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  <c:max val="43961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Deceduti!$B$3:$B$81</c:f>
              <c:numCache>
                <c:formatCode>General</c:formatCode>
                <c:ptCount val="7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</c:numCache>
            </c:numRef>
          </c:xVal>
          <c:yVal>
            <c:numRef>
              <c:f>Deceduti!$C$3:$C$85</c:f>
              <c:numCache>
                <c:formatCode>General</c:formatCode>
                <c:ptCount val="83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28596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919460" y="99056"/>
    <xdr:ext cx="607314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19</xdr:row>
      <xdr:rowOff>171450</xdr:rowOff>
    </xdr:from>
    <xdr:to>
      <xdr:col>20</xdr:col>
      <xdr:colOff>586740</xdr:colOff>
      <xdr:row>35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377190</xdr:colOff>
      <xdr:row>19</xdr:row>
      <xdr:rowOff>102870</xdr:rowOff>
    </xdr:from>
    <xdr:to>
      <xdr:col>28</xdr:col>
      <xdr:colOff>255270</xdr:colOff>
      <xdr:row>35</xdr:row>
      <xdr:rowOff>41910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20</xdr:row>
      <xdr:rowOff>26670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99060</xdr:colOff>
      <xdr:row>19</xdr:row>
      <xdr:rowOff>22860</xdr:rowOff>
    </xdr:from>
    <xdr:to>
      <xdr:col>20</xdr:col>
      <xdr:colOff>640080</xdr:colOff>
      <xdr:row>38</xdr:row>
      <xdr:rowOff>26670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21</xdr:row>
      <xdr:rowOff>3810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41910</xdr:rowOff>
    </xdr:from>
    <xdr:to>
      <xdr:col>16</xdr:col>
      <xdr:colOff>461010</xdr:colOff>
      <xdr:row>23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33</xdr:row>
      <xdr:rowOff>38100</xdr:rowOff>
    </xdr:from>
    <xdr:to>
      <xdr:col>23</xdr:col>
      <xdr:colOff>647700</xdr:colOff>
      <xdr:row>46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70B81E-6A1D-4AFF-A029-DDEFAE68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156210</xdr:colOff>
      <xdr:row>63</xdr:row>
      <xdr:rowOff>11430</xdr:rowOff>
    </xdr:from>
    <xdr:to>
      <xdr:col>24</xdr:col>
      <xdr:colOff>45720</xdr:colOff>
      <xdr:row>78</xdr:row>
      <xdr:rowOff>125730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513A62-16FB-4AB7-9207-E6161F04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167640</xdr:colOff>
      <xdr:row>79</xdr:row>
      <xdr:rowOff>137160</xdr:rowOff>
    </xdr:from>
    <xdr:to>
      <xdr:col>24</xdr:col>
      <xdr:colOff>45720</xdr:colOff>
      <xdr:row>95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194562A-7F79-40DC-8136-A3F892E15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167640</xdr:colOff>
      <xdr:row>46</xdr:row>
      <xdr:rowOff>160020</xdr:rowOff>
    </xdr:from>
    <xdr:to>
      <xdr:col>24</xdr:col>
      <xdr:colOff>45720</xdr:colOff>
      <xdr:row>62</xdr:row>
      <xdr:rowOff>99060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557BF68-374F-4F6B-98BB-841A57C33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83776" y="32004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623208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175260</xdr:colOff>
      <xdr:row>40</xdr:row>
      <xdr:rowOff>160020</xdr:rowOff>
    </xdr:from>
    <xdr:to>
      <xdr:col>15</xdr:col>
      <xdr:colOff>373380</xdr:colOff>
      <xdr:row>56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335280</xdr:colOff>
      <xdr:row>43</xdr:row>
      <xdr:rowOff>49530</xdr:rowOff>
    </xdr:from>
    <xdr:to>
      <xdr:col>14</xdr:col>
      <xdr:colOff>567690</xdr:colOff>
      <xdr:row>58</xdr:row>
      <xdr:rowOff>163830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6</xdr:col>
      <xdr:colOff>613406</xdr:colOff>
      <xdr:row>37</xdr:row>
      <xdr:rowOff>80013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84939" y="37416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461010</xdr:colOff>
      <xdr:row>45</xdr:row>
      <xdr:rowOff>49530</xdr:rowOff>
    </xdr:from>
    <xdr:to>
      <xdr:col>14</xdr:col>
      <xdr:colOff>624840</xdr:colOff>
      <xdr:row>60</xdr:row>
      <xdr:rowOff>163830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308610</xdr:colOff>
      <xdr:row>0</xdr:row>
      <xdr:rowOff>38100</xdr:rowOff>
    </xdr:from>
    <xdr:ext cx="5208270" cy="275844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7"/>
  <sheetViews>
    <sheetView tabSelected="1" workbookViewId="0">
      <pane ySplit="1" topLeftCell="A62" activePane="bottomLeft" state="frozen"/>
      <selection pane="bottomLeft" activeCell="C81" sqref="C81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 s="3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 s="3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 s="3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 s="3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 s="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 s="3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 s="3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 s="3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 s="3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 s="3">
        <v>853369</v>
      </c>
    </row>
    <row r="49" spans="1:15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 s="3">
        <v>906864</v>
      </c>
    </row>
    <row r="50" spans="1:15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 s="3">
        <v>963473</v>
      </c>
    </row>
    <row r="51" spans="1:15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 s="3">
        <v>1010193</v>
      </c>
    </row>
    <row r="52" spans="1:15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 s="3">
        <v>1046910</v>
      </c>
    </row>
    <row r="53" spans="1:15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 s="3">
        <v>1073689</v>
      </c>
    </row>
    <row r="54" spans="1:15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 s="3">
        <v>1117404</v>
      </c>
    </row>
    <row r="55" spans="1:15">
      <c r="A55" s="2">
        <v>43937</v>
      </c>
      <c r="B55" s="3" t="s">
        <v>12</v>
      </c>
      <c r="C55" s="22">
        <v>26893</v>
      </c>
      <c r="D55" s="22">
        <v>2936</v>
      </c>
      <c r="E55" s="22">
        <v>29829</v>
      </c>
      <c r="F55" s="22">
        <v>76778</v>
      </c>
      <c r="G55" s="22">
        <v>106607</v>
      </c>
      <c r="H55" s="22">
        <v>1189</v>
      </c>
      <c r="I55" s="22">
        <v>3786</v>
      </c>
      <c r="J55" s="22">
        <v>40164</v>
      </c>
      <c r="K55" s="22">
        <v>22170</v>
      </c>
      <c r="L55" s="22">
        <v>168941</v>
      </c>
      <c r="M55" s="22">
        <v>1178403</v>
      </c>
    </row>
    <row r="56" spans="1:15">
      <c r="A56" s="2">
        <v>43938</v>
      </c>
      <c r="B56" s="3" t="s">
        <v>12</v>
      </c>
      <c r="C56" s="22">
        <v>25786</v>
      </c>
      <c r="D56" s="22">
        <v>2812</v>
      </c>
      <c r="E56" s="22">
        <v>28598</v>
      </c>
      <c r="F56" s="22">
        <v>78364</v>
      </c>
      <c r="G56" s="22">
        <v>106962</v>
      </c>
      <c r="H56" s="22">
        <v>355</v>
      </c>
      <c r="I56" s="22">
        <v>3493</v>
      </c>
      <c r="J56" s="22">
        <v>42727</v>
      </c>
      <c r="K56" s="22">
        <v>22745</v>
      </c>
      <c r="L56" s="22">
        <v>172434</v>
      </c>
      <c r="M56" s="22">
        <v>1244108</v>
      </c>
    </row>
    <row r="57" spans="1:15">
      <c r="A57" s="2">
        <v>43939</v>
      </c>
      <c r="B57" s="3" t="s">
        <v>12</v>
      </c>
      <c r="C57" s="22">
        <v>25007</v>
      </c>
      <c r="D57" s="22">
        <v>2733</v>
      </c>
      <c r="E57" s="22">
        <v>27740</v>
      </c>
      <c r="F57" s="22">
        <v>80031</v>
      </c>
      <c r="G57" s="22">
        <v>107771</v>
      </c>
      <c r="H57" s="22">
        <v>809</v>
      </c>
      <c r="I57" s="22">
        <v>3491</v>
      </c>
      <c r="J57" s="22">
        <v>44927</v>
      </c>
      <c r="K57" s="22">
        <v>23227</v>
      </c>
      <c r="L57" s="22">
        <v>175925</v>
      </c>
      <c r="M57" s="22">
        <v>1305833</v>
      </c>
    </row>
    <row r="58" spans="1:15">
      <c r="A58" s="2">
        <v>43940</v>
      </c>
      <c r="B58" s="3" t="s">
        <v>12</v>
      </c>
      <c r="C58" s="22">
        <v>25033</v>
      </c>
      <c r="D58" s="22">
        <v>2635</v>
      </c>
      <c r="E58" s="22">
        <v>27668</v>
      </c>
      <c r="F58" s="22">
        <v>80589</v>
      </c>
      <c r="G58" s="22">
        <v>108257</v>
      </c>
      <c r="H58" s="22">
        <v>486</v>
      </c>
      <c r="I58" s="22">
        <v>3047</v>
      </c>
      <c r="J58" s="22">
        <v>47055</v>
      </c>
      <c r="K58" s="22">
        <v>23660</v>
      </c>
      <c r="L58" s="22">
        <v>178972</v>
      </c>
      <c r="M58" s="22">
        <v>1356541</v>
      </c>
      <c r="N58" s="22">
        <v>935310</v>
      </c>
    </row>
    <row r="59" spans="1:15">
      <c r="A59" s="2">
        <v>43941</v>
      </c>
      <c r="B59" s="3" t="s">
        <v>12</v>
      </c>
      <c r="C59" s="22">
        <v>24906</v>
      </c>
      <c r="D59" s="22">
        <v>2573</v>
      </c>
      <c r="E59" s="22">
        <v>27479</v>
      </c>
      <c r="F59" s="22">
        <v>80758</v>
      </c>
      <c r="G59" s="22">
        <v>108237</v>
      </c>
      <c r="H59" s="22">
        <v>-20</v>
      </c>
      <c r="I59" s="22">
        <v>2256</v>
      </c>
      <c r="J59" s="22">
        <v>48877</v>
      </c>
      <c r="K59" s="22">
        <v>24114</v>
      </c>
      <c r="L59" s="22">
        <v>181228</v>
      </c>
      <c r="M59" s="22">
        <v>1398024</v>
      </c>
      <c r="N59" s="22">
        <v>943151</v>
      </c>
    </row>
    <row r="60" spans="1:15">
      <c r="A60" s="2">
        <v>43942</v>
      </c>
      <c r="B60" s="3" t="s">
        <v>12</v>
      </c>
      <c r="C60" s="22">
        <v>24134</v>
      </c>
      <c r="D60" s="22">
        <v>2471</v>
      </c>
      <c r="E60" s="22">
        <v>26605</v>
      </c>
      <c r="F60" s="22">
        <v>81104</v>
      </c>
      <c r="G60" s="22">
        <v>107709</v>
      </c>
      <c r="H60" s="22">
        <v>-528</v>
      </c>
      <c r="I60" s="22">
        <v>2729</v>
      </c>
      <c r="J60" s="22">
        <v>51600</v>
      </c>
      <c r="K60" s="22">
        <v>24648</v>
      </c>
      <c r="L60" s="22">
        <v>183957</v>
      </c>
      <c r="M60" s="22">
        <v>1450150</v>
      </c>
      <c r="N60" s="22">
        <v>971246</v>
      </c>
    </row>
    <row r="61" spans="1:15">
      <c r="A61" s="2">
        <v>43943</v>
      </c>
      <c r="B61" s="3" t="s">
        <v>12</v>
      </c>
      <c r="C61" s="22">
        <v>23805</v>
      </c>
      <c r="D61" s="22">
        <v>2384</v>
      </c>
      <c r="E61" s="22">
        <v>26189</v>
      </c>
      <c r="F61" s="22">
        <v>81510</v>
      </c>
      <c r="G61" s="22">
        <v>107699</v>
      </c>
      <c r="H61" s="22">
        <v>-10</v>
      </c>
      <c r="I61" s="22">
        <v>3370</v>
      </c>
      <c r="J61" s="22">
        <v>54543</v>
      </c>
      <c r="K61" s="22">
        <v>25085</v>
      </c>
      <c r="L61" s="22">
        <v>187327</v>
      </c>
      <c r="M61" s="22">
        <v>1513251</v>
      </c>
      <c r="N61" s="22">
        <v>1015494</v>
      </c>
    </row>
    <row r="62" spans="1:15">
      <c r="A62" s="2">
        <v>43944</v>
      </c>
      <c r="B62" s="3" t="s">
        <v>12</v>
      </c>
      <c r="C62" s="22">
        <v>22871</v>
      </c>
      <c r="D62" s="22">
        <v>2267</v>
      </c>
      <c r="E62" s="22">
        <v>25138</v>
      </c>
      <c r="F62" s="22">
        <v>81710</v>
      </c>
      <c r="G62" s="22">
        <v>106848</v>
      </c>
      <c r="H62" s="22">
        <v>-851</v>
      </c>
      <c r="I62" s="22">
        <v>2646</v>
      </c>
      <c r="J62" s="22">
        <v>57576</v>
      </c>
      <c r="K62" s="22">
        <v>25549</v>
      </c>
      <c r="L62" s="22">
        <v>189973</v>
      </c>
      <c r="M62" s="22">
        <v>1579909</v>
      </c>
      <c r="N62" s="22">
        <v>1052577</v>
      </c>
    </row>
    <row r="63" spans="1:15">
      <c r="A63" s="2">
        <v>43945</v>
      </c>
      <c r="B63" s="3" t="s">
        <v>12</v>
      </c>
      <c r="C63" s="22">
        <v>22068</v>
      </c>
      <c r="D63" s="22">
        <v>2173</v>
      </c>
      <c r="E63" s="22">
        <v>24241</v>
      </c>
      <c r="F63" s="22">
        <v>82286</v>
      </c>
      <c r="G63" s="22">
        <v>106527</v>
      </c>
      <c r="H63" s="22">
        <v>-321</v>
      </c>
      <c r="I63" s="22">
        <v>3021</v>
      </c>
      <c r="J63" s="22">
        <v>60498</v>
      </c>
      <c r="K63" s="22">
        <v>25969</v>
      </c>
      <c r="L63" s="22">
        <v>192994</v>
      </c>
      <c r="M63" s="22">
        <v>1642356</v>
      </c>
      <c r="N63" s="22">
        <v>1147850</v>
      </c>
    </row>
    <row r="64" spans="1:15">
      <c r="A64" s="2">
        <v>43946</v>
      </c>
      <c r="B64" s="3" t="s">
        <v>12</v>
      </c>
      <c r="C64" s="22">
        <v>21533</v>
      </c>
      <c r="D64" s="22">
        <v>2102</v>
      </c>
      <c r="E64" s="22">
        <v>23635</v>
      </c>
      <c r="F64" s="22">
        <v>82212</v>
      </c>
      <c r="G64" s="22">
        <v>105847</v>
      </c>
      <c r="H64" s="22">
        <v>-680</v>
      </c>
      <c r="I64" s="22">
        <v>2357</v>
      </c>
      <c r="J64" s="22">
        <v>63120</v>
      </c>
      <c r="K64" s="22">
        <v>26384</v>
      </c>
      <c r="L64" s="22">
        <v>195351</v>
      </c>
      <c r="M64" s="22">
        <v>1707743</v>
      </c>
      <c r="N64" s="22">
        <v>1186526</v>
      </c>
      <c r="O64" s="22"/>
    </row>
    <row r="65" spans="1:14">
      <c r="A65" s="2">
        <v>43947</v>
      </c>
      <c r="B65" s="3" t="s">
        <v>12</v>
      </c>
      <c r="C65" s="22">
        <v>21372</v>
      </c>
      <c r="D65" s="22">
        <v>2009</v>
      </c>
      <c r="E65" s="22">
        <v>23381</v>
      </c>
      <c r="F65" s="22">
        <v>82722</v>
      </c>
      <c r="G65" s="22">
        <v>106103</v>
      </c>
      <c r="H65" s="22">
        <v>256</v>
      </c>
      <c r="I65" s="22">
        <v>2324</v>
      </c>
      <c r="J65" s="22">
        <v>64928</v>
      </c>
      <c r="K65" s="22">
        <v>26644</v>
      </c>
      <c r="L65" s="22">
        <v>197675</v>
      </c>
      <c r="M65" s="22">
        <v>1757659</v>
      </c>
      <c r="N65" s="22">
        <v>1210639</v>
      </c>
    </row>
    <row r="66" spans="1:14">
      <c r="A66" s="2">
        <v>43948</v>
      </c>
      <c r="B66" s="3" t="s">
        <v>12</v>
      </c>
      <c r="C66" s="22">
        <v>20353</v>
      </c>
      <c r="D66" s="22">
        <v>1956</v>
      </c>
      <c r="E66" s="22">
        <v>22309</v>
      </c>
      <c r="F66" s="22">
        <v>83504</v>
      </c>
      <c r="G66" s="22">
        <v>105813</v>
      </c>
      <c r="H66" s="22">
        <v>-290</v>
      </c>
      <c r="I66" s="22">
        <v>1739</v>
      </c>
      <c r="J66" s="22">
        <v>66624</v>
      </c>
      <c r="K66" s="22">
        <v>26977</v>
      </c>
      <c r="L66" s="22">
        <v>199414</v>
      </c>
      <c r="M66" s="22">
        <v>1789662</v>
      </c>
      <c r="N66" s="22">
        <v>1237317</v>
      </c>
    </row>
    <row r="67" spans="1:14">
      <c r="A67" s="2">
        <v>43949</v>
      </c>
      <c r="B67" s="3" t="s">
        <v>12</v>
      </c>
      <c r="C67" s="22">
        <v>19723</v>
      </c>
      <c r="D67" s="22">
        <v>1863</v>
      </c>
      <c r="E67" s="22">
        <v>21586</v>
      </c>
      <c r="F67" s="22">
        <v>83619</v>
      </c>
      <c r="G67" s="22">
        <v>105205</v>
      </c>
      <c r="H67" s="22">
        <v>-608</v>
      </c>
      <c r="I67" s="22">
        <v>2091</v>
      </c>
      <c r="J67" s="22">
        <v>68941</v>
      </c>
      <c r="K67" s="22">
        <v>27359</v>
      </c>
      <c r="L67" s="22">
        <v>201505</v>
      </c>
      <c r="M67" s="22">
        <v>1846934</v>
      </c>
      <c r="N67" s="22">
        <v>1274871</v>
      </c>
    </row>
    <row r="68" spans="1:14">
      <c r="A68" s="2">
        <v>43950</v>
      </c>
      <c r="B68" s="3" t="s">
        <v>12</v>
      </c>
      <c r="C68" s="22">
        <v>19210</v>
      </c>
      <c r="D68" s="22">
        <v>1795</v>
      </c>
      <c r="E68" s="22">
        <v>21005</v>
      </c>
      <c r="F68" s="22">
        <v>83652</v>
      </c>
      <c r="G68" s="22">
        <v>104657</v>
      </c>
      <c r="H68" s="22">
        <v>-548</v>
      </c>
      <c r="I68" s="22">
        <v>2086</v>
      </c>
      <c r="J68" s="22">
        <v>71252</v>
      </c>
      <c r="K68" s="22">
        <v>27682</v>
      </c>
      <c r="L68" s="22">
        <v>203591</v>
      </c>
      <c r="M68" s="22">
        <v>1910761</v>
      </c>
      <c r="N68" s="22">
        <v>1313460</v>
      </c>
    </row>
    <row r="69" spans="1:14">
      <c r="A69" s="2">
        <v>43951</v>
      </c>
      <c r="B69" s="3" t="s">
        <v>12</v>
      </c>
      <c r="C69" s="20">
        <v>18149</v>
      </c>
      <c r="D69" s="20">
        <v>1694</v>
      </c>
      <c r="E69" s="20">
        <v>19843</v>
      </c>
      <c r="F69" s="20">
        <v>81708</v>
      </c>
      <c r="G69" s="20">
        <v>101551</v>
      </c>
      <c r="H69" s="20">
        <v>-3106</v>
      </c>
      <c r="I69" s="20">
        <v>1872</v>
      </c>
      <c r="J69" s="20">
        <v>75945</v>
      </c>
      <c r="K69" s="20">
        <v>27967</v>
      </c>
      <c r="L69" s="20">
        <v>205463</v>
      </c>
      <c r="M69" s="20">
        <v>1979217</v>
      </c>
      <c r="N69" s="20">
        <v>1354901</v>
      </c>
    </row>
    <row r="70" spans="1:14">
      <c r="A70" s="2">
        <v>43952</v>
      </c>
      <c r="B70" s="3" t="s">
        <v>12</v>
      </c>
      <c r="C70" s="22">
        <v>17569</v>
      </c>
      <c r="D70" s="22">
        <v>1578</v>
      </c>
      <c r="E70" s="22">
        <v>19147</v>
      </c>
      <c r="F70" s="22">
        <v>81796</v>
      </c>
      <c r="G70" s="22">
        <v>100943</v>
      </c>
      <c r="H70" s="22">
        <v>-608</v>
      </c>
      <c r="I70" s="22">
        <v>1965</v>
      </c>
      <c r="J70" s="22">
        <v>78249</v>
      </c>
      <c r="K70" s="22">
        <v>28236</v>
      </c>
      <c r="L70" s="20">
        <v>207428</v>
      </c>
      <c r="M70" s="22">
        <v>2053425</v>
      </c>
      <c r="N70" s="22">
        <v>1398633</v>
      </c>
    </row>
    <row r="71" spans="1:14">
      <c r="A71" s="2">
        <v>43953</v>
      </c>
      <c r="B71" s="3" t="s">
        <v>12</v>
      </c>
      <c r="C71" s="20">
        <v>17357</v>
      </c>
      <c r="D71" s="20">
        <v>1539</v>
      </c>
      <c r="E71" s="20">
        <v>18896</v>
      </c>
      <c r="F71" s="20">
        <v>81808</v>
      </c>
      <c r="G71" s="20">
        <v>100704</v>
      </c>
      <c r="H71" s="20">
        <v>-239</v>
      </c>
      <c r="I71" s="20">
        <v>1900</v>
      </c>
      <c r="J71" s="20">
        <v>79914</v>
      </c>
      <c r="K71" s="20">
        <v>28710</v>
      </c>
      <c r="L71" s="20">
        <v>209328</v>
      </c>
      <c r="M71" s="20">
        <v>2108837</v>
      </c>
      <c r="N71" s="20">
        <v>1429864</v>
      </c>
    </row>
    <row r="72" spans="1:14">
      <c r="A72" s="2">
        <v>43954</v>
      </c>
      <c r="B72" s="3" t="s">
        <v>12</v>
      </c>
      <c r="C72" s="22">
        <v>17242</v>
      </c>
      <c r="D72" s="22">
        <v>1501</v>
      </c>
      <c r="E72" s="22">
        <v>18743</v>
      </c>
      <c r="F72" s="22">
        <v>81436</v>
      </c>
      <c r="G72" s="22">
        <v>100179</v>
      </c>
      <c r="H72" s="22">
        <v>-525</v>
      </c>
      <c r="I72" s="22">
        <v>1389</v>
      </c>
      <c r="J72" s="22">
        <v>81654</v>
      </c>
      <c r="K72" s="22">
        <v>28884</v>
      </c>
      <c r="L72" s="22">
        <v>210717</v>
      </c>
      <c r="M72" s="22">
        <v>2153772</v>
      </c>
      <c r="N72" s="22">
        <v>1456911</v>
      </c>
    </row>
    <row r="73" spans="1:14">
      <c r="A73" s="2">
        <v>43955</v>
      </c>
      <c r="B73" s="3" t="s">
        <v>12</v>
      </c>
      <c r="C73" s="20">
        <v>16823</v>
      </c>
      <c r="D73" s="20">
        <v>1479</v>
      </c>
      <c r="E73" s="20">
        <v>18302</v>
      </c>
      <c r="F73" s="20">
        <v>81678</v>
      </c>
      <c r="G73" s="20">
        <v>99980</v>
      </c>
      <c r="H73" s="20">
        <v>-199</v>
      </c>
      <c r="I73" s="20">
        <v>1221</v>
      </c>
      <c r="J73" s="20">
        <v>82879</v>
      </c>
      <c r="K73" s="20">
        <v>29079</v>
      </c>
      <c r="L73" s="20">
        <v>211938</v>
      </c>
      <c r="M73" s="20">
        <v>2191403</v>
      </c>
      <c r="N73" s="20">
        <v>1479910</v>
      </c>
    </row>
    <row r="74" spans="1:14">
      <c r="A74" s="2">
        <v>43956</v>
      </c>
      <c r="B74" s="3" t="s">
        <v>12</v>
      </c>
      <c r="C74" s="20">
        <v>16270</v>
      </c>
      <c r="D74" s="20">
        <v>1427</v>
      </c>
      <c r="E74" s="20">
        <v>17697</v>
      </c>
      <c r="F74" s="20">
        <v>80770</v>
      </c>
      <c r="G74" s="20">
        <v>98467</v>
      </c>
      <c r="H74" s="20">
        <v>-1513</v>
      </c>
      <c r="I74" s="20">
        <v>1075</v>
      </c>
      <c r="J74" s="20">
        <v>85231</v>
      </c>
      <c r="K74" s="20">
        <v>29315</v>
      </c>
      <c r="L74" s="20">
        <v>213013</v>
      </c>
      <c r="M74" s="20">
        <v>2246666</v>
      </c>
      <c r="N74" s="20">
        <v>1512121</v>
      </c>
    </row>
    <row r="75" spans="1:14" s="20" customFormat="1" ht="13.2">
      <c r="A75" s="2">
        <v>43957</v>
      </c>
      <c r="B75" s="3" t="s">
        <v>12</v>
      </c>
      <c r="C75" s="22">
        <v>15769</v>
      </c>
      <c r="D75" s="22">
        <v>1333</v>
      </c>
      <c r="E75" s="22">
        <v>17102</v>
      </c>
      <c r="F75" s="22">
        <v>74426</v>
      </c>
      <c r="G75" s="22">
        <v>91528</v>
      </c>
      <c r="H75" s="22">
        <v>-6939</v>
      </c>
      <c r="I75" s="22">
        <v>1444</v>
      </c>
      <c r="J75" s="22">
        <v>93245</v>
      </c>
      <c r="K75" s="22">
        <v>29684</v>
      </c>
      <c r="L75" s="22">
        <v>214457</v>
      </c>
      <c r="M75" s="22">
        <v>2310929</v>
      </c>
      <c r="N75" s="22">
        <v>1549892</v>
      </c>
    </row>
    <row r="76" spans="1:14" s="20" customFormat="1" ht="13.2">
      <c r="A76" s="2">
        <v>43958</v>
      </c>
      <c r="B76" s="3" t="s">
        <v>12</v>
      </c>
      <c r="C76" s="22">
        <v>15174</v>
      </c>
      <c r="D76" s="22">
        <v>1311</v>
      </c>
      <c r="E76" s="22">
        <v>16485</v>
      </c>
      <c r="F76" s="22">
        <v>73139</v>
      </c>
      <c r="G76" s="22">
        <v>89624</v>
      </c>
      <c r="H76" s="22">
        <v>-1904</v>
      </c>
      <c r="I76" s="22">
        <v>1401</v>
      </c>
      <c r="J76" s="22">
        <v>96276</v>
      </c>
      <c r="K76" s="22">
        <v>29958</v>
      </c>
      <c r="L76" s="22">
        <v>215858</v>
      </c>
      <c r="M76" s="22">
        <v>2381288</v>
      </c>
      <c r="N76" s="22">
        <v>1563557</v>
      </c>
    </row>
    <row r="77" spans="1:14" s="20" customFormat="1" ht="13.2">
      <c r="A77" s="2">
        <v>43959</v>
      </c>
      <c r="B77" s="3" t="s">
        <v>12</v>
      </c>
      <c r="C77" s="22">
        <v>14636</v>
      </c>
      <c r="D77" s="22">
        <v>1168</v>
      </c>
      <c r="E77" s="22">
        <v>15804</v>
      </c>
      <c r="F77" s="22">
        <v>72157</v>
      </c>
      <c r="G77" s="22">
        <v>87961</v>
      </c>
      <c r="H77" s="22">
        <v>-1663</v>
      </c>
      <c r="I77" s="22">
        <v>1327</v>
      </c>
      <c r="J77" s="22">
        <v>99023</v>
      </c>
      <c r="K77" s="22">
        <v>30201</v>
      </c>
      <c r="L77" s="22">
        <v>217185</v>
      </c>
      <c r="M77" s="22">
        <v>2445063</v>
      </c>
      <c r="N77" s="22">
        <v>1608985</v>
      </c>
    </row>
    <row r="78" spans="1:14" s="20" customFormat="1" ht="13.2">
      <c r="A78" s="2">
        <v>43960</v>
      </c>
      <c r="B78" s="3" t="s">
        <v>12</v>
      </c>
      <c r="C78" s="22">
        <v>13834</v>
      </c>
      <c r="D78" s="22">
        <v>1034</v>
      </c>
      <c r="E78" s="22">
        <v>14868</v>
      </c>
      <c r="F78" s="22">
        <v>69974</v>
      </c>
      <c r="G78" s="22">
        <v>84842</v>
      </c>
      <c r="H78" s="22">
        <v>-3119</v>
      </c>
      <c r="I78" s="22">
        <v>1083</v>
      </c>
      <c r="J78" s="22">
        <v>103031</v>
      </c>
      <c r="K78" s="22">
        <v>30395</v>
      </c>
      <c r="L78" s="22">
        <v>218268</v>
      </c>
      <c r="M78" s="22">
        <v>2514234</v>
      </c>
      <c r="N78" s="22">
        <v>1645076</v>
      </c>
    </row>
    <row r="79" spans="1:14">
      <c r="A79" s="2">
        <v>43961</v>
      </c>
      <c r="B79" s="3" t="s">
        <v>12</v>
      </c>
      <c r="C79" s="20">
        <v>13618</v>
      </c>
      <c r="D79" s="20">
        <v>1027</v>
      </c>
      <c r="E79" s="20">
        <v>14645</v>
      </c>
      <c r="F79" s="20">
        <v>68679</v>
      </c>
      <c r="G79" s="20">
        <v>83324</v>
      </c>
      <c r="H79" s="20">
        <v>-1518</v>
      </c>
      <c r="I79" s="20">
        <v>802</v>
      </c>
      <c r="J79" s="20">
        <v>105186</v>
      </c>
      <c r="K79" s="20">
        <v>30560</v>
      </c>
      <c r="L79" s="20">
        <v>219070</v>
      </c>
      <c r="M79" s="20">
        <v>2565912</v>
      </c>
      <c r="N79" s="20">
        <v>1676460</v>
      </c>
    </row>
    <row r="80" spans="1:14">
      <c r="A80" s="2">
        <v>43962</v>
      </c>
      <c r="B80" s="3" t="s">
        <v>12</v>
      </c>
      <c r="C80" s="20">
        <v>13539</v>
      </c>
      <c r="D80" s="20">
        <v>999</v>
      </c>
      <c r="E80" s="20">
        <v>14538</v>
      </c>
      <c r="F80" s="20">
        <v>67950</v>
      </c>
      <c r="G80" s="20">
        <v>82488</v>
      </c>
      <c r="H80" s="20">
        <v>-836</v>
      </c>
      <c r="I80" s="20">
        <v>744</v>
      </c>
      <c r="J80" s="20">
        <v>106587</v>
      </c>
      <c r="K80" s="20">
        <v>30739</v>
      </c>
      <c r="L80" s="20">
        <v>219814</v>
      </c>
      <c r="M80" s="20">
        <v>2606652</v>
      </c>
      <c r="N80" s="20">
        <v>1702283</v>
      </c>
    </row>
    <row r="81" spans="1:2">
      <c r="A81" s="2">
        <v>43963</v>
      </c>
      <c r="B81" s="3" t="s">
        <v>12</v>
      </c>
    </row>
    <row r="82" spans="1:2">
      <c r="A82" s="2">
        <v>43964</v>
      </c>
      <c r="B82" s="3" t="s">
        <v>12</v>
      </c>
    </row>
    <row r="83" spans="1:2">
      <c r="A83" s="2">
        <v>43965</v>
      </c>
      <c r="B83" s="3" t="s">
        <v>12</v>
      </c>
    </row>
    <row r="84" spans="1:2">
      <c r="A84" s="2">
        <v>43966</v>
      </c>
      <c r="B84" s="3" t="s">
        <v>12</v>
      </c>
    </row>
    <row r="85" spans="1:2">
      <c r="A85" s="2">
        <v>43967</v>
      </c>
      <c r="B85" s="3" t="s">
        <v>12</v>
      </c>
    </row>
    <row r="86" spans="1:2">
      <c r="A86" s="2">
        <v>43968</v>
      </c>
      <c r="B86" s="3" t="s">
        <v>12</v>
      </c>
    </row>
    <row r="87" spans="1:2">
      <c r="A87" s="2">
        <v>43969</v>
      </c>
      <c r="B87" s="3" t="s">
        <v>12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80"/>
  <sheetViews>
    <sheetView zoomScaleNormal="100" workbookViewId="0">
      <pane ySplit="1" topLeftCell="A59" activePane="bottomLeft" state="frozen"/>
      <selection pane="bottomLeft" activeCell="A80" sqref="A80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47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32</v>
      </c>
      <c r="N11" s="14">
        <f>MATCH(MAX(J3:J67),J3:J67,0)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  <row r="58" spans="1:11">
      <c r="A58" s="2">
        <v>43940</v>
      </c>
      <c r="B58" s="10">
        <v>56</v>
      </c>
      <c r="C58" s="3">
        <f>Dati!M58</f>
        <v>1356541</v>
      </c>
      <c r="D58">
        <f t="shared" ref="D58" si="88">C58-C57</f>
        <v>50708</v>
      </c>
      <c r="E58">
        <f t="shared" ref="E58" si="89">D58-D57</f>
        <v>-11017</v>
      </c>
      <c r="G58" s="5">
        <f>C58/Casi_totali!B58</f>
        <v>7.5796269807567667</v>
      </c>
      <c r="H58" s="5">
        <f>C58/Positivi!B58</f>
        <v>12.530746279686301</v>
      </c>
      <c r="I58" s="6">
        <f t="shared" ref="I58" si="90">100/G58</f>
        <v>13.19326139055141</v>
      </c>
      <c r="J58" s="6">
        <f t="shared" ref="J58" si="91">100/H58</f>
        <v>7.9803706633268003</v>
      </c>
      <c r="K58" s="5">
        <f>'Nuovi positivi'!C58/D58*100</f>
        <v>6.0089137808629802</v>
      </c>
    </row>
    <row r="59" spans="1:11">
      <c r="A59" s="2">
        <v>43941</v>
      </c>
      <c r="B59" s="10">
        <v>57</v>
      </c>
      <c r="C59" s="3">
        <f>Dati!M59</f>
        <v>1398024</v>
      </c>
      <c r="D59">
        <f t="shared" ref="D59" si="92">C59-C58</f>
        <v>41483</v>
      </c>
      <c r="E59">
        <f t="shared" ref="E59" si="93">D59-D58</f>
        <v>-9225</v>
      </c>
      <c r="G59" s="5">
        <f>C59/Casi_totali!B59</f>
        <v>7.7141722029708433</v>
      </c>
      <c r="H59" s="5">
        <f>C59/Positivi!B59</f>
        <v>12.916322514482109</v>
      </c>
      <c r="I59" s="6">
        <f t="shared" ref="I59" si="94">100/G59</f>
        <v>12.963153708376966</v>
      </c>
      <c r="J59" s="6">
        <f t="shared" ref="J59" si="95">100/H59</f>
        <v>7.7421417658065952</v>
      </c>
      <c r="K59" s="5">
        <f>'Nuovi positivi'!C59/D59*100</f>
        <v>5.4383723452980739</v>
      </c>
    </row>
    <row r="60" spans="1:11">
      <c r="A60" s="2">
        <v>43942</v>
      </c>
      <c r="B60" s="10">
        <v>58</v>
      </c>
      <c r="C60" s="3">
        <f>Dati!M60</f>
        <v>1450150</v>
      </c>
      <c r="D60">
        <f t="shared" ref="D60" si="96">C60-C59</f>
        <v>52126</v>
      </c>
      <c r="E60">
        <f t="shared" ref="E60" si="97">D60-D59</f>
        <v>10643</v>
      </c>
      <c r="G60" s="5">
        <f>C60/Casi_totali!B60</f>
        <v>7.8830922443831986</v>
      </c>
      <c r="H60" s="5">
        <f>C60/Positivi!B60</f>
        <v>13.463591714712791</v>
      </c>
      <c r="I60" s="6">
        <f t="shared" ref="I60" si="98">100/G60</f>
        <v>12.685377374754335</v>
      </c>
      <c r="J60" s="6">
        <f t="shared" ref="J60" si="99">100/H60</f>
        <v>7.427438540840603</v>
      </c>
      <c r="K60" s="5">
        <f>'Nuovi positivi'!C60/D60*100</f>
        <v>5.2353911675555382</v>
      </c>
    </row>
    <row r="61" spans="1:11">
      <c r="A61" s="2">
        <v>43943</v>
      </c>
      <c r="B61" s="10">
        <v>59</v>
      </c>
      <c r="C61" s="3">
        <f>Dati!M61</f>
        <v>1513251</v>
      </c>
      <c r="D61">
        <f t="shared" ref="D61" si="100">C61-C60</f>
        <v>63101</v>
      </c>
      <c r="E61">
        <f t="shared" ref="E61" si="101">D61-D60</f>
        <v>10975</v>
      </c>
      <c r="G61" s="5">
        <f>C61/Casi_totali!B61</f>
        <v>8.0781254170514654</v>
      </c>
      <c r="H61" s="5">
        <f>C61/Positivi!B61</f>
        <v>14.050743275239324</v>
      </c>
      <c r="I61" s="6">
        <f t="shared" ref="I61" si="102">100/G61</f>
        <v>12.379109612351158</v>
      </c>
      <c r="J61" s="6">
        <f t="shared" ref="J61" si="103">100/H61</f>
        <v>7.1170612145638765</v>
      </c>
      <c r="K61" s="5">
        <f>'Nuovi positivi'!C61/D61*100</f>
        <v>5.340644363797721</v>
      </c>
    </row>
    <row r="62" spans="1:11">
      <c r="A62" s="2">
        <v>43944</v>
      </c>
      <c r="B62" s="10">
        <v>60</v>
      </c>
      <c r="C62" s="3">
        <f>Dati!M62</f>
        <v>1579909</v>
      </c>
      <c r="D62">
        <f t="shared" ref="D62" si="104">C62-C61</f>
        <v>66658</v>
      </c>
      <c r="E62">
        <f t="shared" ref="E62" si="105">D62-D61</f>
        <v>3557</v>
      </c>
      <c r="G62" s="5">
        <f>C62/Casi_totali!B62</f>
        <v>8.3164923436488341</v>
      </c>
      <c r="H62" s="5">
        <f>C62/Positivi!B62</f>
        <v>14.786509808325846</v>
      </c>
      <c r="I62" s="6">
        <f t="shared" ref="I62" si="106">100/G62</f>
        <v>12.02430013374188</v>
      </c>
      <c r="J62" s="6">
        <f t="shared" ref="J62" si="107">100/H62</f>
        <v>6.7629211555855431</v>
      </c>
      <c r="K62" s="5">
        <f>'Nuovi positivi'!C62/D62*100</f>
        <v>3.9695160370848215</v>
      </c>
    </row>
    <row r="63" spans="1:11">
      <c r="A63" s="2">
        <v>43945</v>
      </c>
      <c r="B63" s="10">
        <v>61</v>
      </c>
      <c r="C63" s="3">
        <f>Dati!M63</f>
        <v>1642356</v>
      </c>
      <c r="D63">
        <f t="shared" ref="D63" si="108">C63-C62</f>
        <v>62447</v>
      </c>
      <c r="E63">
        <f t="shared" ref="E63" si="109">D63-D62</f>
        <v>-4211</v>
      </c>
      <c r="G63" s="5">
        <f>C63/Casi_totali!B63</f>
        <v>8.5098811362011251</v>
      </c>
      <c r="H63" s="5">
        <f>C63/Positivi!B63</f>
        <v>15.417274493790307</v>
      </c>
      <c r="I63" s="6">
        <f t="shared" ref="I63" si="110">100/G63</f>
        <v>11.751045449342287</v>
      </c>
      <c r="J63" s="6">
        <f t="shared" ref="J63" si="111">100/H63</f>
        <v>6.4862307563037485</v>
      </c>
      <c r="K63" s="5">
        <f>'Nuovi positivi'!C63/D63*100</f>
        <v>4.8377023716111269</v>
      </c>
    </row>
    <row r="64" spans="1:11">
      <c r="A64" s="2">
        <v>43946</v>
      </c>
      <c r="B64" s="10">
        <v>62</v>
      </c>
      <c r="C64" s="3">
        <f>Dati!M64</f>
        <v>1707743</v>
      </c>
      <c r="D64">
        <f t="shared" ref="D64" si="112">C64-C63</f>
        <v>65387</v>
      </c>
      <c r="E64">
        <f t="shared" ref="E64" si="113">D64-D63</f>
        <v>2940</v>
      </c>
      <c r="G64" s="5">
        <f>C64/Casi_totali!B64</f>
        <v>8.7419209525418342</v>
      </c>
      <c r="H64" s="5">
        <f>C64/Positivi!B64</f>
        <v>16.134070875886895</v>
      </c>
      <c r="I64" s="6">
        <f t="shared" ref="I64" si="114">100/G64</f>
        <v>11.439133405904753</v>
      </c>
      <c r="J64" s="6">
        <f t="shared" ref="J64" si="115">100/H64</f>
        <v>6.1980637601793704</v>
      </c>
      <c r="K64" s="5">
        <f>'Nuovi positivi'!C64/D64*100</f>
        <v>3.6046920641717772</v>
      </c>
    </row>
    <row r="65" spans="1:11">
      <c r="A65" s="2">
        <v>43947</v>
      </c>
      <c r="B65" s="10">
        <v>63</v>
      </c>
      <c r="C65" s="3">
        <f>Dati!M65</f>
        <v>1757659</v>
      </c>
      <c r="D65">
        <f t="shared" ref="D65" si="116">C65-C64</f>
        <v>49916</v>
      </c>
      <c r="E65">
        <f t="shared" ref="E65" si="117">D65-D64</f>
        <v>-15471</v>
      </c>
      <c r="G65" s="5">
        <f>C65/Casi_totali!B65</f>
        <v>8.8916605539395466</v>
      </c>
      <c r="H65" s="5">
        <f>C65/Positivi!B65</f>
        <v>16.565591924827761</v>
      </c>
      <c r="I65" s="6">
        <f t="shared" ref="I65" si="118">100/G65</f>
        <v>11.246493204882176</v>
      </c>
      <c r="J65" s="6">
        <f t="shared" ref="J65" si="119">100/H65</f>
        <v>6.0366089212981588</v>
      </c>
      <c r="K65" s="5">
        <f>'Nuovi positivi'!C65/D65*100</f>
        <v>4.6558217805913937</v>
      </c>
    </row>
    <row r="66" spans="1:11">
      <c r="A66" s="2">
        <v>43948</v>
      </c>
      <c r="B66" s="10">
        <v>64</v>
      </c>
      <c r="C66" s="3">
        <f>Dati!M66</f>
        <v>1789662</v>
      </c>
      <c r="D66">
        <f t="shared" ref="D66" si="120">C66-C65</f>
        <v>32003</v>
      </c>
      <c r="E66">
        <f t="shared" ref="E66" si="121">D66-D65</f>
        <v>-17913</v>
      </c>
      <c r="G66" s="5">
        <f>C66/Casi_totali!B66</f>
        <v>8.9746055943915675</v>
      </c>
      <c r="H66" s="5">
        <f>C66/Positivi!B66</f>
        <v>16.913441637605967</v>
      </c>
      <c r="I66" s="6">
        <f t="shared" ref="I66" si="122">100/G66</f>
        <v>11.142550939786394</v>
      </c>
      <c r="J66" s="6">
        <f t="shared" ref="J66" si="123">100/H66</f>
        <v>5.9124572125909802</v>
      </c>
      <c r="K66" s="5">
        <f>'Nuovi positivi'!C66/D66*100</f>
        <v>5.4338655751023337</v>
      </c>
    </row>
    <row r="67" spans="1:11">
      <c r="A67" s="2">
        <v>43949</v>
      </c>
      <c r="B67" s="10">
        <v>65</v>
      </c>
      <c r="C67" s="3">
        <f>Dati!M67</f>
        <v>1846934</v>
      </c>
      <c r="D67">
        <f t="shared" ref="D67" si="124">C67-C66</f>
        <v>57272</v>
      </c>
      <c r="E67">
        <f t="shared" ref="E67" si="125">D67-D66</f>
        <v>25269</v>
      </c>
      <c r="G67" s="5">
        <f>C67/Casi_totali!B67</f>
        <v>9.1656981216346995</v>
      </c>
      <c r="H67" s="5">
        <f>C67/Positivi!B67</f>
        <v>17.555572453780712</v>
      </c>
      <c r="I67" s="6">
        <f t="shared" ref="I67" si="126">100/G67</f>
        <v>10.910243679525093</v>
      </c>
      <c r="J67" s="6">
        <f t="shared" ref="J67" si="127">100/H67</f>
        <v>5.6961970487304914</v>
      </c>
      <c r="K67" s="5">
        <f>'Nuovi positivi'!C67/D67*100</f>
        <v>3.6509987428411788</v>
      </c>
    </row>
    <row r="68" spans="1:11">
      <c r="A68" s="2">
        <v>43950</v>
      </c>
      <c r="B68" s="10">
        <v>66</v>
      </c>
      <c r="C68" s="3">
        <f>Dati!M68</f>
        <v>1910761</v>
      </c>
      <c r="D68">
        <f t="shared" ref="D68" si="128">C68-C67</f>
        <v>63827</v>
      </c>
      <c r="E68">
        <f t="shared" ref="E68" si="129">D68-D67</f>
        <v>6555</v>
      </c>
      <c r="G68" s="5">
        <f>C68/Casi_totali!B68</f>
        <v>9.3852920806911904</v>
      </c>
      <c r="H68" s="5">
        <f>C68/Positivi!B68</f>
        <v>18.257364533667122</v>
      </c>
      <c r="I68" s="6">
        <f t="shared" ref="I68" si="130">100/G68</f>
        <v>10.654969407476916</v>
      </c>
      <c r="J68" s="6">
        <f t="shared" ref="J68" si="131">100/H68</f>
        <v>5.4772417900511892</v>
      </c>
      <c r="K68" s="5">
        <f>'Nuovi positivi'!C68/D68*100</f>
        <v>3.2682093784761932</v>
      </c>
    </row>
    <row r="69" spans="1:11">
      <c r="A69" s="2">
        <v>43951</v>
      </c>
      <c r="B69" s="10">
        <v>67</v>
      </c>
      <c r="C69" s="3">
        <f>Dati!M69</f>
        <v>1979217</v>
      </c>
      <c r="D69">
        <f t="shared" ref="D69" si="132">C69-C68</f>
        <v>68456</v>
      </c>
      <c r="E69">
        <f t="shared" ref="E69" si="133">D69-D68</f>
        <v>4629</v>
      </c>
      <c r="G69" s="5">
        <f>C69/Casi_totali!B69</f>
        <v>9.6329606790517026</v>
      </c>
      <c r="H69" s="5">
        <f>C69/Positivi!B69</f>
        <v>19.489881931246369</v>
      </c>
      <c r="I69" s="6">
        <f t="shared" ref="I69" si="134">100/G69</f>
        <v>10.381024415210662</v>
      </c>
      <c r="J69" s="6">
        <f t="shared" ref="J69" si="135">100/H69</f>
        <v>5.1308674086772701</v>
      </c>
      <c r="K69" s="5">
        <f>'Nuovi positivi'!C69/D69*100</f>
        <v>2.7346032488021503</v>
      </c>
    </row>
    <row r="70" spans="1:11">
      <c r="A70" s="2">
        <v>43952</v>
      </c>
      <c r="B70" s="10">
        <v>68</v>
      </c>
      <c r="C70" s="3">
        <f>Dati!M70</f>
        <v>2053425</v>
      </c>
      <c r="D70">
        <f t="shared" ref="D70" si="136">C70-C69</f>
        <v>74208</v>
      </c>
      <c r="E70">
        <f t="shared" ref="E70" si="137">D70-D69</f>
        <v>5752</v>
      </c>
      <c r="G70" s="5">
        <f>C70/Casi_totali!B70</f>
        <v>9.8994590894189791</v>
      </c>
      <c r="H70" s="5">
        <f>C70/Positivi!B70</f>
        <v>20.342420970250537</v>
      </c>
      <c r="I70" s="6">
        <f t="shared" ref="I70" si="138">100/G70</f>
        <v>10.101562024422611</v>
      </c>
      <c r="J70" s="6">
        <f t="shared" ref="J70" si="139">100/H70</f>
        <v>4.9158357378526123</v>
      </c>
      <c r="K70" s="5">
        <f>'Nuovi positivi'!C70/D70*100</f>
        <v>2.6479624838292368</v>
      </c>
    </row>
    <row r="71" spans="1:11">
      <c r="A71" s="2">
        <v>43953</v>
      </c>
      <c r="B71" s="10">
        <v>69</v>
      </c>
      <c r="C71" s="3">
        <f>Dati!M71</f>
        <v>2108837</v>
      </c>
      <c r="D71">
        <f t="shared" ref="D71" si="140">C71-C70</f>
        <v>55412</v>
      </c>
      <c r="E71">
        <f t="shared" ref="E71" si="141">D71-D70</f>
        <v>-18796</v>
      </c>
      <c r="G71" s="5">
        <f>C71/Casi_totali!B71</f>
        <v>10.074318772452802</v>
      </c>
      <c r="H71" s="5">
        <f>C71/Positivi!B71</f>
        <v>20.940945741976485</v>
      </c>
      <c r="I71" s="6">
        <f t="shared" ref="I71" si="142">100/G71</f>
        <v>9.926229480988809</v>
      </c>
      <c r="J71" s="6">
        <f t="shared" ref="J71" si="143">100/H71</f>
        <v>4.7753335132113106</v>
      </c>
      <c r="K71" s="5">
        <f>'Nuovi positivi'!C71/D71*100</f>
        <v>3.4288601746914025</v>
      </c>
    </row>
    <row r="72" spans="1:11">
      <c r="A72" s="2">
        <v>43954</v>
      </c>
      <c r="B72" s="10">
        <v>70</v>
      </c>
      <c r="C72" s="3">
        <f>Dati!M72</f>
        <v>2153772</v>
      </c>
      <c r="D72">
        <f t="shared" ref="D72" si="144">C72-C71</f>
        <v>44935</v>
      </c>
      <c r="E72">
        <f t="shared" ref="E72" si="145">D72-D71</f>
        <v>-10477</v>
      </c>
      <c r="G72" s="5">
        <f>C72/Casi_totali!B72</f>
        <v>10.221159185068124</v>
      </c>
      <c r="H72" s="5">
        <f>C72/Positivi!B72</f>
        <v>21.499236366903244</v>
      </c>
      <c r="I72" s="6">
        <f t="shared" ref="I72" si="146">100/G72</f>
        <v>9.7836261219850567</v>
      </c>
      <c r="J72" s="6">
        <f t="shared" ref="J72" si="147">100/H72</f>
        <v>4.6513279957209956</v>
      </c>
      <c r="K72" s="5">
        <f>'Nuovi positivi'!C72/D72*100</f>
        <v>3.0911316345832871</v>
      </c>
    </row>
    <row r="73" spans="1:11">
      <c r="A73" s="2">
        <v>43955</v>
      </c>
      <c r="B73" s="10">
        <v>71</v>
      </c>
      <c r="C73" s="3">
        <f>Dati!M73</f>
        <v>2191403</v>
      </c>
      <c r="D73">
        <f t="shared" ref="D73" si="148">C73-C72</f>
        <v>37631</v>
      </c>
      <c r="E73">
        <f t="shared" ref="E73" si="149">D73-D72</f>
        <v>-7304</v>
      </c>
      <c r="G73" s="5">
        <f>C73/Casi_totali!B73</f>
        <v>10.339830516471798</v>
      </c>
      <c r="H73" s="5">
        <f>C73/Positivi!B73</f>
        <v>21.918413682736546</v>
      </c>
      <c r="I73" s="6">
        <f t="shared" ref="I73" si="150">100/G73</f>
        <v>9.6713384074038409</v>
      </c>
      <c r="J73" s="6">
        <f t="shared" ref="J73" si="151">100/H73</f>
        <v>4.5623739677275248</v>
      </c>
      <c r="K73" s="5">
        <f>'Nuovi positivi'!C73/D73*100</f>
        <v>3.2446653025431162</v>
      </c>
    </row>
    <row r="74" spans="1:11">
      <c r="A74" s="2">
        <v>43956</v>
      </c>
      <c r="B74" s="10">
        <v>72</v>
      </c>
      <c r="C74" s="3">
        <f>Dati!M74</f>
        <v>2246666</v>
      </c>
      <c r="D74">
        <f t="shared" ref="D74" si="152">C74-C73</f>
        <v>55263</v>
      </c>
      <c r="E74">
        <f t="shared" ref="E74" si="153">D74-D73</f>
        <v>17632</v>
      </c>
      <c r="G74" s="5">
        <f>C74/Casi_totali!B74</f>
        <v>10.547083980789905</v>
      </c>
      <c r="H74" s="5">
        <f>C74/Positivi!B74</f>
        <v>22.816435963317659</v>
      </c>
      <c r="I74" s="6">
        <f t="shared" ref="I74" si="154">100/G74</f>
        <v>9.4812936146271856</v>
      </c>
      <c r="J74" s="6">
        <f t="shared" ref="J74" si="155">100/H74</f>
        <v>4.3828054548384143</v>
      </c>
      <c r="K74" s="5">
        <f>'Nuovi positivi'!C74/D74*100</f>
        <v>1.9452436530771042</v>
      </c>
    </row>
    <row r="75" spans="1:11">
      <c r="A75" s="2">
        <v>43957</v>
      </c>
      <c r="B75" s="10">
        <v>73</v>
      </c>
      <c r="C75" s="3">
        <f>Dati!M75</f>
        <v>2310929</v>
      </c>
      <c r="D75">
        <f t="shared" ref="D75:D76" si="156">C75-C74</f>
        <v>64263</v>
      </c>
      <c r="E75">
        <f t="shared" ref="E75:E76" si="157">D75-D74</f>
        <v>9000</v>
      </c>
      <c r="G75" s="5">
        <f>C75/Casi_totali!B75</f>
        <v>10.775721939596282</v>
      </c>
      <c r="H75" s="5">
        <f>C75/Positivi!B75</f>
        <v>25.248328380386329</v>
      </c>
      <c r="I75" s="6">
        <f t="shared" ref="I75:I76" si="158">100/G75</f>
        <v>9.2801206787400226</v>
      </c>
      <c r="J75" s="6">
        <f t="shared" ref="J75:J76" si="159">100/H75</f>
        <v>3.9606582460992961</v>
      </c>
      <c r="K75" s="5">
        <f>'Nuovi positivi'!C75/D75*100</f>
        <v>2.2470161679348926</v>
      </c>
    </row>
    <row r="76" spans="1:11">
      <c r="A76" s="2">
        <v>43958</v>
      </c>
      <c r="B76" s="10">
        <v>74</v>
      </c>
      <c r="C76" s="3">
        <f>Dati!M76</f>
        <v>2381288</v>
      </c>
      <c r="D76">
        <f t="shared" si="156"/>
        <v>70359</v>
      </c>
      <c r="E76">
        <f t="shared" si="157"/>
        <v>6096</v>
      </c>
      <c r="G76" s="5">
        <f>C76/Casi_totali!B76</f>
        <v>11.031733825014593</v>
      </c>
      <c r="H76" s="5">
        <f>C76/Positivi!B76</f>
        <v>26.569758100508793</v>
      </c>
      <c r="I76" s="6">
        <f t="shared" si="158"/>
        <v>9.0647582316796633</v>
      </c>
      <c r="J76" s="6">
        <f t="shared" si="159"/>
        <v>3.7636774720235433</v>
      </c>
      <c r="K76" s="5">
        <f>'Nuovi positivi'!C76/D76*100</f>
        <v>1.9912164755041997</v>
      </c>
    </row>
    <row r="77" spans="1:11">
      <c r="A77" s="2">
        <v>43959</v>
      </c>
      <c r="B77" s="10">
        <v>75</v>
      </c>
      <c r="C77" s="3">
        <f>Dati!M77</f>
        <v>2445063</v>
      </c>
      <c r="D77">
        <f t="shared" ref="D77:D78" si="160">C77-C76</f>
        <v>63775</v>
      </c>
      <c r="E77">
        <f t="shared" ref="E77:E78" si="161">D77-D76</f>
        <v>-6584</v>
      </c>
      <c r="G77" s="5">
        <f>C77/Casi_totali!B77</f>
        <v>11.257973616962497</v>
      </c>
      <c r="H77" s="5">
        <f>C77/Positivi!B77</f>
        <v>27.797125999022295</v>
      </c>
      <c r="I77" s="6">
        <f t="shared" ref="I77:I78" si="162">100/G77</f>
        <v>8.8825932092547308</v>
      </c>
      <c r="J77" s="6">
        <f t="shared" ref="J77:J78" si="163">100/H77</f>
        <v>3.5974942158954595</v>
      </c>
      <c r="K77" s="5">
        <f>'Nuovi positivi'!C77/D77*100</f>
        <v>2.0807526460211681</v>
      </c>
    </row>
    <row r="78" spans="1:11">
      <c r="A78" s="2">
        <v>43960</v>
      </c>
      <c r="B78" s="10">
        <v>76</v>
      </c>
      <c r="C78" s="3">
        <f>Dati!M78</f>
        <v>2514234</v>
      </c>
      <c r="D78">
        <f t="shared" si="160"/>
        <v>69171</v>
      </c>
      <c r="E78">
        <f t="shared" si="161"/>
        <v>5396</v>
      </c>
      <c r="G78" s="5">
        <f>C78/Casi_totali!B78</f>
        <v>11.519022486117983</v>
      </c>
      <c r="H78" s="5">
        <f>C78/Positivi!B78</f>
        <v>29.634308479290919</v>
      </c>
      <c r="I78" s="6">
        <f t="shared" si="162"/>
        <v>8.6812921947599158</v>
      </c>
      <c r="J78" s="6">
        <f t="shared" si="163"/>
        <v>3.3744671339262773</v>
      </c>
      <c r="K78" s="5">
        <f>'Nuovi positivi'!C78/D78*100</f>
        <v>1.5656850414190917</v>
      </c>
    </row>
    <row r="79" spans="1:11">
      <c r="A79" s="2">
        <v>43961</v>
      </c>
      <c r="B79" s="10">
        <v>77</v>
      </c>
      <c r="C79" s="3">
        <f>Dati!M79</f>
        <v>2565912</v>
      </c>
      <c r="D79">
        <f t="shared" ref="D79" si="164">C79-C78</f>
        <v>51678</v>
      </c>
      <c r="E79">
        <f t="shared" ref="E79" si="165">D79-D78</f>
        <v>-17493</v>
      </c>
      <c r="G79" s="5">
        <f>C79/Casi_totali!B79</f>
        <v>11.712749349522984</v>
      </c>
      <c r="H79" s="5">
        <f>C79/Positivi!B79</f>
        <v>30.794392972012865</v>
      </c>
      <c r="I79" s="6">
        <f t="shared" ref="I79" si="166">100/G79</f>
        <v>8.5377051122563827</v>
      </c>
      <c r="J79" s="6">
        <f t="shared" ref="J79" si="167">100/H79</f>
        <v>3.2473444139939329</v>
      </c>
      <c r="K79" s="5">
        <f>'Nuovi positivi'!C79/D79*100</f>
        <v>1.5519176438716669</v>
      </c>
    </row>
    <row r="80" spans="1:11">
      <c r="A80" s="2">
        <v>43962</v>
      </c>
      <c r="B80" s="10">
        <v>78</v>
      </c>
      <c r="C80" s="3">
        <f>Dati!M80</f>
        <v>2606652</v>
      </c>
      <c r="D80">
        <f t="shared" ref="D80" si="168">C80-C79</f>
        <v>40740</v>
      </c>
      <c r="E80">
        <f t="shared" ref="E80" si="169">D80-D79</f>
        <v>-10938</v>
      </c>
      <c r="G80" s="5">
        <f>C80/Casi_totali!B80</f>
        <v>11.858443957163784</v>
      </c>
      <c r="H80" s="5">
        <f>C80/Positivi!B80</f>
        <v>31.600378236834448</v>
      </c>
      <c r="I80" s="6">
        <f t="shared" ref="I80" si="170">100/G80</f>
        <v>8.4328095963711309</v>
      </c>
      <c r="J80" s="6">
        <f t="shared" ref="J80" si="171">100/H80</f>
        <v>3.1645190842506019</v>
      </c>
      <c r="K80" s="5">
        <f>'Nuovi positivi'!C80/D80*100</f>
        <v>1.8262150220913109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workbookViewId="0">
      <pane ySplit="1" topLeftCell="A62" activePane="bottomLeft" state="frozen"/>
      <selection pane="bottomLeft" activeCell="C80" sqref="C80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38</v>
      </c>
      <c r="E1" s="8" t="s">
        <v>21</v>
      </c>
      <c r="F1" s="8" t="s">
        <v>22</v>
      </c>
      <c r="G1" s="8" t="s">
        <v>26</v>
      </c>
      <c r="H1" s="8" t="s">
        <v>29</v>
      </c>
      <c r="I1" s="8" t="s">
        <v>37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0.45307480074419615</v>
      </c>
      <c r="F4" s="11">
        <f t="shared" ref="F4:F60" si="0">(E4-E3)*10</f>
        <v>4.5307480074419617</v>
      </c>
      <c r="G4" s="11">
        <f t="shared" ref="G4:G35" si="1">$L$4*B4^$L$5*EXP(-B4/$L$6)</f>
        <v>0.45307480074419615</v>
      </c>
      <c r="H4" s="11">
        <f t="shared" ref="H4:H52" si="2">C4-E4</f>
        <v>321.54692519925578</v>
      </c>
      <c r="I4" s="11">
        <f>H4-H3</f>
        <v>92.546925199255782</v>
      </c>
      <c r="K4" s="4" t="s">
        <v>23</v>
      </c>
      <c r="L4" s="17">
        <f>0.019</f>
        <v>1.9E-2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3">C5-C4</f>
        <v>78</v>
      </c>
      <c r="E5" s="11">
        <f t="shared" ref="E5:E60" si="4">E4+G5</f>
        <v>3.4230947595736234</v>
      </c>
      <c r="F5" s="11">
        <f t="shared" si="0"/>
        <v>29.700199588294272</v>
      </c>
      <c r="G5" s="11">
        <f t="shared" si="1"/>
        <v>2.9700199588294272</v>
      </c>
      <c r="H5" s="11">
        <f t="shared" si="2"/>
        <v>396.57690524042636</v>
      </c>
      <c r="I5" s="11">
        <f t="shared" ref="I5:I52" si="5">H5-H4</f>
        <v>75.029980041170575</v>
      </c>
      <c r="K5" s="4" t="s">
        <v>39</v>
      </c>
      <c r="L5" s="9">
        <v>5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4"/>
        <v>14.227135552699572</v>
      </c>
      <c r="F6" s="11">
        <f t="shared" si="0"/>
        <v>108.04040793125949</v>
      </c>
      <c r="G6" s="11">
        <f t="shared" si="1"/>
        <v>10.804040793125949</v>
      </c>
      <c r="H6" s="11">
        <f t="shared" si="2"/>
        <v>635.77286444730044</v>
      </c>
      <c r="I6" s="11">
        <f t="shared" si="5"/>
        <v>239.19595920687408</v>
      </c>
      <c r="K6" s="4" t="s">
        <v>40</v>
      </c>
      <c r="L6" s="9">
        <v>6.8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4"/>
        <v>42.689399693987212</v>
      </c>
      <c r="F7" s="11">
        <f t="shared" si="0"/>
        <v>284.62264141287642</v>
      </c>
      <c r="G7" s="11">
        <f t="shared" si="1"/>
        <v>28.46226414128764</v>
      </c>
      <c r="H7" s="11">
        <f t="shared" si="2"/>
        <v>845.31060030601282</v>
      </c>
      <c r="I7" s="11">
        <f t="shared" si="5"/>
        <v>209.53773585871238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4"/>
        <v>103.82706349884859</v>
      </c>
      <c r="F8" s="11">
        <f t="shared" si="0"/>
        <v>611.37663804861381</v>
      </c>
      <c r="G8" s="11">
        <f t="shared" si="1"/>
        <v>61.137663804861369</v>
      </c>
      <c r="H8" s="11">
        <f t="shared" si="2"/>
        <v>1024.1729365011515</v>
      </c>
      <c r="I8" s="11">
        <f t="shared" si="5"/>
        <v>178.86233619513871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4"/>
        <v>217.89824820353124</v>
      </c>
      <c r="F9" s="11">
        <f t="shared" si="0"/>
        <v>1140.7118470468265</v>
      </c>
      <c r="G9" s="11">
        <f t="shared" si="1"/>
        <v>114.07118470468266</v>
      </c>
      <c r="H9" s="11">
        <f t="shared" si="2"/>
        <v>1476.1017517964688</v>
      </c>
      <c r="I9" s="11">
        <f t="shared" si="5"/>
        <v>451.92881529531724</v>
      </c>
      <c r="K9" s="12" t="s">
        <v>30</v>
      </c>
      <c r="L9" s="11">
        <f>AVERAGE(H3:H36)</f>
        <v>1852.348780336112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4"/>
        <v>409.88393481459968</v>
      </c>
      <c r="F10" s="11">
        <f t="shared" si="0"/>
        <v>1919.8568661106845</v>
      </c>
      <c r="G10" s="11">
        <f t="shared" si="1"/>
        <v>191.98568661106842</v>
      </c>
      <c r="H10" s="11">
        <f t="shared" si="2"/>
        <v>1626.1160651854002</v>
      </c>
      <c r="I10" s="11">
        <f t="shared" si="5"/>
        <v>150.01431338893144</v>
      </c>
      <c r="K10" s="12" t="s">
        <v>31</v>
      </c>
      <c r="L10" s="6">
        <f>STDEVP(H3:H36)</f>
        <v>915.31683938102208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4"/>
        <v>708.53538503933942</v>
      </c>
      <c r="F11" s="11">
        <f t="shared" si="0"/>
        <v>2986.5145022473971</v>
      </c>
      <c r="G11" s="11">
        <f t="shared" si="1"/>
        <v>298.65145022473973</v>
      </c>
      <c r="H11" s="11">
        <f t="shared" si="2"/>
        <v>1793.4646149606606</v>
      </c>
      <c r="I11" s="11">
        <f t="shared" si="5"/>
        <v>167.34854977526038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4"/>
        <v>1145.1369069180714</v>
      </c>
      <c r="F12" s="11">
        <f t="shared" si="0"/>
        <v>4366.01521878732</v>
      </c>
      <c r="G12" s="11">
        <f t="shared" si="1"/>
        <v>436.60152187873194</v>
      </c>
      <c r="H12" s="11">
        <f t="shared" si="2"/>
        <v>1943.8630930819286</v>
      </c>
      <c r="I12" s="11">
        <f t="shared" si="5"/>
        <v>150.398478121268</v>
      </c>
      <c r="K12" s="12" t="s">
        <v>41</v>
      </c>
      <c r="L12" s="11">
        <f>AVERAGE(I4:I39)</f>
        <v>-33.28270770130176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4"/>
        <v>1752.1273250696286</v>
      </c>
      <c r="F13" s="11">
        <f t="shared" si="0"/>
        <v>6069.9041815155715</v>
      </c>
      <c r="G13" s="11">
        <f t="shared" si="1"/>
        <v>606.99041815155726</v>
      </c>
      <c r="H13" s="11">
        <f t="shared" si="2"/>
        <v>2105.8726749303714</v>
      </c>
      <c r="I13" s="11">
        <f t="shared" si="5"/>
        <v>162.00958184844285</v>
      </c>
      <c r="K13" s="12" t="s">
        <v>31</v>
      </c>
      <c r="L13" s="6">
        <f>STDEVP(I4:I39)</f>
        <v>602.31910554244769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4"/>
        <v>2561.7036593811417</v>
      </c>
      <c r="F14" s="11">
        <f t="shared" si="0"/>
        <v>8095.7633431151316</v>
      </c>
      <c r="G14" s="11">
        <f t="shared" si="1"/>
        <v>809.57633431151305</v>
      </c>
      <c r="H14" s="11">
        <f t="shared" si="2"/>
        <v>2074.2963406188583</v>
      </c>
      <c r="I14" s="11">
        <f t="shared" si="5"/>
        <v>-31.576334311513165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4"/>
        <v>3604.5048059928122</v>
      </c>
      <c r="F15" s="11">
        <f t="shared" si="0"/>
        <v>10428.011466116704</v>
      </c>
      <c r="G15" s="11">
        <f t="shared" si="1"/>
        <v>1042.8011466116702</v>
      </c>
      <c r="H15" s="11">
        <f t="shared" si="2"/>
        <v>2278.4951940071878</v>
      </c>
      <c r="I15" s="11">
        <f t="shared" si="5"/>
        <v>204.19885338832955</v>
      </c>
      <c r="K15" t="s">
        <v>32</v>
      </c>
      <c r="L15" s="14">
        <f>MATCH(MAX(G3:G67),G3:G67,0)</f>
        <v>34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4"/>
        <v>4908.4462268849675</v>
      </c>
      <c r="F16" s="11">
        <f t="shared" si="0"/>
        <v>13039.414208921553</v>
      </c>
      <c r="G16" s="11">
        <f t="shared" si="1"/>
        <v>1303.9414208921553</v>
      </c>
      <c r="H16" s="11">
        <f t="shared" si="2"/>
        <v>2466.5537731150325</v>
      </c>
      <c r="I16" s="11">
        <f t="shared" si="5"/>
        <v>188.05857910784471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4"/>
        <v>6497.7516401316816</v>
      </c>
      <c r="F17" s="11">
        <f t="shared" si="0"/>
        <v>15893.054132467141</v>
      </c>
      <c r="G17" s="11">
        <f t="shared" si="1"/>
        <v>1589.3054132467141</v>
      </c>
      <c r="H17" s="11">
        <f t="shared" si="2"/>
        <v>2674.2483598683184</v>
      </c>
      <c r="I17" s="11">
        <f t="shared" si="5"/>
        <v>207.69458675328588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4"/>
        <v>8392.2059916696835</v>
      </c>
      <c r="F18" s="11">
        <f t="shared" si="0"/>
        <v>18944.543515380021</v>
      </c>
      <c r="G18" s="11">
        <f t="shared" si="1"/>
        <v>1894.4543515380026</v>
      </c>
      <c r="H18" s="11">
        <f t="shared" si="2"/>
        <v>1756.7940083303165</v>
      </c>
      <c r="I18" s="11">
        <f t="shared" si="5"/>
        <v>-917.4543515380019</v>
      </c>
      <c r="K18" t="s">
        <v>42</v>
      </c>
      <c r="L18" s="11">
        <f>MAX(E3:E117)</f>
        <v>225264.22886801412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4"/>
        <v>10606.636229601212</v>
      </c>
      <c r="F19" s="11">
        <f t="shared" si="0"/>
        <v>22144.302379315286</v>
      </c>
      <c r="G19" s="11">
        <f t="shared" si="1"/>
        <v>2214.4302379315286</v>
      </c>
      <c r="H19" s="11">
        <f t="shared" si="2"/>
        <v>1855.3637703987879</v>
      </c>
      <c r="I19" s="11">
        <f t="shared" si="5"/>
        <v>98.569762068471391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4"/>
        <v>13150.61267653323</v>
      </c>
      <c r="F20" s="11">
        <f t="shared" si="0"/>
        <v>25439.76446932018</v>
      </c>
      <c r="G20" s="11">
        <f t="shared" si="1"/>
        <v>2543.976446932018</v>
      </c>
      <c r="H20" s="11">
        <f t="shared" si="2"/>
        <v>1962.3873234667699</v>
      </c>
      <c r="I20" s="11">
        <f t="shared" si="5"/>
        <v>107.02355306798199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4"/>
        <v>16028.353845199696</v>
      </c>
      <c r="F21" s="11">
        <f t="shared" si="0"/>
        <v>28777.411686664655</v>
      </c>
      <c r="G21" s="11">
        <f t="shared" si="1"/>
        <v>2877.7411686664655</v>
      </c>
      <c r="H21" s="11">
        <f t="shared" si="2"/>
        <v>1631.6461548003044</v>
      </c>
      <c r="I21" s="11">
        <f t="shared" si="5"/>
        <v>-330.74116866646546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4"/>
        <v>19238.810921525168</v>
      </c>
      <c r="F22" s="11">
        <f t="shared" si="0"/>
        <v>32104.570763254724</v>
      </c>
      <c r="G22" s="11">
        <f t="shared" si="1"/>
        <v>3210.457076325471</v>
      </c>
      <c r="H22" s="11">
        <f t="shared" si="2"/>
        <v>1918.1890784748321</v>
      </c>
      <c r="I22" s="11">
        <f t="shared" si="5"/>
        <v>286.54292367452763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4"/>
        <v>22775.904318934976</v>
      </c>
      <c r="F23" s="11">
        <f t="shared" si="0"/>
        <v>35370.933974098079</v>
      </c>
      <c r="G23" s="11">
        <f t="shared" si="1"/>
        <v>3537.0933974098098</v>
      </c>
      <c r="H23" s="11">
        <f t="shared" si="2"/>
        <v>1971.0956810650241</v>
      </c>
      <c r="I23" s="11">
        <f t="shared" si="5"/>
        <v>52.906602590192051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4"/>
        <v>26628.883145612526</v>
      </c>
      <c r="F24" s="11">
        <f t="shared" si="0"/>
        <v>38529.788266775504</v>
      </c>
      <c r="G24" s="11">
        <f t="shared" si="1"/>
        <v>3852.9788266775504</v>
      </c>
      <c r="H24" s="11">
        <f t="shared" si="2"/>
        <v>1351.1168543874737</v>
      </c>
      <c r="I24" s="11">
        <f t="shared" si="5"/>
        <v>-619.97882667755039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4"/>
        <v>30782.778608267508</v>
      </c>
      <c r="F25" s="11">
        <f t="shared" si="0"/>
        <v>41538.954626549821</v>
      </c>
      <c r="G25" s="11">
        <f t="shared" si="1"/>
        <v>4153.8954626549812</v>
      </c>
      <c r="H25" s="11">
        <f t="shared" si="2"/>
        <v>723.22139173249161</v>
      </c>
      <c r="I25" s="11">
        <f t="shared" si="5"/>
        <v>-627.89546265498211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4"/>
        <v>35218.923839730487</v>
      </c>
      <c r="F26" s="11">
        <f t="shared" si="0"/>
        <v>44361.452314629787</v>
      </c>
      <c r="G26" s="11">
        <f t="shared" si="1"/>
        <v>4436.1452314629823</v>
      </c>
      <c r="H26" s="11">
        <f t="shared" si="2"/>
        <v>494.07616026951291</v>
      </c>
      <c r="I26" s="11">
        <f t="shared" si="5"/>
        <v>-229.1452314629787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4"/>
        <v>39915.51498491149</v>
      </c>
      <c r="F27" s="11">
        <f t="shared" si="0"/>
        <v>46965.911451810025</v>
      </c>
      <c r="G27" s="11">
        <f t="shared" si="1"/>
        <v>4696.5911451810043</v>
      </c>
      <c r="H27" s="11">
        <f t="shared" si="2"/>
        <v>1119.4850150885104</v>
      </c>
      <c r="I27" s="11">
        <f t="shared" si="5"/>
        <v>625.4088548189975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4"/>
        <v>44848.191278720544</v>
      </c>
      <c r="F28" s="11">
        <f t="shared" si="0"/>
        <v>49326.762938090542</v>
      </c>
      <c r="G28" s="11">
        <f t="shared" si="1"/>
        <v>4932.6762938090524</v>
      </c>
      <c r="H28" s="11">
        <f t="shared" si="2"/>
        <v>2172.8087212794562</v>
      </c>
      <c r="I28" s="11">
        <f t="shared" si="5"/>
        <v>1053.3237061909458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4"/>
        <v>49990.615033416689</v>
      </c>
      <c r="F29" s="11">
        <f t="shared" si="0"/>
        <v>51424.237546961449</v>
      </c>
      <c r="G29" s="11">
        <f t="shared" si="1"/>
        <v>5142.4237546961485</v>
      </c>
      <c r="H29" s="11">
        <f t="shared" si="2"/>
        <v>3587.3849665833113</v>
      </c>
      <c r="I29" s="11">
        <f t="shared" si="5"/>
        <v>1414.5762453038551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4"/>
        <v>55315.035713766832</v>
      </c>
      <c r="F30" s="11">
        <f t="shared" si="0"/>
        <v>53244.206803501438</v>
      </c>
      <c r="G30" s="11">
        <f t="shared" si="1"/>
        <v>5324.4206803501447</v>
      </c>
      <c r="H30" s="11">
        <f t="shared" si="2"/>
        <v>3822.9642862331675</v>
      </c>
      <c r="I30" s="11">
        <f t="shared" si="5"/>
        <v>235.57931964985619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4"/>
        <v>60792.825460881031</v>
      </c>
      <c r="F31" s="11">
        <f t="shared" si="0"/>
        <v>54777.897471141987</v>
      </c>
      <c r="G31" s="11">
        <f t="shared" si="1"/>
        <v>5477.7897471141987</v>
      </c>
      <c r="H31" s="11">
        <f t="shared" si="2"/>
        <v>3134.1745391189688</v>
      </c>
      <c r="I31" s="11">
        <f t="shared" si="5"/>
        <v>-688.78974711419869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4"/>
        <v>66394.976418847495</v>
      </c>
      <c r="F32" s="11">
        <f t="shared" si="0"/>
        <v>56021.509579664635</v>
      </c>
      <c r="G32" s="11">
        <f t="shared" si="1"/>
        <v>5602.1509579664626</v>
      </c>
      <c r="H32" s="11">
        <f t="shared" si="2"/>
        <v>2781.0235811525054</v>
      </c>
      <c r="I32" s="11">
        <f t="shared" si="5"/>
        <v>-353.15095796646347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4"/>
        <v>72092.552948628334</v>
      </c>
      <c r="F33" s="11">
        <f t="shared" si="0"/>
        <v>56975.765297808393</v>
      </c>
      <c r="G33" s="11">
        <f t="shared" si="1"/>
        <v>5697.5765297808348</v>
      </c>
      <c r="H33" s="11">
        <f t="shared" si="2"/>
        <v>2293.447051371666</v>
      </c>
      <c r="I33" s="11">
        <f t="shared" si="5"/>
        <v>-487.57652978083934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4"/>
        <v>77857.09423740377</v>
      </c>
      <c r="F34" s="11">
        <f t="shared" si="0"/>
        <v>57645.412887754355</v>
      </c>
      <c r="G34" s="11">
        <f t="shared" si="1"/>
        <v>5764.5412887754319</v>
      </c>
      <c r="H34" s="11">
        <f t="shared" si="2"/>
        <v>2681.9057625962305</v>
      </c>
      <c r="I34" s="11">
        <f t="shared" si="5"/>
        <v>388.45871122456447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4"/>
        <v>83660.964908556678</v>
      </c>
      <c r="F35" s="11">
        <f t="shared" si="0"/>
        <v>58038.706711529085</v>
      </c>
      <c r="G35" s="11">
        <f t="shared" si="1"/>
        <v>5803.8706711529039</v>
      </c>
      <c r="H35" s="11">
        <f t="shared" si="2"/>
        <v>2837.035091443322</v>
      </c>
      <c r="I35" s="11">
        <f t="shared" si="5"/>
        <v>155.12932884709153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4"/>
        <v>89477.653005623215</v>
      </c>
      <c r="F36" s="11">
        <f t="shared" si="0"/>
        <v>58166.88097066537</v>
      </c>
      <c r="G36" s="11">
        <f t="shared" ref="G36:G60" si="6">$L$4*B36^$L$5*EXP(-B36/$L$6)</f>
        <v>5816.6880970665397</v>
      </c>
      <c r="H36" s="11">
        <f t="shared" si="2"/>
        <v>2994.346994376785</v>
      </c>
      <c r="I36" s="11">
        <f t="shared" si="5"/>
        <v>157.31190293346299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4"/>
        <v>95282.016173832933</v>
      </c>
      <c r="F37" s="11">
        <f t="shared" si="0"/>
        <v>58043.631682097184</v>
      </c>
      <c r="G37" s="11">
        <f t="shared" si="6"/>
        <v>5804.3631682097193</v>
      </c>
      <c r="H37" s="11">
        <f t="shared" si="2"/>
        <v>2406.9838261670666</v>
      </c>
      <c r="I37" s="11">
        <f t="shared" si="5"/>
        <v>-587.36316820971842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4"/>
        <v>101050.47801555481</v>
      </c>
      <c r="F38" s="11">
        <f t="shared" si="0"/>
        <v>57684.618417218735</v>
      </c>
      <c r="G38" s="11">
        <f t="shared" si="6"/>
        <v>5768.4618417218662</v>
      </c>
      <c r="H38" s="11">
        <f t="shared" si="2"/>
        <v>688.52198444519308</v>
      </c>
      <c r="I38" s="11">
        <f t="shared" si="5"/>
        <v>-1718.4618417218735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4"/>
        <v>106761.17747724686</v>
      </c>
      <c r="F39" s="11">
        <f t="shared" si="0"/>
        <v>57106.994616920565</v>
      </c>
      <c r="G39" s="11">
        <f t="shared" si="6"/>
        <v>5710.699461692052</v>
      </c>
      <c r="H39" s="11">
        <f t="shared" si="2"/>
        <v>-969.17747724686342</v>
      </c>
      <c r="I39" s="11">
        <f t="shared" si="5"/>
        <v>-1657.6994616920565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4"/>
        <v>112394.0747649565</v>
      </c>
      <c r="F40" s="11">
        <f t="shared" si="0"/>
        <v>56328.972877096385</v>
      </c>
      <c r="G40" s="11">
        <f t="shared" si="6"/>
        <v>5632.8972877096439</v>
      </c>
      <c r="H40" s="11">
        <f t="shared" si="2"/>
        <v>-1820.0747649565019</v>
      </c>
      <c r="I40" s="11">
        <f t="shared" si="5"/>
        <v>-850.89728770963848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4"/>
        <v>117931.01771400963</v>
      </c>
      <c r="F41" s="11">
        <f t="shared" si="0"/>
        <v>55369.429490531329</v>
      </c>
      <c r="G41" s="11">
        <f t="shared" si="6"/>
        <v>5536.942949053132</v>
      </c>
      <c r="H41" s="11">
        <f t="shared" si="2"/>
        <v>-2689.0177140096348</v>
      </c>
      <c r="I41" s="11">
        <f t="shared" si="5"/>
        <v>-868.94294905313291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4"/>
        <v>123355.77278712978</v>
      </c>
      <c r="F42" s="11">
        <f t="shared" si="0"/>
        <v>54247.550731201482</v>
      </c>
      <c r="G42" s="11">
        <f t="shared" si="6"/>
        <v>5424.7550731201536</v>
      </c>
      <c r="H42" s="11">
        <f t="shared" si="2"/>
        <v>-3528.772787129783</v>
      </c>
      <c r="I42" s="11">
        <f t="shared" si="5"/>
        <v>-839.75507312014815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4"/>
        <v>128654.02497352344</v>
      </c>
      <c r="F43" s="11">
        <f t="shared" si="0"/>
        <v>52982.521863936563</v>
      </c>
      <c r="G43" s="11">
        <f t="shared" si="6"/>
        <v>5298.2521863936581</v>
      </c>
      <c r="H43" s="11">
        <f t="shared" si="2"/>
        <v>-4022.0249735234393</v>
      </c>
      <c r="I43" s="11">
        <f t="shared" si="5"/>
        <v>-493.2521863936563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4"/>
        <v>133813.35083719774</v>
      </c>
      <c r="F44" s="11">
        <f t="shared" si="0"/>
        <v>51593.258636742976</v>
      </c>
      <c r="G44" s="11">
        <f t="shared" si="6"/>
        <v>5159.3258636742858</v>
      </c>
      <c r="H44" s="11">
        <f t="shared" si="2"/>
        <v>-4865.3508371977368</v>
      </c>
      <c r="I44" s="11">
        <f t="shared" si="5"/>
        <v>-843.32586367429758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4"/>
        <v>138823.16884127405</v>
      </c>
      <c r="F45" s="11">
        <f t="shared" si="0"/>
        <v>50098.180040763109</v>
      </c>
      <c r="G45" s="11">
        <f t="shared" si="6"/>
        <v>5009.8180040763018</v>
      </c>
      <c r="H45" s="11">
        <f t="shared" si="2"/>
        <v>-6276.1688412740477</v>
      </c>
      <c r="I45" s="11">
        <f t="shared" si="5"/>
        <v>-1410.8180040763109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4"/>
        <v>143674.67087898275</v>
      </c>
      <c r="F46" s="11">
        <f t="shared" si="0"/>
        <v>48515.020377087058</v>
      </c>
      <c r="G46" s="11">
        <f t="shared" si="6"/>
        <v>4851.5020377087176</v>
      </c>
      <c r="H46" s="11">
        <f t="shared" si="2"/>
        <v>-8088.6708789827535</v>
      </c>
      <c r="I46" s="11">
        <f t="shared" si="5"/>
        <v>-1812.5020377087058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4"/>
        <v>148360.73869125717</v>
      </c>
      <c r="F47" s="11">
        <f t="shared" si="0"/>
        <v>46860.678122744139</v>
      </c>
      <c r="G47" s="11">
        <f t="shared" si="6"/>
        <v>4686.0678122744021</v>
      </c>
      <c r="H47" s="11">
        <f t="shared" si="2"/>
        <v>-8938.7386912571674</v>
      </c>
      <c r="I47" s="11">
        <f t="shared" si="5"/>
        <v>-850.06781227441388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4"/>
        <v>152875.84856252625</v>
      </c>
      <c r="F48" s="11">
        <f t="shared" si="0"/>
        <v>45151.098712690873</v>
      </c>
      <c r="G48" s="11">
        <f t="shared" si="6"/>
        <v>4515.1098712690891</v>
      </c>
      <c r="H48" s="11">
        <f t="shared" si="2"/>
        <v>-9249.8485625262547</v>
      </c>
      <c r="I48" s="11">
        <f t="shared" si="5"/>
        <v>-311.10987126908731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4"/>
        <v>157215.96737494136</v>
      </c>
      <c r="F49" s="11">
        <f t="shared" si="0"/>
        <v>43401.188124151086</v>
      </c>
      <c r="G49" s="11">
        <f t="shared" si="6"/>
        <v>4340.1188124151013</v>
      </c>
      <c r="H49" s="11">
        <f t="shared" si="2"/>
        <v>-9638.9673749413632</v>
      </c>
      <c r="I49" s="11">
        <f t="shared" si="5"/>
        <v>-389.11881241510855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4"/>
        <v>161378.44277889849</v>
      </c>
      <c r="F50" s="11">
        <f t="shared" si="0"/>
        <v>41624.754039571271</v>
      </c>
      <c r="G50" s="11">
        <f t="shared" si="6"/>
        <v>4162.4754039571317</v>
      </c>
      <c r="H50" s="11">
        <f t="shared" si="2"/>
        <v>-9107.4427788984904</v>
      </c>
      <c r="I50" s="11">
        <f t="shared" si="5"/>
        <v>531.52459604287287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4"/>
        <v>165361.88991412453</v>
      </c>
      <c r="F51" s="11">
        <f t="shared" si="0"/>
        <v>39834.471352260443</v>
      </c>
      <c r="G51" s="11">
        <f t="shared" si="6"/>
        <v>3983.4471352260407</v>
      </c>
      <c r="H51" s="11">
        <f t="shared" si="2"/>
        <v>-8998.8899141245347</v>
      </c>
      <c r="I51" s="11">
        <f t="shared" si="5"/>
        <v>108.55286477395566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3"/>
        <v>3153</v>
      </c>
      <c r="E52" s="11">
        <f t="shared" si="4"/>
        <v>169166.07679854264</v>
      </c>
      <c r="F52" s="11">
        <f t="shared" si="0"/>
        <v>38041.868844181008</v>
      </c>
      <c r="G52" s="11">
        <f t="shared" si="6"/>
        <v>3804.1868844180958</v>
      </c>
      <c r="H52" s="11">
        <f t="shared" si="2"/>
        <v>-9650.0767985426355</v>
      </c>
      <c r="I52" s="11">
        <f t="shared" si="5"/>
        <v>-651.18688441810082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7">C53-C52</f>
        <v>2972</v>
      </c>
      <c r="E53" s="11">
        <f t="shared" si="4"/>
        <v>172791.81019759687</v>
      </c>
      <c r="F53" s="11">
        <f t="shared" si="0"/>
        <v>36257.333990542393</v>
      </c>
      <c r="G53" s="11">
        <f t="shared" si="6"/>
        <v>3625.7333990542306</v>
      </c>
      <c r="H53" s="11">
        <f t="shared" ref="H53" si="8">C53-E53</f>
        <v>-10303.810197596875</v>
      </c>
      <c r="I53" s="11">
        <f t="shared" ref="I53" si="9">H53-H52</f>
        <v>-653.73339905423927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0">C54-C53</f>
        <v>2667</v>
      </c>
      <c r="E54" s="11">
        <f t="shared" si="4"/>
        <v>176240.82349912281</v>
      </c>
      <c r="F54" s="11">
        <f t="shared" si="0"/>
        <v>34490.133015259344</v>
      </c>
      <c r="G54" s="11">
        <f t="shared" si="6"/>
        <v>3449.0133015259198</v>
      </c>
      <c r="H54" s="11">
        <f t="shared" ref="H54" si="11">C54-E54</f>
        <v>-11085.823499122809</v>
      </c>
      <c r="I54" s="11">
        <f t="shared" ref="I54" si="12">H54-H53</f>
        <v>-782.01330152593437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3">C55-C54</f>
        <v>3786</v>
      </c>
      <c r="E55" s="11">
        <f t="shared" si="4"/>
        <v>179515.6678512964</v>
      </c>
      <c r="F55" s="11">
        <f t="shared" si="0"/>
        <v>32748.443521735899</v>
      </c>
      <c r="G55" s="11">
        <f t="shared" si="6"/>
        <v>3274.844352173594</v>
      </c>
      <c r="H55" s="11">
        <f t="shared" ref="H55" si="14">C55-E55</f>
        <v>-10574.667851296399</v>
      </c>
      <c r="I55" s="11">
        <f t="shared" ref="I55" si="15">H55-H54</f>
        <v>511.15564782641013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6">C56-C55</f>
        <v>3493</v>
      </c>
      <c r="E56" s="11">
        <f t="shared" si="4"/>
        <v>182619.60757566051</v>
      </c>
      <c r="F56" s="11">
        <f t="shared" si="0"/>
        <v>31039.397243641142</v>
      </c>
      <c r="G56" s="11">
        <f t="shared" si="6"/>
        <v>3103.9397243641265</v>
      </c>
      <c r="H56" s="11">
        <f t="shared" ref="H56" si="17">C56-E56</f>
        <v>-10185.607575660513</v>
      </c>
      <c r="I56" s="11">
        <f t="shared" ref="I56" si="18">H56-H55</f>
        <v>389.06027563588577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9">C57-C56</f>
        <v>3491</v>
      </c>
      <c r="E57" s="11">
        <f t="shared" si="4"/>
        <v>185556.52064477332</v>
      </c>
      <c r="F57" s="11">
        <f t="shared" si="0"/>
        <v>29369.130691128084</v>
      </c>
      <c r="G57" s="11">
        <f t="shared" si="6"/>
        <v>2936.9130691127975</v>
      </c>
      <c r="H57" s="11">
        <f t="shared" ref="H57" si="20">C57-E57</f>
        <v>-9631.5206447733217</v>
      </c>
      <c r="I57" s="11">
        <f t="shared" ref="I57" si="21">H57-H56</f>
        <v>554.08693088719156</v>
      </c>
    </row>
    <row r="58" spans="1:9">
      <c r="A58" s="2">
        <v>43940</v>
      </c>
      <c r="B58" s="10">
        <v>56</v>
      </c>
      <c r="C58" s="10">
        <f>'Nuovi positivi'!B58</f>
        <v>178972</v>
      </c>
      <c r="D58">
        <f t="shared" ref="D58" si="22">C58-C57</f>
        <v>3047</v>
      </c>
      <c r="E58" s="11">
        <f t="shared" si="4"/>
        <v>188330.8048149558</v>
      </c>
      <c r="F58" s="11">
        <f t="shared" si="0"/>
        <v>27742.8417018248</v>
      </c>
      <c r="G58" s="11">
        <f t="shared" si="6"/>
        <v>2774.2841701824882</v>
      </c>
      <c r="H58" s="11">
        <f t="shared" ref="H58" si="23">C58-E58</f>
        <v>-9358.8048149558017</v>
      </c>
      <c r="I58" s="11">
        <f t="shared" ref="I58" si="24">H58-H57</f>
        <v>272.71582981751999</v>
      </c>
    </row>
    <row r="59" spans="1:9">
      <c r="A59" s="2">
        <v>43941</v>
      </c>
      <c r="B59" s="10">
        <v>57</v>
      </c>
      <c r="C59" s="10">
        <f>'Nuovi positivi'!B59</f>
        <v>181228</v>
      </c>
      <c r="D59">
        <f t="shared" ref="D59" si="25">C59-C58</f>
        <v>2256</v>
      </c>
      <c r="E59" s="11">
        <f t="shared" si="4"/>
        <v>190947.28982865042</v>
      </c>
      <c r="F59" s="11">
        <f t="shared" si="0"/>
        <v>26164.850136946188</v>
      </c>
      <c r="G59" s="11">
        <f t="shared" si="6"/>
        <v>2616.4850136946293</v>
      </c>
      <c r="H59" s="11">
        <f t="shared" ref="H59" si="26">C59-E59</f>
        <v>-9719.2898286504205</v>
      </c>
      <c r="I59" s="11">
        <f t="shared" ref="I59" si="27">H59-H58</f>
        <v>-360.48501369461883</v>
      </c>
    </row>
    <row r="60" spans="1:9">
      <c r="A60" s="2">
        <v>43942</v>
      </c>
      <c r="B60" s="10">
        <v>58</v>
      </c>
      <c r="C60" s="10">
        <f>'Nuovi positivi'!B60</f>
        <v>183957</v>
      </c>
      <c r="D60">
        <f t="shared" ref="D60" si="28">C60-C59</f>
        <v>2729</v>
      </c>
      <c r="E60" s="11">
        <f t="shared" si="4"/>
        <v>193411.15594729249</v>
      </c>
      <c r="F60" s="11">
        <f t="shared" si="0"/>
        <v>24638.66118642065</v>
      </c>
      <c r="G60" s="11">
        <f t="shared" si="6"/>
        <v>2463.8661186420641</v>
      </c>
      <c r="H60" s="11">
        <f t="shared" ref="H60" si="29">C60-E60</f>
        <v>-9454.1559472924855</v>
      </c>
      <c r="I60" s="11">
        <f t="shared" ref="I60" si="30">H60-H59</f>
        <v>265.13388135793502</v>
      </c>
    </row>
    <row r="61" spans="1:9">
      <c r="A61" s="2">
        <v>43943</v>
      </c>
      <c r="B61" s="10">
        <v>59</v>
      </c>
      <c r="C61" s="10">
        <f>'Nuovi positivi'!B61</f>
        <v>187327</v>
      </c>
      <c r="D61">
        <f t="shared" ref="D61" si="31">C61-C60</f>
        <v>3370</v>
      </c>
      <c r="E61" s="11">
        <f t="shared" ref="E61" si="32">E60+G61</f>
        <v>195727.85894325361</v>
      </c>
      <c r="F61" s="11">
        <f t="shared" ref="F61" si="33">(E61-E60)*10</f>
        <v>23167.029959611245</v>
      </c>
      <c r="G61" s="11">
        <f t="shared" ref="G61" si="34">$L$4*B61^$L$5*EXP(-B61/$L$6)</f>
        <v>2316.7029959611195</v>
      </c>
      <c r="H61" s="11">
        <f t="shared" ref="H61" si="35">C61-E61</f>
        <v>-8400.8589432536101</v>
      </c>
      <c r="I61" s="11">
        <f t="shared" ref="I61" si="36">H61-H60</f>
        <v>1053.2970040388755</v>
      </c>
    </row>
    <row r="62" spans="1:9">
      <c r="A62" s="2">
        <v>43944</v>
      </c>
      <c r="B62" s="10">
        <v>60</v>
      </c>
      <c r="C62" s="10">
        <f>'Nuovi positivi'!B62</f>
        <v>189973</v>
      </c>
      <c r="D62">
        <f t="shared" ref="D62" si="37">C62-C61</f>
        <v>2646</v>
      </c>
      <c r="E62" s="11">
        <f t="shared" ref="E62" si="38">E61+G62</f>
        <v>197903.06156700719</v>
      </c>
      <c r="F62" s="11">
        <f t="shared" ref="F62" si="39">(E62-E61)*10</f>
        <v>21752.026237535756</v>
      </c>
      <c r="G62" s="11">
        <f t="shared" ref="G62" si="40">$L$4*B62^$L$5*EXP(-B62/$L$6)</f>
        <v>2175.2026237535752</v>
      </c>
      <c r="H62" s="11">
        <f t="shared" ref="H62" si="41">C62-E62</f>
        <v>-7930.0615670071857</v>
      </c>
      <c r="I62" s="11">
        <f t="shared" ref="I62" si="42">H62-H61</f>
        <v>470.79737624642439</v>
      </c>
    </row>
    <row r="63" spans="1:9">
      <c r="A63" s="2">
        <v>43945</v>
      </c>
      <c r="B63" s="10">
        <v>61</v>
      </c>
      <c r="C63" s="10">
        <f>'Nuovi positivi'!B63</f>
        <v>192994</v>
      </c>
      <c r="D63">
        <f t="shared" ref="D63" si="43">C63-C62</f>
        <v>3021</v>
      </c>
      <c r="E63" s="11">
        <f t="shared" ref="E63" si="44">E62+G63</f>
        <v>199942.57141169568</v>
      </c>
      <c r="F63" s="11">
        <f t="shared" ref="F63" si="45">(E63-E62)*10</f>
        <v>20395.098446884949</v>
      </c>
      <c r="G63" s="11">
        <f t="shared" ref="G63" si="46">$L$4*B63^$L$5*EXP(-B63/$L$6)</f>
        <v>2039.5098446884831</v>
      </c>
      <c r="H63" s="11">
        <f t="shared" ref="H63" si="47">C63-E63</f>
        <v>-6948.5714116956806</v>
      </c>
      <c r="I63" s="11">
        <f t="shared" ref="I63" si="48">H63-H62</f>
        <v>981.49015531150508</v>
      </c>
    </row>
    <row r="64" spans="1:9">
      <c r="A64" s="2">
        <v>43946</v>
      </c>
      <c r="B64" s="10">
        <v>62</v>
      </c>
      <c r="C64" s="10">
        <f>'Nuovi positivi'!B64</f>
        <v>195351</v>
      </c>
      <c r="D64">
        <f t="shared" ref="D64" si="49">C64-C63</f>
        <v>2357</v>
      </c>
      <c r="E64" s="11">
        <f t="shared" ref="E64" si="50">E63+G64</f>
        <v>201852.28502016107</v>
      </c>
      <c r="F64" s="11">
        <f t="shared" ref="F64" si="51">(E64-E63)*10</f>
        <v>19097.136084653903</v>
      </c>
      <c r="G64" s="11">
        <f t="shared" ref="G64" si="52">$L$4*B64^$L$5*EXP(-B64/$L$6)</f>
        <v>1909.7136084653928</v>
      </c>
      <c r="H64" s="11">
        <f t="shared" ref="H64" si="53">C64-E64</f>
        <v>-6501.2850201610709</v>
      </c>
      <c r="I64" s="11">
        <f t="shared" ref="I64" si="54">H64-H63</f>
        <v>447.28639153460972</v>
      </c>
    </row>
    <row r="65" spans="1:9">
      <c r="A65" s="2">
        <v>43947</v>
      </c>
      <c r="B65" s="10">
        <v>63</v>
      </c>
      <c r="C65" s="10">
        <f>'Nuovi positivi'!B65</f>
        <v>197675</v>
      </c>
      <c r="D65">
        <f t="shared" ref="D65" si="55">C65-C64</f>
        <v>2324</v>
      </c>
      <c r="E65" s="11">
        <f t="shared" ref="E65" si="56">E64+G65</f>
        <v>203638.13801760887</v>
      </c>
      <c r="F65" s="11">
        <f t="shared" ref="F65" si="57">(E65-E64)*10</f>
        <v>17858.529974478006</v>
      </c>
      <c r="G65" s="11">
        <f t="shared" ref="G65" si="58">$L$4*B65^$L$5*EXP(-B65/$L$6)</f>
        <v>1785.8529974478026</v>
      </c>
      <c r="H65" s="11">
        <f t="shared" ref="H65" si="59">C65-E65</f>
        <v>-5963.1380176088715</v>
      </c>
      <c r="I65" s="11">
        <f t="shared" ref="I65" si="60">H65-H64</f>
        <v>538.14700255219941</v>
      </c>
    </row>
    <row r="66" spans="1:9">
      <c r="A66" s="2">
        <v>43948</v>
      </c>
      <c r="B66" s="10">
        <v>64</v>
      </c>
      <c r="C66" s="10">
        <f>'Nuovi positivi'!B66</f>
        <v>199414</v>
      </c>
      <c r="D66">
        <f t="shared" ref="D66" si="61">C66-C65</f>
        <v>1739</v>
      </c>
      <c r="E66" s="11">
        <f t="shared" ref="E66" si="62">E65+G66</f>
        <v>205306.06100479374</v>
      </c>
      <c r="F66" s="11">
        <f t="shared" ref="F66" si="63">(E66-E65)*10</f>
        <v>16679.229871848656</v>
      </c>
      <c r="G66" s="11">
        <f t="shared" ref="G66" si="64">$L$4*B66^$L$5*EXP(-B66/$L$6)</f>
        <v>1667.9229871848622</v>
      </c>
      <c r="H66" s="11">
        <f t="shared" ref="H66" si="65">C66-E66</f>
        <v>-5892.0610047937371</v>
      </c>
      <c r="I66" s="11">
        <f t="shared" ref="I66" si="66">H66-H65</f>
        <v>71.077012815134367</v>
      </c>
    </row>
    <row r="67" spans="1:9">
      <c r="A67" s="2">
        <v>43949</v>
      </c>
      <c r="B67" s="10">
        <v>65</v>
      </c>
      <c r="C67" s="10">
        <f>'Nuovi positivi'!B67</f>
        <v>201505</v>
      </c>
      <c r="D67">
        <f t="shared" ref="D67" si="67">C67-C66</f>
        <v>2091</v>
      </c>
      <c r="E67" s="11">
        <f t="shared" ref="E67" si="68">E66+G67</f>
        <v>206861.94091036578</v>
      </c>
      <c r="F67" s="11">
        <f t="shared" ref="F67" si="69">(E67-E66)*10</f>
        <v>15558.799055720447</v>
      </c>
      <c r="G67" s="11">
        <f t="shared" ref="G67" si="70">$L$4*B67^$L$5*EXP(-B67/$L$6)</f>
        <v>1555.8799055720481</v>
      </c>
      <c r="H67" s="11">
        <f t="shared" ref="H67" si="71">C67-E67</f>
        <v>-5356.9409103657817</v>
      </c>
      <c r="I67" s="11">
        <f t="shared" ref="I67" si="72">H67-H66</f>
        <v>535.12009442795534</v>
      </c>
    </row>
    <row r="68" spans="1:9">
      <c r="A68" s="2">
        <v>43950</v>
      </c>
      <c r="B68" s="10">
        <v>66</v>
      </c>
      <c r="C68" s="10">
        <f>'Nuovi positivi'!B68</f>
        <v>203591</v>
      </c>
      <c r="D68">
        <f t="shared" ref="D68" si="73">C68-C67</f>
        <v>2086</v>
      </c>
      <c r="E68" s="11">
        <f t="shared" ref="E68" si="74">E67+G68</f>
        <v>208311.58747529032</v>
      </c>
      <c r="F68" s="11">
        <f t="shared" ref="F68" si="75">(E68-E67)*10</f>
        <v>14496.465649245365</v>
      </c>
      <c r="G68" s="11">
        <f t="shared" ref="G68" si="76">$L$4*B68^$L$5*EXP(-B68/$L$6)</f>
        <v>1449.6465649245238</v>
      </c>
      <c r="H68" s="11">
        <f t="shared" ref="H68" si="77">C68-E68</f>
        <v>-4720.5874752903183</v>
      </c>
      <c r="I68" s="11">
        <f t="shared" ref="I68" si="78">H68-H67</f>
        <v>636.35343507546349</v>
      </c>
    </row>
    <row r="69" spans="1:9">
      <c r="A69" s="2">
        <v>43951</v>
      </c>
      <c r="B69" s="10">
        <v>67</v>
      </c>
      <c r="C69" s="10">
        <f>'Nuovi positivi'!B69</f>
        <v>205463</v>
      </c>
      <c r="D69">
        <f t="shared" ref="D69" si="79">C69-C68</f>
        <v>1872</v>
      </c>
      <c r="E69" s="11">
        <f t="shared" ref="E69" si="80">E68+G69</f>
        <v>209660.70452562574</v>
      </c>
      <c r="F69" s="11">
        <f t="shared" ref="F69" si="81">(E69-E68)*10</f>
        <v>13491.170503354224</v>
      </c>
      <c r="G69" s="11">
        <f t="shared" ref="G69" si="82">$L$4*B69^$L$5*EXP(-B69/$L$6)</f>
        <v>1349.1170503354356</v>
      </c>
      <c r="H69" s="11">
        <f t="shared" ref="H69" si="83">C69-E69</f>
        <v>-4197.7045256257406</v>
      </c>
      <c r="I69" s="11">
        <f t="shared" ref="I69" si="84">H69-H68</f>
        <v>522.88294966457761</v>
      </c>
    </row>
    <row r="70" spans="1:9">
      <c r="A70" s="2">
        <v>43952</v>
      </c>
      <c r="B70" s="10">
        <v>68</v>
      </c>
      <c r="C70" s="10">
        <f>'Nuovi positivi'!B70</f>
        <v>207428</v>
      </c>
      <c r="D70">
        <f t="shared" ref="D70" si="85">C70-C69</f>
        <v>1965</v>
      </c>
      <c r="E70" s="11">
        <f t="shared" ref="E70" si="86">E69+G70</f>
        <v>210914.86568108961</v>
      </c>
      <c r="F70" s="11">
        <f t="shared" ref="F70" si="87">(E70-E69)*10</f>
        <v>12541.611554638657</v>
      </c>
      <c r="G70" s="11">
        <f t="shared" ref="G70" si="88">$L$4*B70^$L$5*EXP(-B70/$L$6)</f>
        <v>1254.161155463861</v>
      </c>
      <c r="H70" s="11">
        <f t="shared" ref="H70" si="89">C70-E70</f>
        <v>-3486.8656810896064</v>
      </c>
      <c r="I70" s="11">
        <f t="shared" ref="I70" si="90">H70-H69</f>
        <v>710.83884453613427</v>
      </c>
    </row>
    <row r="71" spans="1:9">
      <c r="A71" s="2">
        <v>43953</v>
      </c>
      <c r="B71" s="10">
        <v>69</v>
      </c>
      <c r="C71" s="10">
        <f>'Nuovi positivi'!B71</f>
        <v>209328</v>
      </c>
      <c r="D71">
        <f t="shared" ref="D71" si="91">C71-C70</f>
        <v>1900</v>
      </c>
      <c r="E71" s="11">
        <f t="shared" ref="E71" si="92">E70+G71</f>
        <v>212079.4941445388</v>
      </c>
      <c r="F71" s="11">
        <f t="shared" ref="F71" si="93">(E71-E70)*10</f>
        <v>11646.284634491894</v>
      </c>
      <c r="G71" s="11">
        <f t="shared" ref="G71" si="94">$L$4*B71^$L$5*EXP(-B71/$L$6)</f>
        <v>1164.6284634491976</v>
      </c>
      <c r="H71" s="11">
        <f t="shared" ref="H71" si="95">C71-E71</f>
        <v>-2751.4941445387958</v>
      </c>
      <c r="I71" s="11">
        <f t="shared" ref="I71" si="96">H71-H70</f>
        <v>735.37153655081056</v>
      </c>
    </row>
    <row r="72" spans="1:9">
      <c r="A72" s="2">
        <v>43954</v>
      </c>
      <c r="B72" s="10">
        <v>70</v>
      </c>
      <c r="C72" s="10">
        <f>'Nuovi positivi'!B72</f>
        <v>210717</v>
      </c>
      <c r="D72">
        <f t="shared" ref="D72" si="97">C72-C71</f>
        <v>1389</v>
      </c>
      <c r="E72" s="11">
        <f t="shared" ref="E72" si="98">E71+G72</f>
        <v>213159.84622062842</v>
      </c>
      <c r="F72" s="11">
        <f t="shared" ref="F72" si="99">(E72-E71)*10</f>
        <v>10803.520760896208</v>
      </c>
      <c r="G72" s="11">
        <f t="shared" ref="G72" si="100">$L$4*B72^$L$5*EXP(-B72/$L$6)</f>
        <v>1080.3520760896256</v>
      </c>
      <c r="H72" s="11">
        <f t="shared" ref="H72" si="101">C72-E72</f>
        <v>-2442.8462206284166</v>
      </c>
      <c r="I72" s="11">
        <f t="shared" ref="I72" si="102">H72-H71</f>
        <v>308.64792391037918</v>
      </c>
    </row>
    <row r="73" spans="1:9">
      <c r="A73" s="2">
        <v>43955</v>
      </c>
      <c r="B73" s="10">
        <v>71</v>
      </c>
      <c r="C73" s="10">
        <f>'Nuovi positivi'!B73</f>
        <v>211938</v>
      </c>
      <c r="D73">
        <f t="shared" ref="D73" si="103">C73-C72</f>
        <v>1221</v>
      </c>
      <c r="E73" s="11">
        <f t="shared" ref="E73" si="104">E72+G73</f>
        <v>214160.99821949046</v>
      </c>
      <c r="F73" s="11">
        <f t="shared" ref="F73" si="105">(E73-E72)*10</f>
        <v>10011.519988620421</v>
      </c>
      <c r="G73" s="11">
        <f t="shared" ref="G73" si="106">$L$4*B73^$L$5*EXP(-B73/$L$6)</f>
        <v>1001.1519988620305</v>
      </c>
      <c r="H73" s="11">
        <f t="shared" ref="H73" si="107">C73-E73</f>
        <v>-2222.9982194904587</v>
      </c>
      <c r="I73" s="11">
        <f t="shared" ref="I73" si="108">H73-H72</f>
        <v>219.84800113795791</v>
      </c>
    </row>
    <row r="74" spans="1:9">
      <c r="A74" s="2">
        <v>43956</v>
      </c>
      <c r="B74" s="10">
        <v>72</v>
      </c>
      <c r="C74" s="10">
        <f>'Nuovi positivi'!B74</f>
        <v>213013</v>
      </c>
      <c r="D74">
        <f t="shared" ref="D74" si="109">C74-C73</f>
        <v>1075</v>
      </c>
      <c r="E74" s="11">
        <f t="shared" ref="E74" si="110">E73+G74</f>
        <v>215087.83641239742</v>
      </c>
      <c r="F74" s="11">
        <f t="shared" ref="F74" si="111">(E74-E73)*10</f>
        <v>9268.3819290695828</v>
      </c>
      <c r="G74" s="11">
        <f t="shared" ref="G74" si="112">$L$4*B74^$L$5*EXP(-B74/$L$6)</f>
        <v>926.83819290695089</v>
      </c>
      <c r="H74" s="11">
        <f t="shared" ref="H74" si="113">C74-E74</f>
        <v>-2074.836412397417</v>
      </c>
      <c r="I74" s="11">
        <f t="shared" ref="I74" si="114">H74-H73</f>
        <v>148.16180709304172</v>
      </c>
    </row>
    <row r="75" spans="1:9">
      <c r="A75" s="2">
        <v>43957</v>
      </c>
      <c r="B75" s="10">
        <v>73</v>
      </c>
      <c r="C75" s="10">
        <f>'Nuovi positivi'!B75</f>
        <v>214457</v>
      </c>
      <c r="D75">
        <f t="shared" ref="D75:D76" si="115">C75-C74</f>
        <v>1444</v>
      </c>
      <c r="E75" s="11">
        <f t="shared" ref="E75:E76" si="116">E74+G75</f>
        <v>215945.04972025621</v>
      </c>
      <c r="F75" s="11">
        <f t="shared" ref="F75:F76" si="117">(E75-E74)*10</f>
        <v>8572.13307858794</v>
      </c>
      <c r="G75" s="11">
        <f t="shared" ref="G75:G76" si="118">$L$4*B75^$L$5*EXP(-B75/$L$6)</f>
        <v>857.21330785880491</v>
      </c>
      <c r="H75" s="11">
        <f t="shared" ref="H75:H76" si="119">C75-E75</f>
        <v>-1488.049720256211</v>
      </c>
      <c r="I75" s="11">
        <f t="shared" ref="I75:I76" si="120">H75-H74</f>
        <v>586.786692141206</v>
      </c>
    </row>
    <row r="76" spans="1:9">
      <c r="A76" s="2">
        <v>43958</v>
      </c>
      <c r="B76" s="10">
        <v>74</v>
      </c>
      <c r="C76" s="10">
        <f>'Nuovi positivi'!B76</f>
        <v>215858</v>
      </c>
      <c r="D76">
        <f t="shared" si="115"/>
        <v>1401</v>
      </c>
      <c r="E76" s="11">
        <f t="shared" si="116"/>
        <v>216737.12483172337</v>
      </c>
      <c r="F76" s="11">
        <f t="shared" si="117"/>
        <v>7920.7511146715842</v>
      </c>
      <c r="G76" s="11">
        <f t="shared" si="118"/>
        <v>792.07511146716479</v>
      </c>
      <c r="H76" s="11">
        <f t="shared" si="119"/>
        <v>-879.12483172336943</v>
      </c>
      <c r="I76" s="11">
        <f t="shared" si="120"/>
        <v>608.92488853284158</v>
      </c>
    </row>
    <row r="77" spans="1:9">
      <c r="A77" s="2">
        <v>43959</v>
      </c>
      <c r="B77" s="10">
        <v>75</v>
      </c>
      <c r="C77" s="10">
        <f>'Nuovi positivi'!B77</f>
        <v>217185</v>
      </c>
      <c r="D77">
        <f t="shared" ref="D77:D78" si="121">C77-C76</f>
        <v>1327</v>
      </c>
      <c r="E77" s="11">
        <f t="shared" ref="E77:E78" si="122">E76+G77</f>
        <v>217468.34346514504</v>
      </c>
      <c r="F77" s="11">
        <f t="shared" ref="F77:F78" si="123">(E77-E76)*10</f>
        <v>7312.1863342166762</v>
      </c>
      <c r="G77" s="11">
        <f t="shared" ref="G77:G78" si="124">$L$4*B77^$L$5*EXP(-B77/$L$6)</f>
        <v>731.21863342166512</v>
      </c>
      <c r="H77" s="11">
        <f t="shared" ref="H77:H78" si="125">C77-E77</f>
        <v>-283.34346514503704</v>
      </c>
      <c r="I77" s="11">
        <f t="shared" ref="I77:I78" si="126">H77-H76</f>
        <v>595.78136657833238</v>
      </c>
    </row>
    <row r="78" spans="1:9">
      <c r="A78" s="2">
        <v>43960</v>
      </c>
      <c r="B78" s="10">
        <v>76</v>
      </c>
      <c r="C78" s="10">
        <f>'Nuovi positivi'!B78</f>
        <v>218268</v>
      </c>
      <c r="D78">
        <f t="shared" si="121"/>
        <v>1083</v>
      </c>
      <c r="E78" s="11">
        <f t="shared" si="122"/>
        <v>218142.78150689171</v>
      </c>
      <c r="F78" s="11">
        <f t="shared" si="123"/>
        <v>6744.3804174667457</v>
      </c>
      <c r="G78" s="11">
        <f t="shared" si="124"/>
        <v>674.43804174666582</v>
      </c>
      <c r="H78" s="11">
        <f t="shared" si="125"/>
        <v>125.21849310828838</v>
      </c>
      <c r="I78" s="11">
        <f t="shared" si="126"/>
        <v>408.56195825332543</v>
      </c>
    </row>
    <row r="79" spans="1:9">
      <c r="A79" s="2">
        <v>43961</v>
      </c>
      <c r="B79" s="10">
        <v>77</v>
      </c>
      <c r="C79" s="10">
        <f>'Nuovi positivi'!B79</f>
        <v>219070</v>
      </c>
      <c r="D79">
        <f t="shared" ref="D79" si="127">C79-C78</f>
        <v>802</v>
      </c>
      <c r="E79" s="11">
        <f t="shared" ref="E79" si="128">E78+G79</f>
        <v>218764.30977754187</v>
      </c>
      <c r="F79" s="11">
        <f t="shared" ref="F79" si="129">(E79-E78)*10</f>
        <v>6215.2827065016027</v>
      </c>
      <c r="G79" s="11">
        <f t="shared" ref="G79" si="130">$L$4*B79^$L$5*EXP(-B79/$L$6)</f>
        <v>621.52827065016595</v>
      </c>
      <c r="H79" s="11">
        <f t="shared" ref="H79" si="131">C79-E79</f>
        <v>305.69022245812812</v>
      </c>
      <c r="I79" s="11">
        <f t="shared" ref="I79" si="132">H79-H78</f>
        <v>180.47172934983973</v>
      </c>
    </row>
    <row r="80" spans="1:9">
      <c r="A80" s="2">
        <v>43962</v>
      </c>
      <c r="B80" s="10">
        <v>78</v>
      </c>
      <c r="C80" s="10">
        <f>'Nuovi positivi'!B80</f>
        <v>219814</v>
      </c>
      <c r="D80">
        <f t="shared" ref="D80" si="133">C80-C79</f>
        <v>744</v>
      </c>
      <c r="E80" s="11">
        <f t="shared" ref="E80" si="134">E79+G80</f>
        <v>219336.59619640771</v>
      </c>
      <c r="F80" s="11">
        <f t="shared" ref="F80" si="135">(E80-E79)*10</f>
        <v>5722.8641886584228</v>
      </c>
      <c r="G80" s="11">
        <f t="shared" ref="G80" si="136">$L$4*B80^$L$5*EXP(-B80/$L$6)</f>
        <v>572.28641886583125</v>
      </c>
      <c r="H80" s="11">
        <f t="shared" ref="H80" si="137">C80-E80</f>
        <v>477.40380359228584</v>
      </c>
      <c r="I80" s="11">
        <f t="shared" ref="I80" si="138">H80-H79</f>
        <v>171.71358113415772</v>
      </c>
    </row>
    <row r="81" spans="1:9">
      <c r="A81" s="2">
        <v>43963</v>
      </c>
      <c r="B81" s="10">
        <v>79</v>
      </c>
      <c r="C81" s="10"/>
      <c r="E81" s="11">
        <f t="shared" ref="E80:E117" si="139">E80+G81</f>
        <v>219863.10913378882</v>
      </c>
      <c r="F81" s="11">
        <f t="shared" ref="F80:F117" si="140">(E81-E80)*10</f>
        <v>5265.1293738110689</v>
      </c>
      <c r="G81" s="11">
        <f t="shared" ref="G80:G99" si="141">$L$4*B81^$L$5*EXP(-B81/$L$6)</f>
        <v>526.51293738110371</v>
      </c>
      <c r="I81" s="11"/>
    </row>
    <row r="82" spans="1:9">
      <c r="A82" s="2">
        <v>43964</v>
      </c>
      <c r="B82" s="10">
        <v>80</v>
      </c>
      <c r="C82" s="10"/>
      <c r="E82" s="11">
        <f t="shared" si="139"/>
        <v>220347.1217588438</v>
      </c>
      <c r="F82" s="11">
        <f t="shared" si="140"/>
        <v>4840.1262505498016</v>
      </c>
      <c r="G82" s="11">
        <f t="shared" si="141"/>
        <v>484.01262505498102</v>
      </c>
      <c r="I82" s="11"/>
    </row>
    <row r="83" spans="1:9">
      <c r="A83" s="2">
        <v>43965</v>
      </c>
      <c r="B83" s="10">
        <v>81</v>
      </c>
      <c r="C83" s="10"/>
      <c r="E83" s="11">
        <f t="shared" si="139"/>
        <v>220791.71720889027</v>
      </c>
      <c r="F83" s="11">
        <f t="shared" si="140"/>
        <v>4445.9545004647225</v>
      </c>
      <c r="G83" s="11">
        <f t="shared" si="141"/>
        <v>444.59545004647947</v>
      </c>
      <c r="I83" s="11"/>
    </row>
    <row r="84" spans="1:9">
      <c r="A84" s="2">
        <v>43966</v>
      </c>
      <c r="B84" s="10">
        <v>82</v>
      </c>
      <c r="C84" s="10"/>
      <c r="E84" s="11">
        <f t="shared" si="139"/>
        <v>221199.79442313313</v>
      </c>
      <c r="F84" s="11">
        <f t="shared" si="140"/>
        <v>4080.7721424286137</v>
      </c>
      <c r="G84" s="11">
        <f t="shared" si="141"/>
        <v>408.07721424287331</v>
      </c>
      <c r="I84" s="11"/>
    </row>
    <row r="85" spans="1:9">
      <c r="A85" s="2">
        <v>43967</v>
      </c>
      <c r="B85" s="10">
        <v>83</v>
      </c>
      <c r="C85" s="10"/>
      <c r="E85" s="11">
        <f t="shared" si="139"/>
        <v>221574.07450016687</v>
      </c>
      <c r="F85" s="11">
        <f t="shared" si="140"/>
        <v>3742.8007703373441</v>
      </c>
      <c r="G85" s="11">
        <f t="shared" si="141"/>
        <v>374.28007703371986</v>
      </c>
      <c r="I85" s="11"/>
    </row>
    <row r="86" spans="1:9">
      <c r="A86" s="2">
        <v>43968</v>
      </c>
      <c r="B86" s="10">
        <v>84</v>
      </c>
      <c r="C86" s="10"/>
      <c r="E86" s="11">
        <f t="shared" si="139"/>
        <v>221917.10745402196</v>
      </c>
      <c r="F86" s="11">
        <f t="shared" si="140"/>
        <v>3430.3295385508682</v>
      </c>
      <c r="G86" s="11">
        <f t="shared" si="141"/>
        <v>343.03295385509529</v>
      </c>
      <c r="I86" s="11"/>
    </row>
    <row r="87" spans="1:9">
      <c r="A87" s="2">
        <v>43969</v>
      </c>
      <c r="B87" s="10">
        <v>85</v>
      </c>
      <c r="C87" s="10"/>
      <c r="E87" s="11">
        <f t="shared" si="139"/>
        <v>222231.27925797825</v>
      </c>
      <c r="F87" s="11">
        <f t="shared" si="140"/>
        <v>3141.7180395629839</v>
      </c>
      <c r="G87" s="11">
        <f t="shared" si="141"/>
        <v>314.17180395629379</v>
      </c>
      <c r="I87" s="11"/>
    </row>
    <row r="88" spans="1:9">
      <c r="A88" s="2">
        <v>43970</v>
      </c>
      <c r="B88" s="10">
        <v>86</v>
      </c>
      <c r="C88" s="10"/>
      <c r="E88" s="11">
        <f t="shared" si="139"/>
        <v>222518.81907882018</v>
      </c>
      <c r="F88" s="11">
        <f t="shared" si="140"/>
        <v>2875.3982084192103</v>
      </c>
      <c r="G88" s="11">
        <f t="shared" si="141"/>
        <v>287.53982084192842</v>
      </c>
      <c r="I88" s="11"/>
    </row>
    <row r="89" spans="1:9">
      <c r="A89" s="2">
        <v>43971</v>
      </c>
      <c r="B89" s="10">
        <v>87</v>
      </c>
      <c r="C89" s="10"/>
      <c r="E89" s="11">
        <f t="shared" si="139"/>
        <v>222781.80661665546</v>
      </c>
      <c r="F89" s="11">
        <f t="shared" si="140"/>
        <v>2629.8753783528809</v>
      </c>
      <c r="G89" s="11">
        <f t="shared" si="141"/>
        <v>262.98753783529355</v>
      </c>
      <c r="I89" s="11"/>
    </row>
    <row r="90" spans="1:9">
      <c r="A90" s="2">
        <v>43972</v>
      </c>
      <c r="B90" s="10">
        <v>88</v>
      </c>
      <c r="C90" s="10"/>
      <c r="E90" s="11">
        <f t="shared" si="139"/>
        <v>223022.17947686554</v>
      </c>
      <c r="F90" s="11">
        <f t="shared" si="140"/>
        <v>2403.7286021007458</v>
      </c>
      <c r="G90" s="11">
        <f t="shared" si="141"/>
        <v>240.37286021006102</v>
      </c>
      <c r="I90" s="11"/>
    </row>
    <row r="91" spans="1:9">
      <c r="A91" s="2">
        <v>43973</v>
      </c>
      <c r="B91" s="10">
        <v>89</v>
      </c>
      <c r="C91" s="10"/>
      <c r="E91" s="11">
        <f t="shared" si="139"/>
        <v>223241.74051122516</v>
      </c>
      <c r="F91" s="11">
        <f t="shared" si="140"/>
        <v>2195.6103435961995</v>
      </c>
      <c r="G91" s="11">
        <f t="shared" si="141"/>
        <v>219.56103435962319</v>
      </c>
      <c r="I91" s="11"/>
    </row>
    <row r="92" spans="1:9">
      <c r="A92" s="2">
        <v>43974</v>
      </c>
      <c r="B92" s="10">
        <v>90</v>
      </c>
      <c r="C92" s="10"/>
      <c r="E92" s="11">
        <f t="shared" si="139"/>
        <v>223442.165074752</v>
      </c>
      <c r="F92" s="11">
        <f t="shared" si="140"/>
        <v>2004.245635268453</v>
      </c>
      <c r="G92" s="11">
        <f t="shared" si="141"/>
        <v>200.4245635268463</v>
      </c>
      <c r="I92" s="11"/>
    </row>
    <row r="93" spans="1:9">
      <c r="A93" s="2">
        <v>43975</v>
      </c>
      <c r="B93" s="10">
        <v>91</v>
      </c>
      <c r="C93" s="10"/>
      <c r="E93" s="11">
        <f t="shared" si="139"/>
        <v>223625.00815346136</v>
      </c>
      <c r="F93" s="11">
        <f t="shared" si="140"/>
        <v>1828.4307870935299</v>
      </c>
      <c r="G93" s="11">
        <f t="shared" si="141"/>
        <v>182.84307870934182</v>
      </c>
      <c r="I93" s="11"/>
    </row>
    <row r="94" spans="1:9">
      <c r="A94" s="2">
        <v>43976</v>
      </c>
      <c r="B94" s="10">
        <v>92</v>
      </c>
      <c r="C94" s="10"/>
      <c r="E94" s="11">
        <f t="shared" si="139"/>
        <v>223791.71132595371</v>
      </c>
      <c r="F94" s="11">
        <f t="shared" si="140"/>
        <v>1667.0317249235814</v>
      </c>
      <c r="G94" s="11">
        <f t="shared" si="141"/>
        <v>166.70317249236564</v>
      </c>
      <c r="I94" s="11"/>
    </row>
    <row r="95" spans="1:9">
      <c r="A95" s="2">
        <v>43977</v>
      </c>
      <c r="B95" s="10">
        <v>93</v>
      </c>
      <c r="C95" s="10"/>
      <c r="E95" s="11">
        <f t="shared" si="139"/>
        <v>223943.60952870079</v>
      </c>
      <c r="F95" s="11">
        <f t="shared" si="140"/>
        <v>1518.9820274707745</v>
      </c>
      <c r="G95" s="11">
        <f t="shared" si="141"/>
        <v>151.89820274708234</v>
      </c>
      <c r="I95" s="11"/>
    </row>
    <row r="96" spans="1:9">
      <c r="A96" s="2">
        <v>43978</v>
      </c>
      <c r="B96" s="10">
        <v>94</v>
      </c>
      <c r="C96" s="10"/>
      <c r="E96" s="11">
        <f t="shared" si="139"/>
        <v>224081.93760106948</v>
      </c>
      <c r="F96" s="11">
        <f t="shared" si="140"/>
        <v>1383.2807236869121</v>
      </c>
      <c r="G96" s="11">
        <f t="shared" si="141"/>
        <v>138.3280723686814</v>
      </c>
      <c r="I96" s="11"/>
    </row>
    <row r="97" spans="1:9">
      <c r="A97" s="2">
        <v>43979</v>
      </c>
      <c r="B97" s="10">
        <v>95</v>
      </c>
      <c r="C97" s="10"/>
      <c r="E97" s="11">
        <f t="shared" si="139"/>
        <v>224207.83659158752</v>
      </c>
      <c r="F97" s="11">
        <f t="shared" si="140"/>
        <v>1258.9899051803513</v>
      </c>
      <c r="G97" s="11">
        <f t="shared" si="141"/>
        <v>125.89899051802897</v>
      </c>
      <c r="I97" s="11"/>
    </row>
    <row r="98" spans="1:9">
      <c r="A98" s="2">
        <v>43980</v>
      </c>
      <c r="B98" s="10">
        <v>96</v>
      </c>
      <c r="C98" s="10"/>
      <c r="E98" s="11">
        <f t="shared" si="139"/>
        <v>224322.35981175999</v>
      </c>
      <c r="F98" s="11">
        <f t="shared" si="140"/>
        <v>1145.2322017247207</v>
      </c>
      <c r="G98" s="11">
        <f t="shared" si="141"/>
        <v>114.52322017246208</v>
      </c>
      <c r="I98" s="11"/>
    </row>
    <row r="99" spans="1:9">
      <c r="A99" s="2">
        <v>43981</v>
      </c>
      <c r="B99" s="10">
        <v>97</v>
      </c>
      <c r="C99" s="10"/>
      <c r="E99" s="11">
        <f t="shared" si="139"/>
        <v>224426.47862794541</v>
      </c>
      <c r="F99" s="11">
        <f t="shared" si="140"/>
        <v>1041.1881618542247</v>
      </c>
      <c r="G99" s="11">
        <f t="shared" si="141"/>
        <v>104.11881618543521</v>
      </c>
      <c r="I99" s="11"/>
    </row>
    <row r="100" spans="1:9">
      <c r="A100" s="2">
        <v>43982</v>
      </c>
      <c r="B100" s="10">
        <v>98</v>
      </c>
      <c r="C100" s="10"/>
      <c r="E100" s="11">
        <f t="shared" si="139"/>
        <v>224521.08798544525</v>
      </c>
      <c r="F100" s="11">
        <f t="shared" si="140"/>
        <v>946.09357499837643</v>
      </c>
      <c r="G100" s="11">
        <f t="shared" ref="G100:G117" si="142">$L$4*B100^$L$5*EXP(-B100/$L$6)</f>
        <v>94.60935749984904</v>
      </c>
      <c r="I100" s="11"/>
    </row>
    <row r="101" spans="1:9">
      <c r="A101" s="2">
        <v>43983</v>
      </c>
      <c r="B101" s="10">
        <v>99</v>
      </c>
      <c r="C101" s="10"/>
      <c r="E101" s="11">
        <f t="shared" si="139"/>
        <v>224607.01166209957</v>
      </c>
      <c r="F101" s="11">
        <f t="shared" si="140"/>
        <v>859.23676654318115</v>
      </c>
      <c r="G101" s="11">
        <f t="shared" si="142"/>
        <v>85.923676654312246</v>
      </c>
      <c r="I101" s="11"/>
    </row>
    <row r="102" spans="1:9">
      <c r="A102" s="2">
        <v>43984</v>
      </c>
      <c r="B102" s="10">
        <v>100</v>
      </c>
      <c r="C102" s="10"/>
      <c r="E102" s="11">
        <f t="shared" si="139"/>
        <v>224685.00725136281</v>
      </c>
      <c r="F102" s="11">
        <f t="shared" si="140"/>
        <v>779.95589263242437</v>
      </c>
      <c r="G102" s="11">
        <f t="shared" si="142"/>
        <v>77.995589263244966</v>
      </c>
      <c r="I102" s="11"/>
    </row>
    <row r="103" spans="1:9">
      <c r="A103" s="2">
        <v>43985</v>
      </c>
      <c r="B103" s="10">
        <v>101</v>
      </c>
      <c r="C103" s="10"/>
      <c r="E103" s="11">
        <f t="shared" si="139"/>
        <v>224755.77087710105</v>
      </c>
      <c r="F103" s="11">
        <f t="shared" si="140"/>
        <v>707.6362573824008</v>
      </c>
      <c r="G103" s="11">
        <f t="shared" si="142"/>
        <v>70.76362573823566</v>
      </c>
      <c r="I103" s="11"/>
    </row>
    <row r="104" spans="1:9">
      <c r="A104" s="2">
        <v>43986</v>
      </c>
      <c r="B104" s="10">
        <v>102</v>
      </c>
      <c r="C104" s="10"/>
      <c r="E104" s="11">
        <f t="shared" si="139"/>
        <v>224819.94164424794</v>
      </c>
      <c r="F104" s="11">
        <f t="shared" si="140"/>
        <v>641.70767146890284</v>
      </c>
      <c r="G104" s="11">
        <f t="shared" si="142"/>
        <v>64.170767146875932</v>
      </c>
      <c r="I104" s="11"/>
    </row>
    <row r="105" spans="1:9">
      <c r="A105" s="2">
        <v>43987</v>
      </c>
      <c r="B105" s="10">
        <v>103</v>
      </c>
      <c r="C105" s="10"/>
      <c r="E105" s="11">
        <f t="shared" si="139"/>
        <v>224878.10583102168</v>
      </c>
      <c r="F105" s="11">
        <f t="shared" si="140"/>
        <v>581.641867737344</v>
      </c>
      <c r="G105" s="11">
        <f t="shared" si="142"/>
        <v>58.164186773734919</v>
      </c>
      <c r="I105" s="11"/>
    </row>
    <row r="106" spans="1:9">
      <c r="A106" s="2">
        <v>43988</v>
      </c>
      <c r="B106" s="10">
        <v>104</v>
      </c>
      <c r="C106" s="10"/>
      <c r="E106" s="11">
        <f t="shared" si="139"/>
        <v>224930.80082967514</v>
      </c>
      <c r="F106" s="11">
        <f t="shared" si="140"/>
        <v>526.94998653460061</v>
      </c>
      <c r="G106" s="11">
        <f t="shared" si="142"/>
        <v>52.694998653455301</v>
      </c>
      <c r="I106" s="11"/>
    </row>
    <row r="107" spans="1:9">
      <c r="A107" s="2">
        <v>43989</v>
      </c>
      <c r="B107" s="10">
        <v>105</v>
      </c>
      <c r="C107" s="10"/>
      <c r="E107" s="11">
        <f t="shared" si="139"/>
        <v>224978.51884376057</v>
      </c>
      <c r="F107" s="11">
        <f t="shared" si="140"/>
        <v>477.18014085432515</v>
      </c>
      <c r="G107" s="11">
        <f t="shared" si="142"/>
        <v>47.718014085431456</v>
      </c>
      <c r="I107" s="11"/>
    </row>
    <row r="108" spans="1:9">
      <c r="A108" s="2">
        <v>43990</v>
      </c>
      <c r="B108" s="10">
        <v>106</v>
      </c>
      <c r="C108" s="10"/>
      <c r="E108" s="11">
        <f t="shared" si="139"/>
        <v>225021.71035067103</v>
      </c>
      <c r="F108" s="11">
        <f t="shared" si="140"/>
        <v>431.91506910457974</v>
      </c>
      <c r="G108" s="11">
        <f t="shared" si="142"/>
        <v>43.191506910460426</v>
      </c>
      <c r="I108" s="11"/>
    </row>
    <row r="109" spans="1:9">
      <c r="A109" s="2">
        <v>43991</v>
      </c>
      <c r="B109" s="10">
        <v>107</v>
      </c>
      <c r="C109" s="10"/>
      <c r="E109" s="11">
        <f t="shared" si="139"/>
        <v>225060.78733880052</v>
      </c>
      <c r="F109" s="11">
        <f t="shared" si="140"/>
        <v>390.76988129498204</v>
      </c>
      <c r="G109" s="11">
        <f t="shared" si="142"/>
        <v>39.076988129496712</v>
      </c>
      <c r="I109" s="11"/>
    </row>
    <row r="110" spans="1:9">
      <c r="A110" s="2">
        <v>43992</v>
      </c>
      <c r="B110" s="10">
        <v>108</v>
      </c>
      <c r="C110" s="10"/>
      <c r="E110" s="11">
        <f t="shared" si="139"/>
        <v>225096.12632907118</v>
      </c>
      <c r="F110" s="11">
        <f t="shared" si="140"/>
        <v>353.38990270654904</v>
      </c>
      <c r="G110" s="11">
        <f t="shared" si="142"/>
        <v>35.338990270664219</v>
      </c>
      <c r="I110" s="11"/>
    </row>
    <row r="111" spans="1:9">
      <c r="A111" s="2">
        <v>43993</v>
      </c>
      <c r="B111" s="10">
        <v>109</v>
      </c>
      <c r="C111" s="10"/>
      <c r="E111" s="11">
        <f t="shared" si="139"/>
        <v>225128.07119083172</v>
      </c>
      <c r="F111" s="11">
        <f t="shared" si="140"/>
        <v>319.44861760537606</v>
      </c>
      <c r="G111" s="11">
        <f t="shared" si="142"/>
        <v>31.94486176054237</v>
      </c>
      <c r="I111" s="11"/>
    </row>
    <row r="112" spans="1:9">
      <c r="A112" s="2">
        <v>43994</v>
      </c>
      <c r="B112" s="10">
        <v>110</v>
      </c>
      <c r="C112" s="10"/>
      <c r="E112" s="11">
        <f t="shared" si="139"/>
        <v>225156.93576225889</v>
      </c>
      <c r="F112" s="11">
        <f t="shared" si="140"/>
        <v>288.64571427169722</v>
      </c>
      <c r="G112" s="11">
        <f t="shared" si="142"/>
        <v>28.864571427155521</v>
      </c>
      <c r="I112" s="11"/>
    </row>
    <row r="113" spans="1:9">
      <c r="A113" s="2">
        <v>43995</v>
      </c>
      <c r="B113" s="10">
        <v>111</v>
      </c>
      <c r="C113" s="10"/>
      <c r="E113" s="11">
        <f t="shared" si="139"/>
        <v>225183.00628541177</v>
      </c>
      <c r="F113" s="11">
        <f t="shared" si="140"/>
        <v>260.70523152884562</v>
      </c>
      <c r="G113" s="11">
        <f t="shared" si="142"/>
        <v>26.070523152873843</v>
      </c>
      <c r="I113" s="11"/>
    </row>
    <row r="114" spans="1:9">
      <c r="A114" s="2">
        <v>43996</v>
      </c>
      <c r="B114" s="10">
        <v>112</v>
      </c>
      <c r="C114" s="10"/>
      <c r="E114" s="11">
        <f t="shared" si="139"/>
        <v>225206.54366601535</v>
      </c>
      <c r="F114" s="11">
        <f t="shared" si="140"/>
        <v>235.3738060357864</v>
      </c>
      <c r="G114" s="11">
        <f t="shared" si="142"/>
        <v>23.53738060356573</v>
      </c>
      <c r="I114" s="11"/>
    </row>
    <row r="115" spans="1:9">
      <c r="A115" s="2">
        <v>43997</v>
      </c>
      <c r="B115" s="10">
        <v>113</v>
      </c>
      <c r="C115" s="10"/>
      <c r="E115" s="11">
        <f t="shared" si="139"/>
        <v>225227.78556789926</v>
      </c>
      <c r="F115" s="11">
        <f t="shared" si="140"/>
        <v>212.4190188391367</v>
      </c>
      <c r="G115" s="11">
        <f t="shared" si="142"/>
        <v>21.241901883919912</v>
      </c>
      <c r="I115" s="11"/>
    </row>
    <row r="116" spans="1:9">
      <c r="B116" s="10">
        <v>114</v>
      </c>
      <c r="C116" s="10"/>
      <c r="E116" s="11">
        <f t="shared" si="139"/>
        <v>225246.94835180542</v>
      </c>
      <c r="F116" s="11">
        <f t="shared" si="140"/>
        <v>191.627839061548</v>
      </c>
      <c r="G116" s="11">
        <f t="shared" si="142"/>
        <v>19.162783906151294</v>
      </c>
      <c r="I116" s="11"/>
    </row>
    <row r="117" spans="1:9">
      <c r="B117" s="10">
        <v>115</v>
      </c>
      <c r="C117" s="10"/>
      <c r="E117" s="11">
        <f t="shared" si="139"/>
        <v>225264.22886801412</v>
      </c>
      <c r="F117" s="11">
        <f t="shared" si="140"/>
        <v>172.80516208702466</v>
      </c>
      <c r="G117" s="11">
        <f t="shared" si="142"/>
        <v>17.280516208697001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6"/>
  <sheetViews>
    <sheetView workbookViewId="0">
      <pane ySplit="1" topLeftCell="A62" activePane="bottomLeft" state="frozen"/>
      <selection pane="bottomLeft" activeCell="C84" sqref="C84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21</v>
      </c>
      <c r="G1" s="8" t="s">
        <v>22</v>
      </c>
      <c r="H1" s="8" t="s">
        <v>26</v>
      </c>
      <c r="I1" s="8" t="s">
        <v>29</v>
      </c>
      <c r="J1" s="8" t="s">
        <v>37</v>
      </c>
      <c r="K1" s="8"/>
    </row>
    <row r="3" spans="1:13">
      <c r="A3" s="2">
        <v>43881</v>
      </c>
      <c r="B3" s="10">
        <v>0</v>
      </c>
      <c r="H3" s="11">
        <f t="shared" ref="H3:H8" si="0">$M$10*(B3/$M$9)^$M$8*EXP(-B3/$M$9)</f>
        <v>0</v>
      </c>
    </row>
    <row r="4" spans="1:13">
      <c r="A4" s="2">
        <v>43882</v>
      </c>
      <c r="B4" s="10">
        <v>1</v>
      </c>
      <c r="H4" s="11">
        <f t="shared" si="0"/>
        <v>5.499164049208259E-12</v>
      </c>
    </row>
    <row r="5" spans="1:13">
      <c r="A5" s="2">
        <v>43883</v>
      </c>
      <c r="B5" s="10">
        <v>2</v>
      </c>
      <c r="H5" s="11">
        <f t="shared" si="0"/>
        <v>6.0058020411408904E-10</v>
      </c>
    </row>
    <row r="6" spans="1:13">
      <c r="A6" s="2">
        <v>43884</v>
      </c>
      <c r="B6" s="10">
        <v>3</v>
      </c>
      <c r="H6" s="11">
        <f t="shared" si="0"/>
        <v>8.7553637614355129E-9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5.5964125103696918E-8</v>
      </c>
      <c r="G7" s="11"/>
      <c r="H7" s="11">
        <f t="shared" si="0"/>
        <v>5.5964125103696918E-8</v>
      </c>
      <c r="I7" s="11">
        <f>C7-F7</f>
        <v>6.9999999440358751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2.8365424079288531E-7</v>
      </c>
      <c r="G8" s="11">
        <f t="shared" ref="G8:G64" si="1">(F8-F7)*10</f>
        <v>2.2769011568918839E-6</v>
      </c>
      <c r="H8" s="11">
        <f t="shared" si="0"/>
        <v>2.2769011568918837E-7</v>
      </c>
      <c r="I8" s="11">
        <f>C8-F8</f>
        <v>9.9999997163457586</v>
      </c>
      <c r="J8" s="11">
        <f>D8-H8</f>
        <v>2.9999997723098843</v>
      </c>
      <c r="K8" s="11"/>
      <c r="L8" s="4" t="s">
        <v>39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2">C9-C8</f>
        <v>2</v>
      </c>
      <c r="E9">
        <f t="shared" ref="E9:E56" si="3">10*(C9-C8)</f>
        <v>20</v>
      </c>
      <c r="F9" s="11">
        <f t="shared" ref="F9:F64" si="4">F8+H9</f>
        <v>0.27419628318410444</v>
      </c>
      <c r="G9" s="11">
        <f t="shared" si="1"/>
        <v>2.741959995298636</v>
      </c>
      <c r="H9" s="11">
        <f t="shared" ref="H9:H40" si="5">$M$10*B9^$M$8*EXP(-B9/$M$9)</f>
        <v>0.27419599952986362</v>
      </c>
      <c r="I9" s="11">
        <f t="shared" ref="I9:I56" si="6">C9-F9</f>
        <v>11.725803716815896</v>
      </c>
      <c r="J9" s="11">
        <f t="shared" ref="J9:J56" si="7">D9-H9</f>
        <v>1.7258040004701365</v>
      </c>
      <c r="K9" s="11"/>
      <c r="L9" s="4" t="s">
        <v>40</v>
      </c>
      <c r="M9" s="9">
        <v>6.3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2"/>
        <v>5</v>
      </c>
      <c r="E10">
        <f t="shared" si="3"/>
        <v>50</v>
      </c>
      <c r="F10" s="11">
        <f t="shared" si="4"/>
        <v>0.96245704299230206</v>
      </c>
      <c r="G10" s="11">
        <f t="shared" si="1"/>
        <v>6.8826075980819752</v>
      </c>
      <c r="H10" s="11">
        <f t="shared" si="5"/>
        <v>0.68826075980819756</v>
      </c>
      <c r="I10" s="11">
        <f t="shared" si="6"/>
        <v>16.037542957007698</v>
      </c>
      <c r="J10" s="11">
        <f t="shared" si="7"/>
        <v>4.3117392401918027</v>
      </c>
      <c r="K10" s="11"/>
      <c r="L10" s="4" t="s">
        <v>51</v>
      </c>
      <c r="M10" s="23">
        <f>(1/M9)^M8</f>
        <v>2.5387278882677517E-6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2"/>
        <v>4</v>
      </c>
      <c r="E11">
        <f t="shared" si="3"/>
        <v>40</v>
      </c>
      <c r="F11" s="11">
        <f t="shared" si="4"/>
        <v>2.4578695424224453</v>
      </c>
      <c r="G11" s="11">
        <f t="shared" si="1"/>
        <v>14.954124994301432</v>
      </c>
      <c r="H11" s="11">
        <f t="shared" si="5"/>
        <v>1.495412499430143</v>
      </c>
      <c r="I11" s="11">
        <f t="shared" si="6"/>
        <v>18.542130457577557</v>
      </c>
      <c r="J11" s="11">
        <f t="shared" si="7"/>
        <v>2.504587500569857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2"/>
        <v>8</v>
      </c>
      <c r="E12">
        <f t="shared" si="3"/>
        <v>80</v>
      </c>
      <c r="F12" s="11">
        <f t="shared" si="4"/>
        <v>5.3678698270678815</v>
      </c>
      <c r="G12" s="11">
        <f t="shared" si="1"/>
        <v>29.100002846454363</v>
      </c>
      <c r="H12" s="11">
        <f t="shared" si="5"/>
        <v>2.9100002846454367</v>
      </c>
      <c r="I12" s="11">
        <f t="shared" si="6"/>
        <v>23.632130172932118</v>
      </c>
      <c r="J12" s="11">
        <f t="shared" si="7"/>
        <v>5.0899997153545637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2"/>
        <v>5</v>
      </c>
      <c r="E13">
        <f t="shared" si="3"/>
        <v>50</v>
      </c>
      <c r="F13" s="11">
        <f>F12+H13</f>
        <v>10.558975065429367</v>
      </c>
      <c r="G13" s="11">
        <f t="shared" si="1"/>
        <v>51.911052383614859</v>
      </c>
      <c r="H13" s="11">
        <f t="shared" si="5"/>
        <v>5.1911052383614855</v>
      </c>
      <c r="I13" s="11">
        <f t="shared" si="6"/>
        <v>23.441024934570635</v>
      </c>
      <c r="J13" s="11">
        <f t="shared" si="7"/>
        <v>-0.19110523836148552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2"/>
        <v>18</v>
      </c>
      <c r="E14">
        <f t="shared" si="3"/>
        <v>180</v>
      </c>
      <c r="F14" s="11">
        <f t="shared" si="4"/>
        <v>19.190211182929168</v>
      </c>
      <c r="G14" s="11">
        <f t="shared" si="1"/>
        <v>86.312361174998017</v>
      </c>
      <c r="H14" s="11">
        <f t="shared" si="5"/>
        <v>8.6312361174998014</v>
      </c>
      <c r="I14" s="11">
        <f t="shared" si="6"/>
        <v>32.809788817070832</v>
      </c>
      <c r="J14" s="11">
        <f t="shared" si="7"/>
        <v>9.3687638825001986</v>
      </c>
      <c r="K14" s="11"/>
      <c r="L14" s="12" t="s">
        <v>30</v>
      </c>
      <c r="M14" s="11">
        <f>AVERAGE(I7:I40)</f>
        <v>513.8281762527613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2"/>
        <v>27</v>
      </c>
      <c r="E15">
        <f t="shared" si="3"/>
        <v>270</v>
      </c>
      <c r="F15" s="11">
        <f t="shared" si="4"/>
        <v>32.731415517768191</v>
      </c>
      <c r="G15" s="11">
        <f t="shared" si="1"/>
        <v>135.41204334839023</v>
      </c>
      <c r="H15" s="11">
        <f t="shared" si="5"/>
        <v>13.541204334839023</v>
      </c>
      <c r="I15" s="11">
        <f t="shared" si="6"/>
        <v>46.268584482231809</v>
      </c>
      <c r="J15" s="11">
        <f t="shared" si="7"/>
        <v>13.458795665160977</v>
      </c>
      <c r="K15" s="11"/>
      <c r="L15" s="12" t="s">
        <v>31</v>
      </c>
      <c r="M15" s="6">
        <f>STDEVP(I7:I40)</f>
        <v>612.88314004282984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2"/>
        <v>28</v>
      </c>
      <c r="E16">
        <f t="shared" si="3"/>
        <v>280</v>
      </c>
      <c r="F16" s="11">
        <f>F15+H16</f>
        <v>52.964234841106531</v>
      </c>
      <c r="G16" s="11">
        <f t="shared" si="1"/>
        <v>202.32819323338339</v>
      </c>
      <c r="H16" s="11">
        <f t="shared" si="5"/>
        <v>20.23281932333834</v>
      </c>
      <c r="I16" s="11">
        <f t="shared" si="6"/>
        <v>54.035765158893469</v>
      </c>
      <c r="J16" s="11">
        <f t="shared" si="7"/>
        <v>7.7671806766616598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2"/>
        <v>41</v>
      </c>
      <c r="E17">
        <f t="shared" si="3"/>
        <v>410</v>
      </c>
      <c r="F17" s="11">
        <f t="shared" si="4"/>
        <v>81.965273677868112</v>
      </c>
      <c r="G17" s="11">
        <f t="shared" si="1"/>
        <v>290.0103883676158</v>
      </c>
      <c r="H17" s="11">
        <f t="shared" si="5"/>
        <v>29.001038836761573</v>
      </c>
      <c r="I17" s="11">
        <f t="shared" si="6"/>
        <v>66.034726322131888</v>
      </c>
      <c r="J17" s="11">
        <f t="shared" si="7"/>
        <v>11.998961163238427</v>
      </c>
      <c r="K17" s="11"/>
      <c r="L17" s="12" t="s">
        <v>41</v>
      </c>
      <c r="M17" s="11">
        <f>AVERAGE(J8:J43)</f>
        <v>65.6014986640713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2"/>
        <v>49</v>
      </c>
      <c r="E18">
        <f t="shared" si="3"/>
        <v>490</v>
      </c>
      <c r="F18" s="11">
        <f t="shared" si="4"/>
        <v>122.07230216634497</v>
      </c>
      <c r="G18" s="11">
        <f t="shared" si="1"/>
        <v>401.07028488476857</v>
      </c>
      <c r="H18" s="11">
        <f t="shared" si="5"/>
        <v>40.107028488476857</v>
      </c>
      <c r="I18" s="11">
        <f t="shared" si="6"/>
        <v>74.927697833655031</v>
      </c>
      <c r="J18" s="11">
        <f t="shared" si="7"/>
        <v>8.8929715115231431</v>
      </c>
      <c r="K18" s="11"/>
      <c r="L18" s="12" t="s">
        <v>31</v>
      </c>
      <c r="M18" s="5">
        <f>STDEVP(J8:J43)</f>
        <v>84.060738629271057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2"/>
        <v>36</v>
      </c>
      <c r="E19">
        <f t="shared" si="3"/>
        <v>360</v>
      </c>
      <c r="F19" s="11">
        <f t="shared" si="4"/>
        <v>175.83560237892345</v>
      </c>
      <c r="G19" s="11">
        <f t="shared" si="1"/>
        <v>537.63300212578486</v>
      </c>
      <c r="H19" s="11">
        <f t="shared" si="5"/>
        <v>53.7633002125785</v>
      </c>
      <c r="I19" s="11">
        <f t="shared" si="6"/>
        <v>57.164397621076546</v>
      </c>
      <c r="J19" s="11">
        <f t="shared" si="7"/>
        <v>-17.7633002125785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2"/>
        <v>133</v>
      </c>
      <c r="E20">
        <f t="shared" si="3"/>
        <v>1330</v>
      </c>
      <c r="F20" s="11">
        <f t="shared" si="4"/>
        <v>245.95737055733008</v>
      </c>
      <c r="G20" s="11">
        <f t="shared" si="1"/>
        <v>701.21768178406626</v>
      </c>
      <c r="H20" s="11">
        <f t="shared" si="5"/>
        <v>70.121768178406626</v>
      </c>
      <c r="I20" s="11">
        <f t="shared" si="6"/>
        <v>120.04262944266992</v>
      </c>
      <c r="J20" s="11">
        <f t="shared" si="7"/>
        <v>62.878231821593374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2"/>
        <v>97</v>
      </c>
      <c r="E21">
        <f t="shared" si="3"/>
        <v>970</v>
      </c>
      <c r="F21" s="11">
        <f t="shared" si="4"/>
        <v>335.22259734275622</v>
      </c>
      <c r="G21" s="11">
        <f t="shared" si="1"/>
        <v>892.65226785426137</v>
      </c>
      <c r="H21" s="11">
        <f t="shared" si="5"/>
        <v>89.265226785426108</v>
      </c>
      <c r="I21" s="11">
        <f t="shared" si="6"/>
        <v>127.77740265724378</v>
      </c>
      <c r="J21" s="11">
        <f t="shared" si="7"/>
        <v>7.7347732145738917</v>
      </c>
      <c r="K21" s="11"/>
      <c r="L21" t="s">
        <v>32</v>
      </c>
      <c r="M21" s="13">
        <f>MATCH(MAX(H7:H71),H7:H71,0)</f>
        <v>41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2"/>
        <v>168</v>
      </c>
      <c r="E22">
        <f t="shared" si="3"/>
        <v>1680</v>
      </c>
      <c r="F22" s="11">
        <f t="shared" si="4"/>
        <v>446.42504629320354</v>
      </c>
      <c r="G22" s="11">
        <f t="shared" si="1"/>
        <v>1112.0244895044732</v>
      </c>
      <c r="H22" s="11">
        <f t="shared" si="5"/>
        <v>111.20244895044732</v>
      </c>
      <c r="I22" s="11">
        <f t="shared" si="6"/>
        <v>184.57495370679646</v>
      </c>
      <c r="J22" s="11">
        <f t="shared" si="7"/>
        <v>56.797551049552681</v>
      </c>
      <c r="K22" s="11"/>
      <c r="L22" t="s">
        <v>33</v>
      </c>
      <c r="M22" s="11">
        <f>M21-'Analisi-nuovi-pos (2)'!L15</f>
        <v>7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2"/>
        <v>196</v>
      </c>
      <c r="E23">
        <f t="shared" si="3"/>
        <v>1960</v>
      </c>
      <c r="F23" s="11">
        <f t="shared" si="4"/>
        <v>582.29188874589306</v>
      </c>
      <c r="G23" s="11">
        <f t="shared" si="1"/>
        <v>1358.6684245268953</v>
      </c>
      <c r="H23" s="11">
        <f t="shared" si="5"/>
        <v>135.86684245268953</v>
      </c>
      <c r="I23" s="11">
        <f t="shared" si="6"/>
        <v>244.70811125410694</v>
      </c>
      <c r="J23" s="11">
        <f t="shared" si="7"/>
        <v>60.133157547310475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2"/>
        <v>189</v>
      </c>
      <c r="E24">
        <f t="shared" si="3"/>
        <v>1890</v>
      </c>
      <c r="F24" s="11">
        <f t="shared" si="4"/>
        <v>745.4102853954239</v>
      </c>
      <c r="G24" s="11">
        <f t="shared" si="1"/>
        <v>1631.1839664953084</v>
      </c>
      <c r="H24" s="11">
        <f t="shared" si="5"/>
        <v>163.11839664953078</v>
      </c>
      <c r="I24" s="11">
        <f t="shared" si="6"/>
        <v>270.5897146045761</v>
      </c>
      <c r="J24" s="11">
        <f t="shared" si="7"/>
        <v>25.88160335046922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2"/>
        <v>250</v>
      </c>
      <c r="E25">
        <f t="shared" si="3"/>
        <v>2500</v>
      </c>
      <c r="F25" s="11">
        <f t="shared" si="4"/>
        <v>938.15878873967176</v>
      </c>
      <c r="G25" s="11">
        <f t="shared" si="1"/>
        <v>1927.4850334424787</v>
      </c>
      <c r="H25" s="11">
        <f t="shared" si="5"/>
        <v>192.74850334424792</v>
      </c>
      <c r="I25" s="11">
        <f t="shared" si="6"/>
        <v>327.84121126032824</v>
      </c>
      <c r="J25" s="11">
        <f t="shared" si="7"/>
        <v>57.251496655752078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2"/>
        <v>175</v>
      </c>
      <c r="E26">
        <f t="shared" si="3"/>
        <v>1750</v>
      </c>
      <c r="F26" s="11">
        <f t="shared" si="4"/>
        <v>1162.6459296908649</v>
      </c>
      <c r="G26" s="11">
        <f t="shared" si="1"/>
        <v>2244.8714095119317</v>
      </c>
      <c r="H26" s="11">
        <f t="shared" si="5"/>
        <v>224.4871409511932</v>
      </c>
      <c r="I26" s="11">
        <f t="shared" si="6"/>
        <v>278.35407030913507</v>
      </c>
      <c r="J26" s="11">
        <f t="shared" si="7"/>
        <v>-49.487140951193197</v>
      </c>
      <c r="K26" s="11"/>
      <c r="L26" t="s">
        <v>42</v>
      </c>
      <c r="M26" s="11">
        <f>MAX(F7:F119)</f>
        <v>31125.942544264086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2"/>
        <v>368</v>
      </c>
      <c r="E27">
        <f t="shared" si="3"/>
        <v>3680</v>
      </c>
      <c r="F27" s="11">
        <f t="shared" si="4"/>
        <v>1420.6577938892538</v>
      </c>
      <c r="G27" s="11">
        <f t="shared" si="1"/>
        <v>2580.1186419838882</v>
      </c>
      <c r="H27" s="11">
        <f t="shared" si="5"/>
        <v>258.01186419838876</v>
      </c>
      <c r="I27" s="11">
        <f t="shared" si="6"/>
        <v>388.34220611074625</v>
      </c>
      <c r="J27" s="11">
        <f t="shared" si="7"/>
        <v>109.98813580161124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2"/>
        <v>349</v>
      </c>
      <c r="E28">
        <f t="shared" si="3"/>
        <v>3490</v>
      </c>
      <c r="F28" s="11">
        <f t="shared" si="4"/>
        <v>1713.6158284608464</v>
      </c>
      <c r="G28" s="11">
        <f t="shared" si="1"/>
        <v>2929.5803457159263</v>
      </c>
      <c r="H28" s="11">
        <f t="shared" si="5"/>
        <v>292.95803457159258</v>
      </c>
      <c r="I28" s="11">
        <f t="shared" si="6"/>
        <v>444.38417153915361</v>
      </c>
      <c r="J28" s="11">
        <f t="shared" si="7"/>
        <v>56.041965428407423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2"/>
        <v>345</v>
      </c>
      <c r="E29">
        <f t="shared" si="3"/>
        <v>3450</v>
      </c>
      <c r="F29" s="11">
        <f t="shared" si="4"/>
        <v>2042.545579531256</v>
      </c>
      <c r="G29" s="11">
        <f t="shared" si="1"/>
        <v>3289.2975107040957</v>
      </c>
      <c r="H29" s="11">
        <f t="shared" si="5"/>
        <v>328.92975107040945</v>
      </c>
      <c r="I29" s="11">
        <f t="shared" si="6"/>
        <v>460.45442046874405</v>
      </c>
      <c r="J29" s="11">
        <f t="shared" si="7"/>
        <v>16.070248929590548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2"/>
        <v>475</v>
      </c>
      <c r="E30">
        <f t="shared" si="3"/>
        <v>4750</v>
      </c>
      <c r="F30" s="11">
        <f t="shared" si="4"/>
        <v>2408.0565678485777</v>
      </c>
      <c r="G30" s="11">
        <f t="shared" si="1"/>
        <v>3655.1098831732179</v>
      </c>
      <c r="H30" s="11">
        <f t="shared" si="5"/>
        <v>365.51098831732185</v>
      </c>
      <c r="I30" s="11">
        <f t="shared" si="6"/>
        <v>569.94343215142226</v>
      </c>
      <c r="J30" s="11">
        <f t="shared" si="7"/>
        <v>109.48901168267815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2"/>
        <v>427</v>
      </c>
      <c r="E31">
        <f t="shared" si="3"/>
        <v>4270</v>
      </c>
      <c r="F31" s="11">
        <f t="shared" si="4"/>
        <v>2810.3330798641018</v>
      </c>
      <c r="G31" s="11">
        <f t="shared" si="1"/>
        <v>4022.7651201552408</v>
      </c>
      <c r="H31" s="11">
        <f t="shared" si="5"/>
        <v>402.27651201552408</v>
      </c>
      <c r="I31" s="11">
        <f t="shared" si="6"/>
        <v>594.66692013589818</v>
      </c>
      <c r="J31" s="11">
        <f t="shared" si="7"/>
        <v>24.723487984475923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2"/>
        <v>627</v>
      </c>
      <c r="E32">
        <f t="shared" si="3"/>
        <v>6270</v>
      </c>
      <c r="F32" s="11">
        <f t="shared" si="4"/>
        <v>3249.1352934170095</v>
      </c>
      <c r="G32" s="11">
        <f t="shared" si="1"/>
        <v>4388.0221355290769</v>
      </c>
      <c r="H32" s="11">
        <f t="shared" si="5"/>
        <v>438.80221355290774</v>
      </c>
      <c r="I32" s="11">
        <f t="shared" si="6"/>
        <v>782.86470658299049</v>
      </c>
      <c r="J32" s="11">
        <f t="shared" si="7"/>
        <v>188.19778644709226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2"/>
        <v>793</v>
      </c>
      <c r="E33">
        <f t="shared" si="3"/>
        <v>7930</v>
      </c>
      <c r="F33" s="11">
        <f t="shared" si="4"/>
        <v>3723.8098740980518</v>
      </c>
      <c r="G33" s="11">
        <f t="shared" si="1"/>
        <v>4746.7458068104224</v>
      </c>
      <c r="H33" s="11">
        <f t="shared" si="5"/>
        <v>474.67458068104213</v>
      </c>
      <c r="I33" s="11">
        <f t="shared" si="6"/>
        <v>1101.1901259019482</v>
      </c>
      <c r="J33" s="11">
        <f t="shared" si="7"/>
        <v>318.32541931895787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2"/>
        <v>651</v>
      </c>
      <c r="E34">
        <f t="shared" si="3"/>
        <v>6510</v>
      </c>
      <c r="F34" s="11">
        <f t="shared" si="4"/>
        <v>4233.3089693878128</v>
      </c>
      <c r="G34" s="11">
        <f t="shared" si="1"/>
        <v>5094.9909528976104</v>
      </c>
      <c r="H34" s="11">
        <f t="shared" si="5"/>
        <v>509.49909528976133</v>
      </c>
      <c r="I34" s="11">
        <f t="shared" si="6"/>
        <v>1242.6910306121872</v>
      </c>
      <c r="J34" s="11">
        <f t="shared" si="7"/>
        <v>141.50090471023867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2"/>
        <v>601</v>
      </c>
      <c r="E35">
        <f t="shared" si="3"/>
        <v>6010</v>
      </c>
      <c r="F35" s="11">
        <f t="shared" si="4"/>
        <v>4776.216388459733</v>
      </c>
      <c r="G35" s="11">
        <f t="shared" si="1"/>
        <v>5429.0741907192023</v>
      </c>
      <c r="H35" s="11">
        <f t="shared" si="5"/>
        <v>542.90741907192</v>
      </c>
      <c r="I35" s="11">
        <f t="shared" si="6"/>
        <v>1300.783611540267</v>
      </c>
      <c r="J35" s="11">
        <f t="shared" si="7"/>
        <v>58.092580928079997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2"/>
        <v>743</v>
      </c>
      <c r="E36">
        <f t="shared" si="3"/>
        <v>7430</v>
      </c>
      <c r="F36" s="11">
        <f t="shared" si="4"/>
        <v>5350.7796794970945</v>
      </c>
      <c r="G36" s="11">
        <f t="shared" si="1"/>
        <v>5745.6329103736152</v>
      </c>
      <c r="H36" s="11">
        <f t="shared" si="5"/>
        <v>574.5632910373613</v>
      </c>
      <c r="I36" s="11">
        <f t="shared" si="6"/>
        <v>1469.2203205029055</v>
      </c>
      <c r="J36" s="11">
        <f t="shared" si="7"/>
        <v>168.4367089626387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2"/>
        <v>683</v>
      </c>
      <c r="E37">
        <f t="shared" si="3"/>
        <v>6830</v>
      </c>
      <c r="F37" s="11">
        <f t="shared" si="4"/>
        <v>5954.9467954492093</v>
      </c>
      <c r="G37" s="11">
        <f t="shared" si="1"/>
        <v>6041.6711595211473</v>
      </c>
      <c r="H37" s="11">
        <f t="shared" si="5"/>
        <v>604.16711595211473</v>
      </c>
      <c r="I37" s="11">
        <f t="shared" si="6"/>
        <v>1548.0532045507907</v>
      </c>
      <c r="J37" s="11">
        <f t="shared" si="7"/>
        <v>78.832884047885273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2"/>
        <v>662</v>
      </c>
      <c r="E38">
        <f t="shared" si="3"/>
        <v>6620</v>
      </c>
      <c r="F38" s="11">
        <f t="shared" si="4"/>
        <v>6586.4060645691079</v>
      </c>
      <c r="G38" s="11">
        <f t="shared" si="1"/>
        <v>6314.5926911989864</v>
      </c>
      <c r="H38" s="11">
        <f t="shared" si="5"/>
        <v>631.45926911989818</v>
      </c>
      <c r="I38" s="11">
        <f t="shared" si="6"/>
        <v>1578.5939354308921</v>
      </c>
      <c r="J38" s="11">
        <f t="shared" si="7"/>
        <v>30.540730880101819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2"/>
        <v>969</v>
      </c>
      <c r="E39">
        <f t="shared" si="3"/>
        <v>9690</v>
      </c>
      <c r="F39" s="11">
        <f t="shared" si="4"/>
        <v>7242.6282448961347</v>
      </c>
      <c r="G39" s="11">
        <f t="shared" si="1"/>
        <v>6562.2218032702676</v>
      </c>
      <c r="H39" s="11">
        <f t="shared" si="5"/>
        <v>656.22218032702665</v>
      </c>
      <c r="I39" s="11">
        <f t="shared" si="6"/>
        <v>1891.3717551038653</v>
      </c>
      <c r="J39" s="11">
        <f t="shared" si="7"/>
        <v>312.77781967297335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2"/>
        <v>889</v>
      </c>
      <c r="E40">
        <f t="shared" si="3"/>
        <v>8890</v>
      </c>
      <c r="F40" s="11">
        <f t="shared" si="4"/>
        <v>7920.909533407128</v>
      </c>
      <c r="G40" s="11">
        <f t="shared" si="1"/>
        <v>6782.8128851099336</v>
      </c>
      <c r="H40" s="11">
        <f t="shared" si="5"/>
        <v>678.28128851099325</v>
      </c>
      <c r="I40" s="11">
        <f t="shared" si="6"/>
        <v>2102.090466592872</v>
      </c>
      <c r="J40" s="11">
        <f t="shared" si="7"/>
        <v>210.71871148900675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2"/>
        <v>756</v>
      </c>
      <c r="E41">
        <f t="shared" si="3"/>
        <v>7560</v>
      </c>
      <c r="F41" s="11">
        <f t="shared" si="4"/>
        <v>8618.4145127802676</v>
      </c>
      <c r="G41" s="11">
        <f t="shared" si="1"/>
        <v>6975.0497937313958</v>
      </c>
      <c r="H41" s="11">
        <f t="shared" ref="H41:H64" si="8">$M$10*B41^$M$8*EXP(-B41/$M$9)</f>
        <v>697.50497937313878</v>
      </c>
      <c r="I41" s="11">
        <f t="shared" si="6"/>
        <v>2160.5854872197324</v>
      </c>
      <c r="J41" s="11">
        <f t="shared" si="7"/>
        <v>58.495020626861219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2"/>
        <v>812</v>
      </c>
      <c r="E42">
        <f t="shared" si="3"/>
        <v>8120</v>
      </c>
      <c r="F42" s="11">
        <f t="shared" si="4"/>
        <v>9332.2181443132922</v>
      </c>
      <c r="G42" s="11">
        <f t="shared" si="1"/>
        <v>7138.036315330246</v>
      </c>
      <c r="H42" s="11">
        <f t="shared" si="8"/>
        <v>713.80363153302483</v>
      </c>
      <c r="I42" s="11">
        <f t="shared" si="6"/>
        <v>2258.7818556867078</v>
      </c>
      <c r="J42" s="11">
        <f t="shared" si="7"/>
        <v>98.196368466975173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2"/>
        <v>837</v>
      </c>
      <c r="E43">
        <f t="shared" si="3"/>
        <v>8370</v>
      </c>
      <c r="F43" s="11">
        <f t="shared" si="4"/>
        <v>10059.346048149398</v>
      </c>
      <c r="G43" s="11">
        <f t="shared" si="1"/>
        <v>7271.2790383610627</v>
      </c>
      <c r="H43" s="11">
        <f t="shared" si="8"/>
        <v>727.12790383610661</v>
      </c>
      <c r="I43" s="11">
        <f t="shared" si="6"/>
        <v>2368.6539518506015</v>
      </c>
      <c r="J43" s="11">
        <f t="shared" si="7"/>
        <v>109.87209616389339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2"/>
        <v>727</v>
      </c>
      <c r="E44">
        <f t="shared" si="3"/>
        <v>7270</v>
      </c>
      <c r="F44" s="11">
        <f t="shared" si="4"/>
        <v>10796.812446200389</v>
      </c>
      <c r="G44" s="11">
        <f t="shared" si="1"/>
        <v>7374.6639805099039</v>
      </c>
      <c r="H44" s="11">
        <f t="shared" si="8"/>
        <v>737.46639805098982</v>
      </c>
      <c r="I44" s="11">
        <f t="shared" si="6"/>
        <v>2358.1875537996111</v>
      </c>
      <c r="J44" s="11">
        <f t="shared" si="7"/>
        <v>-10.466398050989824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2"/>
        <v>760</v>
      </c>
      <c r="E45">
        <f t="shared" si="3"/>
        <v>7600</v>
      </c>
      <c r="F45" s="11">
        <f t="shared" si="4"/>
        <v>11541.655274602288</v>
      </c>
      <c r="G45" s="11">
        <f t="shared" si="1"/>
        <v>7448.4282840189917</v>
      </c>
      <c r="H45" s="11">
        <f t="shared" si="8"/>
        <v>744.84282840189917</v>
      </c>
      <c r="I45" s="11">
        <f t="shared" si="6"/>
        <v>2373.344725397712</v>
      </c>
      <c r="J45" s="11">
        <f t="shared" si="7"/>
        <v>15.157171598100831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2"/>
        <v>766</v>
      </c>
      <c r="E46">
        <f t="shared" si="3"/>
        <v>7660</v>
      </c>
      <c r="F46" s="11">
        <f t="shared" si="4"/>
        <v>12290.968097711775</v>
      </c>
      <c r="G46" s="11">
        <f t="shared" si="1"/>
        <v>7493.12823109487</v>
      </c>
      <c r="H46" s="11">
        <f t="shared" si="8"/>
        <v>749.3128231094862</v>
      </c>
      <c r="I46" s="11">
        <f t="shared" si="6"/>
        <v>2390.031902288225</v>
      </c>
      <c r="J46" s="11">
        <f t="shared" si="7"/>
        <v>16.687176890513797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2"/>
        <v>681</v>
      </c>
      <c r="E47">
        <f t="shared" si="3"/>
        <v>6810</v>
      </c>
      <c r="F47" s="11">
        <f t="shared" si="4"/>
        <v>13041.928571935428</v>
      </c>
      <c r="G47" s="11">
        <f t="shared" si="1"/>
        <v>7509.6047422365336</v>
      </c>
      <c r="H47" s="11">
        <f t="shared" si="8"/>
        <v>750.96047422365348</v>
      </c>
      <c r="I47" s="11">
        <f t="shared" si="6"/>
        <v>2320.0714280645716</v>
      </c>
      <c r="J47" s="11">
        <f t="shared" si="7"/>
        <v>-69.960474223653478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2"/>
        <v>525</v>
      </c>
      <c r="E48">
        <f t="shared" si="3"/>
        <v>5250</v>
      </c>
      <c r="F48" s="11">
        <f t="shared" si="4"/>
        <v>13791.823313239129</v>
      </c>
      <c r="G48" s="11">
        <f t="shared" si="1"/>
        <v>7498.9474130370036</v>
      </c>
      <c r="H48" s="11">
        <f t="shared" si="8"/>
        <v>749.89474130370036</v>
      </c>
      <c r="I48" s="11">
        <f t="shared" si="6"/>
        <v>2095.1766867608712</v>
      </c>
      <c r="J48" s="11">
        <f t="shared" si="7"/>
        <v>-224.89474130370036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2"/>
        <v>636</v>
      </c>
      <c r="E49">
        <f t="shared" si="3"/>
        <v>6360</v>
      </c>
      <c r="F49" s="11">
        <f t="shared" si="4"/>
        <v>14538.069115853737</v>
      </c>
      <c r="G49" s="11">
        <f t="shared" si="1"/>
        <v>7462.4580261460869</v>
      </c>
      <c r="H49" s="11">
        <f t="shared" si="8"/>
        <v>746.24580261460949</v>
      </c>
      <c r="I49" s="11">
        <f t="shared" si="6"/>
        <v>1984.9308841462625</v>
      </c>
      <c r="J49" s="11">
        <f t="shared" si="7"/>
        <v>-110.24580261460949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2"/>
        <v>604</v>
      </c>
      <c r="E50">
        <f t="shared" si="3"/>
        <v>6040</v>
      </c>
      <c r="F50" s="11">
        <f t="shared" si="4"/>
        <v>15278.230550897666</v>
      </c>
      <c r="G50" s="11">
        <f t="shared" si="1"/>
        <v>7401.6143504392858</v>
      </c>
      <c r="H50" s="11">
        <f t="shared" si="8"/>
        <v>740.16143504392824</v>
      </c>
      <c r="I50" s="11">
        <f t="shared" si="6"/>
        <v>1848.769449102334</v>
      </c>
      <c r="J50" s="11">
        <f t="shared" si="7"/>
        <v>-136.16143504392824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2"/>
        <v>542</v>
      </c>
      <c r="E51">
        <f t="shared" si="3"/>
        <v>5420</v>
      </c>
      <c r="F51" s="11">
        <f t="shared" si="4"/>
        <v>16010.03404227996</v>
      </c>
      <c r="G51" s="11">
        <f t="shared" si="1"/>
        <v>7318.0349138229394</v>
      </c>
      <c r="H51" s="11">
        <f t="shared" si="8"/>
        <v>731.80349138229462</v>
      </c>
      <c r="I51" s="11">
        <f t="shared" si="6"/>
        <v>1658.96595772004</v>
      </c>
      <c r="J51" s="11">
        <f t="shared" si="7"/>
        <v>-189.80349138229462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2"/>
        <v>610</v>
      </c>
      <c r="E52">
        <f t="shared" si="3"/>
        <v>6100</v>
      </c>
      <c r="F52" s="11">
        <f t="shared" si="4"/>
        <v>16731.37857361824</v>
      </c>
      <c r="G52" s="11">
        <f t="shared" si="1"/>
        <v>7213.4453133827992</v>
      </c>
      <c r="H52" s="11">
        <f t="shared" si="8"/>
        <v>721.3445313382806</v>
      </c>
      <c r="I52" s="11">
        <f t="shared" si="6"/>
        <v>1547.6214263817601</v>
      </c>
      <c r="J52" s="11">
        <f t="shared" si="7"/>
        <v>-111.3445313382806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2"/>
        <v>570</v>
      </c>
      <c r="E53">
        <f t="shared" si="3"/>
        <v>5700</v>
      </c>
      <c r="F53" s="11">
        <f t="shared" si="4"/>
        <v>17440.343224592234</v>
      </c>
      <c r="G53" s="11">
        <f t="shared" si="1"/>
        <v>7089.6465097399414</v>
      </c>
      <c r="H53" s="11">
        <f t="shared" si="8"/>
        <v>708.96465097399289</v>
      </c>
      <c r="I53" s="11">
        <f t="shared" si="6"/>
        <v>1408.656775407766</v>
      </c>
      <c r="J53" s="11">
        <f t="shared" si="7"/>
        <v>-138.96465097399289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2"/>
        <v>619</v>
      </c>
      <c r="E54">
        <f t="shared" si="3"/>
        <v>6190</v>
      </c>
      <c r="F54" s="11">
        <f t="shared" si="4"/>
        <v>18135.191768964436</v>
      </c>
      <c r="G54" s="11">
        <f t="shared" si="1"/>
        <v>6948.4854437220201</v>
      </c>
      <c r="H54" s="11">
        <f t="shared" si="8"/>
        <v>694.84854437220076</v>
      </c>
      <c r="I54" s="11">
        <f t="shared" si="6"/>
        <v>1332.8082310355639</v>
      </c>
      <c r="J54" s="11">
        <f t="shared" si="7"/>
        <v>-75.848544372200763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2"/>
        <v>431</v>
      </c>
      <c r="E55">
        <f t="shared" si="3"/>
        <v>4310</v>
      </c>
      <c r="F55" s="11">
        <f t="shared" si="4"/>
        <v>18814.374590394913</v>
      </c>
      <c r="G55" s="11">
        <f t="shared" si="1"/>
        <v>6791.8282143047691</v>
      </c>
      <c r="H55" s="11">
        <f t="shared" si="8"/>
        <v>679.18282143047827</v>
      </c>
      <c r="I55" s="11">
        <f t="shared" si="6"/>
        <v>1084.625409605087</v>
      </c>
      <c r="J55" s="11">
        <f t="shared" si="7"/>
        <v>-248.18282143047827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2"/>
        <v>566</v>
      </c>
      <c r="E56">
        <f t="shared" si="3"/>
        <v>5660</v>
      </c>
      <c r="F56" s="11">
        <f t="shared" si="4"/>
        <v>19476.528187210803</v>
      </c>
      <c r="G56" s="11">
        <f t="shared" si="1"/>
        <v>6621.5359681588961</v>
      </c>
      <c r="H56" s="11">
        <f t="shared" si="8"/>
        <v>662.15359681589041</v>
      </c>
      <c r="I56" s="11">
        <f t="shared" si="6"/>
        <v>988.47181278919743</v>
      </c>
      <c r="J56" s="11">
        <f t="shared" si="7"/>
        <v>-96.15359681589041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9">C57-C56</f>
        <v>602</v>
      </c>
      <c r="E57">
        <f t="shared" ref="E57" si="10">10*(C57-C56)</f>
        <v>6020</v>
      </c>
      <c r="F57" s="11">
        <f t="shared" si="4"/>
        <v>20120.472544559423</v>
      </c>
      <c r="G57" s="11">
        <f t="shared" si="1"/>
        <v>6439.4435734862054</v>
      </c>
      <c r="H57" s="11">
        <f t="shared" si="8"/>
        <v>643.9443573486202</v>
      </c>
      <c r="I57" s="11">
        <f t="shared" ref="I57" si="11">C57-F57</f>
        <v>946.52745544057689</v>
      </c>
      <c r="J57" s="11">
        <f t="shared" ref="J57" si="12">D57-H57</f>
        <v>-41.944357348620201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3">C58-C57</f>
        <v>578</v>
      </c>
      <c r="E58">
        <f t="shared" ref="E58" si="14">10*(C58-C57)</f>
        <v>5780</v>
      </c>
      <c r="F58" s="11">
        <f t="shared" si="4"/>
        <v>20745.206652977733</v>
      </c>
      <c r="G58" s="11">
        <f t="shared" si="1"/>
        <v>6247.3410841830992</v>
      </c>
      <c r="H58" s="11">
        <f t="shared" si="8"/>
        <v>624.73410841830923</v>
      </c>
      <c r="I58" s="11">
        <f t="shared" ref="I58" si="15">C58-F58</f>
        <v>899.79334702226697</v>
      </c>
      <c r="J58" s="11">
        <f t="shared" ref="J58" si="16">D58-H58</f>
        <v>-46.734108418309233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7">C59-C58</f>
        <v>525</v>
      </c>
      <c r="E59">
        <f t="shared" ref="E59" si="18">10*(C59-C58)</f>
        <v>5250</v>
      </c>
      <c r="F59" s="11">
        <f t="shared" si="4"/>
        <v>21349.902447422122</v>
      </c>
      <c r="G59" s="11">
        <f t="shared" si="1"/>
        <v>6046.9579444438932</v>
      </c>
      <c r="H59" s="11">
        <f t="shared" si="8"/>
        <v>604.69579444439103</v>
      </c>
      <c r="I59" s="11">
        <f t="shared" ref="I59" si="19">C59-F59</f>
        <v>820.09755257787765</v>
      </c>
      <c r="J59" s="11">
        <f t="shared" ref="J59" si="20">D59-H59</f>
        <v>-79.695794444391026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21">C60-C59</f>
        <v>575</v>
      </c>
      <c r="E60">
        <f t="shared" ref="E60" si="22">10*(C60-C59)</f>
        <v>5750</v>
      </c>
      <c r="F60" s="11">
        <f t="shared" si="4"/>
        <v>21933.89743124117</v>
      </c>
      <c r="G60" s="11">
        <f t="shared" si="1"/>
        <v>5839.9498381904777</v>
      </c>
      <c r="H60" s="11">
        <f t="shared" si="8"/>
        <v>583.99498381904868</v>
      </c>
      <c r="I60" s="11">
        <f t="shared" ref="I60" si="23">C60-F60</f>
        <v>811.10256875882988</v>
      </c>
      <c r="J60" s="11">
        <f t="shared" ref="J60" si="24">D60-H60</f>
        <v>-8.9949838190486844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5">C61-C60</f>
        <v>482</v>
      </c>
      <c r="E61">
        <f t="shared" ref="E61" si="26">10*(C61-C60)</f>
        <v>4820</v>
      </c>
      <c r="F61" s="11">
        <f t="shared" si="4"/>
        <v>22496.686236389909</v>
      </c>
      <c r="G61" s="11">
        <f t="shared" si="1"/>
        <v>5627.888051487389</v>
      </c>
      <c r="H61" s="11">
        <f t="shared" si="8"/>
        <v>562.78880514873788</v>
      </c>
      <c r="I61" s="11">
        <f t="shared" ref="I61" si="27">C61-F61</f>
        <v>730.31376361009097</v>
      </c>
      <c r="J61" s="11">
        <f t="shared" ref="J61" si="28">D61-H61</f>
        <v>-80.788805148737879</v>
      </c>
      <c r="K61" s="11"/>
    </row>
    <row r="62" spans="1:11">
      <c r="A62" s="2">
        <v>43940</v>
      </c>
      <c r="B62" s="10">
        <v>59</v>
      </c>
      <c r="C62" s="3">
        <f>Dati!K58</f>
        <v>23660</v>
      </c>
      <c r="D62">
        <f t="shared" ref="D62" si="29">C62-C61</f>
        <v>433</v>
      </c>
      <c r="E62">
        <f t="shared" ref="E62" si="30">10*(C62-C61)</f>
        <v>4330</v>
      </c>
      <c r="F62" s="11">
        <f t="shared" si="4"/>
        <v>23037.911355245513</v>
      </c>
      <c r="G62" s="11">
        <f t="shared" si="1"/>
        <v>5412.251188556038</v>
      </c>
      <c r="H62" s="11">
        <f t="shared" si="8"/>
        <v>541.22511885560311</v>
      </c>
      <c r="I62" s="11">
        <f t="shared" ref="I62" si="31">C62-F62</f>
        <v>622.08864475448718</v>
      </c>
      <c r="J62" s="11">
        <f t="shared" ref="J62" si="32">D62-H62</f>
        <v>-108.22511885560311</v>
      </c>
      <c r="K62" s="11"/>
    </row>
    <row r="63" spans="1:11">
      <c r="A63" s="2">
        <v>43941</v>
      </c>
      <c r="B63" s="10">
        <v>60</v>
      </c>
      <c r="C63" s="3">
        <f>Dati!K59</f>
        <v>24114</v>
      </c>
      <c r="D63">
        <f t="shared" ref="D63" si="33">C63-C62</f>
        <v>454</v>
      </c>
      <c r="E63">
        <f t="shared" ref="E63" si="34">10*(C63-C62)</f>
        <v>4540</v>
      </c>
      <c r="F63" s="11">
        <f t="shared" si="4"/>
        <v>23557.353261470464</v>
      </c>
      <c r="G63" s="11">
        <f t="shared" si="1"/>
        <v>5194.419062249508</v>
      </c>
      <c r="H63" s="11">
        <f t="shared" si="8"/>
        <v>519.44190622495171</v>
      </c>
      <c r="I63" s="11">
        <f t="shared" ref="I63" si="35">C63-F63</f>
        <v>556.64673852953638</v>
      </c>
      <c r="J63" s="11">
        <f t="shared" ref="J63" si="36">D63-H63</f>
        <v>-65.441906224951708</v>
      </c>
      <c r="K63" s="11"/>
    </row>
    <row r="64" spans="1:11">
      <c r="A64" s="2">
        <v>43942</v>
      </c>
      <c r="B64" s="10">
        <v>61</v>
      </c>
      <c r="C64" s="3">
        <f>Dati!K60</f>
        <v>24648</v>
      </c>
      <c r="D64">
        <f t="shared" ref="D64" si="37">C64-C63</f>
        <v>534</v>
      </c>
      <c r="E64">
        <f t="shared" ref="E64" si="38">10*(C64-C63)</f>
        <v>5340</v>
      </c>
      <c r="F64" s="11">
        <f t="shared" si="4"/>
        <v>24054.920118167829</v>
      </c>
      <c r="G64" s="11">
        <f t="shared" si="1"/>
        <v>4975.6685669736544</v>
      </c>
      <c r="H64" s="11">
        <f t="shared" si="8"/>
        <v>497.56685669736504</v>
      </c>
      <c r="I64" s="11">
        <f t="shared" ref="I64" si="39">C64-F64</f>
        <v>593.07988183217094</v>
      </c>
      <c r="J64" s="11">
        <f t="shared" ref="J64" si="40">D64-H64</f>
        <v>36.43314330263496</v>
      </c>
      <c r="K64" s="11"/>
    </row>
    <row r="65" spans="1:11">
      <c r="A65" s="2">
        <v>43943</v>
      </c>
      <c r="B65" s="10">
        <v>62</v>
      </c>
      <c r="C65" s="3">
        <f>Dati!K61</f>
        <v>25085</v>
      </c>
      <c r="D65">
        <f t="shared" ref="D65" si="41">C65-C64</f>
        <v>437</v>
      </c>
      <c r="E65">
        <f t="shared" ref="E65" si="42">10*(C65-C64)</f>
        <v>4370</v>
      </c>
      <c r="F65" s="11">
        <f t="shared" ref="F65" si="43">F64+H65</f>
        <v>24530.637251680098</v>
      </c>
      <c r="G65" s="11">
        <f t="shared" ref="G65" si="44">(F65-F64)*10</f>
        <v>4757.1713351226936</v>
      </c>
      <c r="H65" s="11">
        <f t="shared" ref="H65" si="45">$M$10*B65^$M$8*EXP(-B65/$M$9)</f>
        <v>475.71713351227118</v>
      </c>
      <c r="I65" s="11">
        <f t="shared" ref="I65" si="46">C65-F65</f>
        <v>554.36274831990158</v>
      </c>
      <c r="J65" s="11">
        <f t="shared" ref="J65" si="47">D65-H65</f>
        <v>-38.717133512271175</v>
      </c>
      <c r="K65" s="11"/>
    </row>
    <row r="66" spans="1:11">
      <c r="A66" s="2">
        <v>43944</v>
      </c>
      <c r="B66" s="10">
        <v>63</v>
      </c>
      <c r="C66" s="3">
        <f>Dati!K62</f>
        <v>25549</v>
      </c>
      <c r="D66">
        <f t="shared" ref="D66" si="48">C66-C65</f>
        <v>464</v>
      </c>
      <c r="E66">
        <f t="shared" ref="E66" si="49">10*(C66-C65)</f>
        <v>4640</v>
      </c>
      <c r="F66" s="11">
        <f t="shared" ref="F66" si="50">F65+H66</f>
        <v>24984.636549304945</v>
      </c>
      <c r="G66" s="11">
        <f t="shared" ref="G66" si="51">(F66-F65)*10</f>
        <v>4539.992976248468</v>
      </c>
      <c r="H66" s="11">
        <f t="shared" ref="H66" si="52">$M$10*B66^$M$8*EXP(-B66/$M$9)</f>
        <v>453.9992976248484</v>
      </c>
      <c r="I66" s="11">
        <f t="shared" ref="I66" si="53">C66-F66</f>
        <v>564.36345069505478</v>
      </c>
      <c r="J66" s="11">
        <f t="shared" ref="J66" si="54">D66-H66</f>
        <v>10.000702375151604</v>
      </c>
      <c r="K66" s="11"/>
    </row>
    <row r="67" spans="1:11">
      <c r="A67" s="2">
        <v>43945</v>
      </c>
      <c r="B67" s="10">
        <v>64</v>
      </c>
      <c r="C67" s="3">
        <f>Dati!K63</f>
        <v>25969</v>
      </c>
      <c r="D67">
        <f t="shared" ref="D67" si="55">C67-C66</f>
        <v>420</v>
      </c>
      <c r="E67">
        <f t="shared" ref="E67" si="56">10*(C67-C66)</f>
        <v>4200</v>
      </c>
      <c r="F67" s="11">
        <f t="shared" ref="F67" si="57">F66+H67</f>
        <v>25417.145919360304</v>
      </c>
      <c r="G67" s="11">
        <f t="shared" ref="G67" si="58">(F67-F66)*10</f>
        <v>4325.0937005535889</v>
      </c>
      <c r="H67" s="11">
        <f t="shared" ref="H67" si="59">$M$10*B67^$M$8*EXP(-B67/$M$9)</f>
        <v>432.50937005535872</v>
      </c>
      <c r="I67" s="11">
        <f t="shared" ref="I67" si="60">C67-F67</f>
        <v>551.85408063969589</v>
      </c>
      <c r="J67" s="11">
        <f t="shared" ref="J67" si="61">D67-H67</f>
        <v>-12.509370055358715</v>
      </c>
      <c r="K67" s="11"/>
    </row>
    <row r="68" spans="1:11">
      <c r="A68" s="2">
        <v>43946</v>
      </c>
      <c r="B68" s="10">
        <v>65</v>
      </c>
      <c r="C68" s="3">
        <f>Dati!K64</f>
        <v>26384</v>
      </c>
      <c r="D68">
        <f t="shared" ref="D68" si="62">C68-C67</f>
        <v>415</v>
      </c>
      <c r="E68">
        <f t="shared" ref="E68" si="63">10*(C68-C67)</f>
        <v>4150</v>
      </c>
      <c r="F68" s="11">
        <f t="shared" ref="F68" si="64">F67+H68</f>
        <v>25828.478932770835</v>
      </c>
      <c r="G68" s="11">
        <f t="shared" ref="G68" si="65">(F68-F67)*10</f>
        <v>4113.3301341053084</v>
      </c>
      <c r="H68" s="11">
        <f t="shared" ref="H68" si="66">$M$10*B68^$M$8*EXP(-B68/$M$9)</f>
        <v>411.33301341052908</v>
      </c>
      <c r="I68" s="11">
        <f t="shared" ref="I68" si="67">C68-F68</f>
        <v>555.52106722916506</v>
      </c>
      <c r="J68" s="11">
        <f t="shared" ref="J68" si="68">D68-H68</f>
        <v>3.6669865894709233</v>
      </c>
      <c r="K68" s="11"/>
    </row>
    <row r="69" spans="1:11">
      <c r="A69" s="2">
        <v>43947</v>
      </c>
      <c r="B69" s="10">
        <v>66</v>
      </c>
      <c r="C69" s="3">
        <f>Dati!K65</f>
        <v>26644</v>
      </c>
      <c r="D69">
        <f t="shared" ref="D69" si="69">C69-C68</f>
        <v>260</v>
      </c>
      <c r="E69">
        <f t="shared" ref="E69" si="70">10*(C69-C68)</f>
        <v>2600</v>
      </c>
      <c r="F69" s="11">
        <f t="shared" ref="F69" si="71">F68+H69</f>
        <v>26219.024746939209</v>
      </c>
      <c r="G69" s="11">
        <f t="shared" ref="G69" si="72">(F69-F68)*10</f>
        <v>3905.4581416837391</v>
      </c>
      <c r="H69" s="11">
        <f t="shared" ref="H69" si="73">$M$10*B69^$M$8*EXP(-B69/$M$9)</f>
        <v>390.54581416837414</v>
      </c>
      <c r="I69" s="11">
        <f t="shared" ref="I69" si="74">C69-F69</f>
        <v>424.97525306079115</v>
      </c>
      <c r="J69" s="11">
        <f t="shared" ref="J69" si="75">D69-H69</f>
        <v>-130.54581416837414</v>
      </c>
      <c r="K69" s="11"/>
    </row>
    <row r="70" spans="1:11">
      <c r="A70" s="2">
        <v>43948</v>
      </c>
      <c r="B70" s="10">
        <v>67</v>
      </c>
      <c r="C70" s="3">
        <f>Dati!K66</f>
        <v>26977</v>
      </c>
      <c r="D70">
        <f t="shared" ref="D70" si="76">C70-C69</f>
        <v>333</v>
      </c>
      <c r="E70">
        <f t="shared" ref="E70" si="77">10*(C70-C69)</f>
        <v>3330</v>
      </c>
      <c r="F70" s="11">
        <f t="shared" ref="F70" si="78">F69+H70</f>
        <v>26589.238395315071</v>
      </c>
      <c r="G70" s="11">
        <f t="shared" ref="G70" si="79">(F70-F69)*10</f>
        <v>3702.1364837586225</v>
      </c>
      <c r="H70" s="11">
        <f t="shared" ref="H70" si="80">$M$10*B70^$M$8*EXP(-B70/$M$9)</f>
        <v>370.21364837586287</v>
      </c>
      <c r="I70" s="11">
        <f t="shared" ref="I70" si="81">C70-F70</f>
        <v>387.7616046849289</v>
      </c>
      <c r="J70" s="11">
        <f t="shared" ref="J70" si="82">D70-H70</f>
        <v>-37.213648375862874</v>
      </c>
      <c r="K70" s="11"/>
    </row>
    <row r="71" spans="1:11">
      <c r="A71" s="2">
        <v>43949</v>
      </c>
      <c r="B71" s="10">
        <v>68</v>
      </c>
      <c r="C71" s="3">
        <f>Dati!K67</f>
        <v>27359</v>
      </c>
      <c r="D71">
        <f t="shared" ref="D71" si="83">C71-C70</f>
        <v>382</v>
      </c>
      <c r="E71">
        <f t="shared" ref="E71" si="84">10*(C71-C70)</f>
        <v>3820</v>
      </c>
      <c r="F71" s="11">
        <f t="shared" ref="F71" si="85">F70+H71</f>
        <v>26939.631509930674</v>
      </c>
      <c r="G71" s="11">
        <f t="shared" ref="G71" si="86">(F71-F70)*10</f>
        <v>3503.9311461560283</v>
      </c>
      <c r="H71" s="11">
        <f t="shared" ref="H71" si="87">$M$10*B71^$M$8*EXP(-B71/$M$9)</f>
        <v>350.39311461560231</v>
      </c>
      <c r="I71" s="11">
        <f t="shared" ref="I71" si="88">C71-F71</f>
        <v>419.36849006932607</v>
      </c>
      <c r="J71" s="11">
        <f t="shared" ref="J71" si="89">D71-H71</f>
        <v>31.606885384397685</v>
      </c>
      <c r="K71" s="11"/>
    </row>
    <row r="72" spans="1:11">
      <c r="A72" s="2">
        <v>43950</v>
      </c>
      <c r="B72" s="10">
        <v>69</v>
      </c>
      <c r="C72" s="3">
        <f>Dati!K68</f>
        <v>27682</v>
      </c>
      <c r="D72">
        <f t="shared" ref="D72" si="90">C72-C71</f>
        <v>323</v>
      </c>
      <c r="E72">
        <f t="shared" ref="E72" si="91">10*(C72-C71)</f>
        <v>3230</v>
      </c>
      <c r="F72" s="11">
        <f t="shared" ref="F72" si="92">F71+H72</f>
        <v>27270.763529333624</v>
      </c>
      <c r="G72" s="11">
        <f t="shared" ref="G72" si="93">(F72-F71)*10</f>
        <v>3311.3201940295039</v>
      </c>
      <c r="H72" s="11">
        <f t="shared" ref="H72" si="94">$M$10*B72^$M$8*EXP(-B72/$M$9)</f>
        <v>331.13201940295085</v>
      </c>
      <c r="I72" s="11">
        <f t="shared" ref="I72" si="95">C72-F72</f>
        <v>411.23647066637568</v>
      </c>
      <c r="J72" s="11">
        <f t="shared" ref="J72" si="96">D72-H72</f>
        <v>-8.1320194029508457</v>
      </c>
    </row>
    <row r="73" spans="1:11">
      <c r="A73" s="2">
        <v>43951</v>
      </c>
      <c r="B73" s="10">
        <v>70</v>
      </c>
      <c r="C73" s="3">
        <f>Dati!K69</f>
        <v>27967</v>
      </c>
      <c r="D73">
        <f t="shared" ref="D73" si="97">C73-C72</f>
        <v>285</v>
      </c>
      <c r="E73">
        <f t="shared" ref="E73" si="98">10*(C73-C72)</f>
        <v>2850</v>
      </c>
      <c r="F73" s="11">
        <f t="shared" ref="F73" si="99">F72+H73</f>
        <v>27583.233430869292</v>
      </c>
      <c r="G73" s="11">
        <f t="shared" ref="G73" si="100">(F73-F72)*10</f>
        <v>3124.699015356673</v>
      </c>
      <c r="H73" s="11">
        <f t="shared" ref="H73" si="101">$M$10*B73^$M$8*EXP(-B73/$M$9)</f>
        <v>312.46990153566639</v>
      </c>
      <c r="I73" s="11">
        <f t="shared" ref="I73" si="102">C73-F73</f>
        <v>383.76656913070838</v>
      </c>
      <c r="J73" s="11">
        <f t="shared" ref="J73" si="103">D73-H73</f>
        <v>-27.469901535666395</v>
      </c>
    </row>
    <row r="74" spans="1:11">
      <c r="A74" s="2">
        <v>43952</v>
      </c>
      <c r="B74" s="10">
        <v>71</v>
      </c>
      <c r="C74" s="3">
        <f>Dati!K70</f>
        <v>28236</v>
      </c>
      <c r="D74">
        <f t="shared" ref="D74" si="104">C74-C73</f>
        <v>269</v>
      </c>
      <c r="E74">
        <f t="shared" ref="E74" si="105">10*(C74-C73)</f>
        <v>2690</v>
      </c>
      <c r="F74" s="11">
        <f t="shared" ref="F74" si="106">F73+H74</f>
        <v>27877.672014167285</v>
      </c>
      <c r="G74" s="11">
        <f t="shared" ref="G74" si="107">(F74-F73)*10</f>
        <v>2944.3858329799332</v>
      </c>
      <c r="H74" s="11">
        <f t="shared" ref="H74" si="108">$M$10*B74^$M$8*EXP(-B74/$M$9)</f>
        <v>294.43858329799394</v>
      </c>
      <c r="I74" s="11">
        <f t="shared" ref="I74" si="109">C74-F74</f>
        <v>358.32798583271506</v>
      </c>
      <c r="J74" s="11">
        <f t="shared" ref="J74" si="110">D74-H74</f>
        <v>-25.438583297993944</v>
      </c>
    </row>
    <row r="75" spans="1:11">
      <c r="A75" s="2">
        <v>43953</v>
      </c>
      <c r="B75" s="10">
        <v>72</v>
      </c>
      <c r="C75" s="3">
        <f>Dati!K71</f>
        <v>28710</v>
      </c>
      <c r="D75">
        <f t="shared" ref="D75" si="111">C75-C74</f>
        <v>474</v>
      </c>
      <c r="E75">
        <f t="shared" ref="E75" si="112">10*(C75-C74)</f>
        <v>4740</v>
      </c>
      <c r="F75" s="11">
        <f t="shared" ref="F75" si="113">F74+H75</f>
        <v>28154.734751957185</v>
      </c>
      <c r="G75" s="11">
        <f t="shared" ref="G75" si="114">(F75-F74)*10</f>
        <v>2770.6273778989998</v>
      </c>
      <c r="H75" s="11">
        <f t="shared" ref="H75" si="115">$M$10*B75^$M$8*EXP(-B75/$M$9)</f>
        <v>277.0627377899005</v>
      </c>
      <c r="I75" s="11">
        <f t="shared" ref="I75" si="116">C75-F75</f>
        <v>555.26524804281507</v>
      </c>
      <c r="J75" s="11">
        <f t="shared" ref="J75" si="117">D75-H75</f>
        <v>196.9372622100995</v>
      </c>
    </row>
    <row r="76" spans="1:11">
      <c r="A76" s="2">
        <v>43954</v>
      </c>
      <c r="B76" s="10">
        <v>73</v>
      </c>
      <c r="C76" s="3">
        <f>Dati!K72</f>
        <v>28884</v>
      </c>
      <c r="D76">
        <f t="shared" ref="D76" si="118">C76-C75</f>
        <v>174</v>
      </c>
      <c r="E76">
        <f t="shared" ref="E76" si="119">10*(C76-C75)</f>
        <v>1740</v>
      </c>
      <c r="F76" s="11">
        <f t="shared" ref="F76" si="120">F75+H76</f>
        <v>28415.09521494291</v>
      </c>
      <c r="G76" s="11">
        <f t="shared" ref="G76" si="121">(F76-F75)*10</f>
        <v>2603.6046298572546</v>
      </c>
      <c r="H76" s="11">
        <f t="shared" ref="H76" si="122">$M$10*B76^$M$8*EXP(-B76/$M$9)</f>
        <v>260.36046298572614</v>
      </c>
      <c r="I76" s="11">
        <f t="shared" ref="I76" si="123">C76-F76</f>
        <v>468.90478505708961</v>
      </c>
      <c r="J76" s="11">
        <f t="shared" ref="J76" si="124">D76-H76</f>
        <v>-86.360462985726144</v>
      </c>
    </row>
    <row r="77" spans="1:11">
      <c r="A77" s="2">
        <v>43955</v>
      </c>
      <c r="B77" s="10">
        <v>74</v>
      </c>
      <c r="C77" s="3">
        <f>Dati!K73</f>
        <v>29079</v>
      </c>
      <c r="D77">
        <f t="shared" ref="D77" si="125">C77-C76</f>
        <v>195</v>
      </c>
      <c r="E77">
        <f t="shared" ref="E77" si="126">10*(C77-C76)</f>
        <v>1950</v>
      </c>
      <c r="F77" s="11">
        <f t="shared" ref="F77" si="127">F76+H77</f>
        <v>28659.439069348635</v>
      </c>
      <c r="G77" s="11">
        <f t="shared" ref="G77" si="128">(F77-F76)*10</f>
        <v>2443.4385440572441</v>
      </c>
      <c r="H77" s="11">
        <f t="shared" ref="H77" si="129">$M$10*B77^$M$8*EXP(-B77/$M$9)</f>
        <v>244.34385440572299</v>
      </c>
      <c r="I77" s="11">
        <f t="shared" ref="I77" si="130">C77-F77</f>
        <v>419.5609306513652</v>
      </c>
      <c r="J77" s="11">
        <f t="shared" ref="J77" si="131">D77-H77</f>
        <v>-49.343854405722993</v>
      </c>
    </row>
    <row r="78" spans="1:11">
      <c r="A78" s="2">
        <v>43956</v>
      </c>
      <c r="B78" s="10">
        <v>75</v>
      </c>
      <c r="C78" s="3">
        <f>Dati!K74</f>
        <v>29315</v>
      </c>
      <c r="D78">
        <f t="shared" ref="D78" si="132">C78-C77</f>
        <v>236</v>
      </c>
      <c r="E78">
        <f t="shared" ref="E78" si="133">10*(C78-C77)</f>
        <v>2360</v>
      </c>
      <c r="F78" s="11">
        <f t="shared" ref="F78" si="134">F77+H78</f>
        <v>28888.458638842891</v>
      </c>
      <c r="G78" s="11">
        <f t="shared" ref="G78" si="135">(F78-F77)*10</f>
        <v>2290.1956949425585</v>
      </c>
      <c r="H78" s="11">
        <f t="shared" ref="H78" si="136">$M$10*B78^$M$8*EXP(-B78/$M$9)</f>
        <v>229.01956949425744</v>
      </c>
      <c r="I78" s="11">
        <f t="shared" ref="I78" si="137">C78-F78</f>
        <v>426.54136115710935</v>
      </c>
      <c r="J78" s="11">
        <f t="shared" ref="J78" si="138">D78-H78</f>
        <v>6.9804305057425609</v>
      </c>
    </row>
    <row r="79" spans="1:11">
      <c r="A79" s="2">
        <v>43957</v>
      </c>
      <c r="B79" s="10">
        <v>76</v>
      </c>
      <c r="C79" s="3">
        <f>Dati!K75</f>
        <v>29684</v>
      </c>
      <c r="D79">
        <f t="shared" ref="D79:D80" si="139">C79-C78</f>
        <v>369</v>
      </c>
      <c r="E79">
        <f t="shared" ref="E79:E80" si="140">10*(C79-C78)</f>
        <v>3690</v>
      </c>
      <c r="F79" s="11">
        <f t="shared" ref="F79:F80" si="141">F78+H79</f>
        <v>29102.848016772343</v>
      </c>
      <c r="G79" s="11">
        <f t="shared" ref="G79:G96" si="142">(F79-F78)*10</f>
        <v>2143.8937792945217</v>
      </c>
      <c r="H79" s="11">
        <f t="shared" ref="H79:H80" si="143">$M$10*B79^$M$8*EXP(-B79/$M$9)</f>
        <v>214.38937792945225</v>
      </c>
      <c r="I79" s="11">
        <f t="shared" ref="I79:I80" si="144">C79-F79</f>
        <v>581.15198322765718</v>
      </c>
      <c r="J79" s="11">
        <f t="shared" ref="J79:J80" si="145">D79-H79</f>
        <v>154.61062207054775</v>
      </c>
    </row>
    <row r="80" spans="1:11">
      <c r="A80" s="2">
        <v>43958</v>
      </c>
      <c r="B80" s="10">
        <v>77</v>
      </c>
      <c r="C80" s="3">
        <f>Dati!K76</f>
        <v>29958</v>
      </c>
      <c r="D80">
        <f t="shared" si="139"/>
        <v>274</v>
      </c>
      <c r="E80">
        <f t="shared" si="140"/>
        <v>2740</v>
      </c>
      <c r="F80" s="11">
        <f t="shared" si="141"/>
        <v>29303.298709906117</v>
      </c>
      <c r="G80" s="11">
        <f t="shared" si="142"/>
        <v>2004.5069313377462</v>
      </c>
      <c r="H80" s="11">
        <f t="shared" si="143"/>
        <v>200.45069313377323</v>
      </c>
      <c r="I80" s="11">
        <f t="shared" si="144"/>
        <v>654.70129009388256</v>
      </c>
      <c r="J80" s="11">
        <f t="shared" si="145"/>
        <v>73.549306866226772</v>
      </c>
    </row>
    <row r="81" spans="1:10">
      <c r="A81" s="2">
        <v>43959</v>
      </c>
      <c r="B81" s="10">
        <v>78</v>
      </c>
      <c r="C81" s="3">
        <f>Dati!K77</f>
        <v>30201</v>
      </c>
      <c r="D81">
        <f t="shared" ref="D81:D82" si="146">C81-C80</f>
        <v>243</v>
      </c>
      <c r="E81">
        <f t="shared" ref="E81:E82" si="147">10*(C81-C80)</f>
        <v>2430</v>
      </c>
      <c r="F81" s="11">
        <f t="shared" ref="F81:F82" si="148">F80+H81</f>
        <v>29490.49579111562</v>
      </c>
      <c r="G81" s="11">
        <f t="shared" ref="G81:G82" si="149">(F81-F80)*10</f>
        <v>1871.9708120950236</v>
      </c>
      <c r="H81" s="11">
        <f t="shared" ref="H81:H82" si="150">$M$10*B81^$M$8*EXP(-B81/$M$9)</f>
        <v>187.19708120950142</v>
      </c>
      <c r="I81" s="11">
        <f t="shared" ref="I81:I82" si="151">C81-F81</f>
        <v>710.5042088843802</v>
      </c>
      <c r="J81" s="11">
        <f t="shared" ref="J81:J82" si="152">D81-H81</f>
        <v>55.80291879049858</v>
      </c>
    </row>
    <row r="82" spans="1:10">
      <c r="A82" s="2">
        <v>43960</v>
      </c>
      <c r="B82" s="10">
        <v>79</v>
      </c>
      <c r="C82" s="3">
        <f>Dati!K78</f>
        <v>30395</v>
      </c>
      <c r="D82">
        <f t="shared" si="146"/>
        <v>194</v>
      </c>
      <c r="E82">
        <f t="shared" si="147"/>
        <v>1940</v>
      </c>
      <c r="F82" s="11">
        <f t="shared" si="148"/>
        <v>29665.114535501325</v>
      </c>
      <c r="G82" s="11">
        <f t="shared" si="149"/>
        <v>1746.1874438570521</v>
      </c>
      <c r="H82" s="11">
        <f t="shared" si="150"/>
        <v>174.61874438570362</v>
      </c>
      <c r="I82" s="11">
        <f t="shared" si="151"/>
        <v>729.88546449867499</v>
      </c>
      <c r="J82" s="11">
        <f t="shared" si="152"/>
        <v>19.381255614296379</v>
      </c>
    </row>
    <row r="83" spans="1:10">
      <c r="A83" s="2">
        <v>43961</v>
      </c>
      <c r="B83" s="10">
        <v>80</v>
      </c>
      <c r="C83" s="3">
        <f>Dati!K79</f>
        <v>30560</v>
      </c>
      <c r="D83">
        <f t="shared" ref="D83" si="153">C83-C82</f>
        <v>165</v>
      </c>
      <c r="E83">
        <f t="shared" ref="E83" si="154">10*(C83-C82)</f>
        <v>1650</v>
      </c>
      <c r="F83" s="11">
        <f t="shared" ref="F83" si="155">F82+H83</f>
        <v>29827.817512336092</v>
      </c>
      <c r="G83" s="11">
        <f t="shared" ref="G83" si="156">(F83-F82)*10</f>
        <v>1627.0297683476747</v>
      </c>
      <c r="H83" s="11">
        <f t="shared" ref="H83" si="157">$M$10*B83^$M$8*EXP(-B83/$M$9)</f>
        <v>162.70297683476579</v>
      </c>
      <c r="I83" s="11">
        <f t="shared" ref="I83" si="158">C83-F83</f>
        <v>732.18248766390752</v>
      </c>
      <c r="J83" s="11">
        <f t="shared" ref="J83" si="159">D83-H83</f>
        <v>2.2970231652342079</v>
      </c>
    </row>
    <row r="84" spans="1:10">
      <c r="A84" s="2">
        <v>43962</v>
      </c>
      <c r="B84" s="10">
        <v>81</v>
      </c>
      <c r="C84" s="3">
        <f>Dati!K80</f>
        <v>30739</v>
      </c>
      <c r="D84">
        <f t="shared" ref="D84" si="160">C84-C83</f>
        <v>179</v>
      </c>
      <c r="E84">
        <f t="shared" ref="E84" si="161">10*(C84-C83)</f>
        <v>1790</v>
      </c>
      <c r="F84" s="11">
        <f t="shared" ref="F84" si="162">F83+H84</f>
        <v>29979.252103735016</v>
      </c>
      <c r="G84" s="11">
        <f t="shared" ref="G84" si="163">(F84-F83)*10</f>
        <v>1514.3459139892366</v>
      </c>
      <c r="H84" s="11">
        <f t="shared" ref="H84" si="164">$M$10*B84^$M$8*EXP(-B84/$M$9)</f>
        <v>151.4345913989238</v>
      </c>
      <c r="I84" s="11">
        <f t="shared" ref="I84" si="165">C84-F84</f>
        <v>759.74789626498386</v>
      </c>
      <c r="J84" s="11">
        <f t="shared" ref="J84" si="166">D84-H84</f>
        <v>27.5654086010762</v>
      </c>
    </row>
    <row r="85" spans="1:10">
      <c r="A85" s="2">
        <v>43963</v>
      </c>
      <c r="B85" s="10">
        <v>82</v>
      </c>
      <c r="F85" s="11">
        <f t="shared" ref="F84:F96" si="167">F84+H85</f>
        <v>30120.048420099036</v>
      </c>
      <c r="G85" s="11">
        <f t="shared" si="142"/>
        <v>1407.9631636401973</v>
      </c>
      <c r="H85" s="11">
        <f t="shared" ref="H84:H96" si="168">$M$10*B85^$M$8*EXP(-B85/$M$9)</f>
        <v>140.79631636401979</v>
      </c>
    </row>
    <row r="86" spans="1:10">
      <c r="A86" s="2">
        <v>43964</v>
      </c>
      <c r="B86" s="10">
        <v>83</v>
      </c>
      <c r="F86" s="11">
        <f t="shared" si="167"/>
        <v>30250.817582032385</v>
      </c>
      <c r="G86" s="11">
        <f t="shared" si="142"/>
        <v>1307.691619333491</v>
      </c>
      <c r="H86" s="11">
        <f t="shared" si="168"/>
        <v>130.76916193334966</v>
      </c>
    </row>
    <row r="87" spans="1:10">
      <c r="A87" s="2">
        <v>43965</v>
      </c>
      <c r="B87" s="10">
        <v>84</v>
      </c>
      <c r="F87" s="11">
        <f t="shared" si="167"/>
        <v>30372.15033852644</v>
      </c>
      <c r="G87" s="11">
        <f t="shared" si="142"/>
        <v>1213.327564940555</v>
      </c>
      <c r="H87" s="11">
        <f t="shared" si="168"/>
        <v>121.33275649405482</v>
      </c>
    </row>
    <row r="88" spans="1:10">
      <c r="A88" s="2">
        <v>43966</v>
      </c>
      <c r="B88" s="10">
        <v>85</v>
      </c>
      <c r="F88" s="11">
        <f t="shared" si="167"/>
        <v>30484.615991664108</v>
      </c>
      <c r="G88" s="11">
        <f t="shared" si="142"/>
        <v>1124.6565313766769</v>
      </c>
      <c r="H88" s="11">
        <f t="shared" si="168"/>
        <v>112.46565313766631</v>
      </c>
    </row>
    <row r="89" spans="1:10">
      <c r="A89" s="2">
        <v>43967</v>
      </c>
      <c r="B89" s="10">
        <v>86</v>
      </c>
      <c r="F89" s="11">
        <f t="shared" si="167"/>
        <v>30588.76159886509</v>
      </c>
      <c r="G89" s="11">
        <f t="shared" si="142"/>
        <v>1041.4560720098234</v>
      </c>
      <c r="H89" s="11">
        <f t="shared" si="168"/>
        <v>104.14560720098244</v>
      </c>
    </row>
    <row r="90" spans="1:10">
      <c r="A90" s="2">
        <v>43968</v>
      </c>
      <c r="B90" s="10">
        <v>87</v>
      </c>
      <c r="F90" s="11">
        <f t="shared" si="167"/>
        <v>30685.111424704479</v>
      </c>
      <c r="G90" s="11">
        <f t="shared" si="142"/>
        <v>963.49825839388359</v>
      </c>
      <c r="H90" s="11">
        <f t="shared" si="168"/>
        <v>96.349825839389979</v>
      </c>
    </row>
    <row r="91" spans="1:10">
      <c r="A91" s="2">
        <v>43969</v>
      </c>
      <c r="B91" s="10">
        <v>88</v>
      </c>
      <c r="F91" s="11">
        <f t="shared" si="167"/>
        <v>30774.166615542454</v>
      </c>
      <c r="G91" s="11">
        <f t="shared" si="142"/>
        <v>890.55190837974806</v>
      </c>
      <c r="H91" s="11">
        <f t="shared" si="168"/>
        <v>89.055190837973484</v>
      </c>
    </row>
    <row r="92" spans="1:10">
      <c r="A92" s="2">
        <v>43970</v>
      </c>
      <c r="B92" s="10">
        <v>89</v>
      </c>
      <c r="F92" s="11">
        <f t="shared" si="167"/>
        <v>30856.405071554535</v>
      </c>
      <c r="G92" s="11">
        <f t="shared" si="142"/>
        <v>822.3845601208086</v>
      </c>
      <c r="H92" s="11">
        <f t="shared" si="168"/>
        <v>82.238456012080334</v>
      </c>
    </row>
    <row r="93" spans="1:10">
      <c r="A93" s="2">
        <v>43971</v>
      </c>
      <c r="B93" s="10">
        <v>90</v>
      </c>
      <c r="F93" s="11">
        <f t="shared" si="167"/>
        <v>30932.281492208502</v>
      </c>
      <c r="G93" s="11">
        <f t="shared" si="142"/>
        <v>758.76420653967216</v>
      </c>
      <c r="H93" s="11">
        <f t="shared" si="168"/>
        <v>75.876420653968069</v>
      </c>
    </row>
    <row r="94" spans="1:10">
      <c r="A94" s="2">
        <v>43972</v>
      </c>
      <c r="B94" s="10">
        <v>91</v>
      </c>
      <c r="F94" s="11">
        <f t="shared" si="167"/>
        <v>31002.227572759573</v>
      </c>
      <c r="G94" s="11">
        <f t="shared" si="142"/>
        <v>699.46080551071645</v>
      </c>
      <c r="H94" s="11">
        <f t="shared" si="168"/>
        <v>69.946080551070139</v>
      </c>
    </row>
    <row r="95" spans="1:10">
      <c r="A95" s="2">
        <v>43973</v>
      </c>
      <c r="B95" s="10">
        <v>92</v>
      </c>
      <c r="F95" s="11">
        <f t="shared" si="167"/>
        <v>31066.652330898774</v>
      </c>
      <c r="G95" s="11">
        <f t="shared" si="142"/>
        <v>644.24758139201003</v>
      </c>
      <c r="H95" s="11">
        <f t="shared" si="168"/>
        <v>64.42475813920116</v>
      </c>
    </row>
    <row r="96" spans="1:10">
      <c r="A96" s="2">
        <v>43974</v>
      </c>
      <c r="B96" s="10">
        <v>93</v>
      </c>
      <c r="F96" s="11">
        <f t="shared" si="167"/>
        <v>31125.942544264086</v>
      </c>
      <c r="G96" s="11">
        <f t="shared" si="142"/>
        <v>592.90213365311502</v>
      </c>
      <c r="H96" s="11">
        <f t="shared" si="168"/>
        <v>59.290213365311402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80"/>
  <sheetViews>
    <sheetView workbookViewId="0">
      <pane ySplit="1" topLeftCell="A71" activePane="bottomLeft" state="frozen"/>
      <selection pane="bottomLeft" activeCell="B79" sqref="B79:E80"/>
    </sheetView>
  </sheetViews>
  <sheetFormatPr defaultRowHeight="13.8"/>
  <cols>
    <col min="2" max="3" width="10.69921875" customWidth="1"/>
    <col min="4" max="5" width="11.296875" bestFit="1" customWidth="1"/>
  </cols>
  <sheetData>
    <row r="1" spans="2:5">
      <c r="B1" s="1" t="s">
        <v>10</v>
      </c>
      <c r="C1" s="4" t="s">
        <v>63</v>
      </c>
      <c r="D1" s="4" t="s">
        <v>64</v>
      </c>
      <c r="E1" s="4" t="s">
        <v>65</v>
      </c>
    </row>
    <row r="3" spans="2:5">
      <c r="B3" s="3"/>
    </row>
    <row r="4" spans="2:5">
      <c r="B4" s="3">
        <f>Dati!L4</f>
        <v>322</v>
      </c>
      <c r="C4">
        <f t="shared" ref="C4:C54" si="0">B4-B3</f>
        <v>322</v>
      </c>
    </row>
    <row r="5" spans="2:5">
      <c r="B5" s="3">
        <f>Dati!L5</f>
        <v>400</v>
      </c>
      <c r="C5">
        <f t="shared" si="0"/>
        <v>78</v>
      </c>
    </row>
    <row r="6" spans="2:5">
      <c r="B6" s="3">
        <f>Dati!L6</f>
        <v>650</v>
      </c>
      <c r="C6">
        <f t="shared" si="0"/>
        <v>250</v>
      </c>
    </row>
    <row r="7" spans="2:5">
      <c r="B7" s="3">
        <f>Dati!L7</f>
        <v>888</v>
      </c>
      <c r="C7">
        <f t="shared" si="0"/>
        <v>238</v>
      </c>
      <c r="E7" s="11">
        <f>SUM(C4:C7)/4</f>
        <v>222</v>
      </c>
    </row>
    <row r="8" spans="2:5">
      <c r="B8" s="3">
        <f>Dati!L8</f>
        <v>1128</v>
      </c>
      <c r="C8">
        <f t="shared" si="0"/>
        <v>240</v>
      </c>
      <c r="E8" s="11">
        <f t="shared" ref="E8:E62" si="1">SUM(C5:C8)/4</f>
        <v>201.5</v>
      </c>
    </row>
    <row r="9" spans="2:5">
      <c r="B9" s="3">
        <f>Dati!L9</f>
        <v>1694</v>
      </c>
      <c r="C9">
        <f t="shared" si="0"/>
        <v>566</v>
      </c>
      <c r="E9" s="11">
        <f t="shared" si="1"/>
        <v>323.5</v>
      </c>
    </row>
    <row r="10" spans="2:5">
      <c r="B10" s="3">
        <f>Dati!L10</f>
        <v>2036</v>
      </c>
      <c r="C10">
        <f t="shared" si="0"/>
        <v>342</v>
      </c>
      <c r="D10" s="11">
        <f>SUM(C4:C10)/7</f>
        <v>290.85714285714283</v>
      </c>
      <c r="E10" s="11">
        <f t="shared" si="1"/>
        <v>346.5</v>
      </c>
    </row>
    <row r="11" spans="2:5">
      <c r="B11" s="3">
        <f>Dati!L11</f>
        <v>2502</v>
      </c>
      <c r="C11">
        <f t="shared" si="0"/>
        <v>466</v>
      </c>
      <c r="D11" s="11">
        <f t="shared" ref="D11:D62" si="2">SUM(C5:C11)/7</f>
        <v>311.42857142857144</v>
      </c>
      <c r="E11" s="11">
        <f t="shared" si="1"/>
        <v>403.5</v>
      </c>
    </row>
    <row r="12" spans="2:5">
      <c r="B12" s="3">
        <f>Dati!L12</f>
        <v>3089</v>
      </c>
      <c r="C12">
        <f t="shared" si="0"/>
        <v>587</v>
      </c>
      <c r="D12" s="11">
        <f t="shared" si="2"/>
        <v>384.14285714285717</v>
      </c>
      <c r="E12" s="11">
        <f t="shared" si="1"/>
        <v>490.25</v>
      </c>
    </row>
    <row r="13" spans="2:5">
      <c r="B13" s="3">
        <f>Dati!L13</f>
        <v>3858</v>
      </c>
      <c r="C13">
        <f t="shared" si="0"/>
        <v>769</v>
      </c>
      <c r="D13" s="11">
        <f t="shared" si="2"/>
        <v>458.28571428571428</v>
      </c>
      <c r="E13" s="11">
        <f t="shared" si="1"/>
        <v>541</v>
      </c>
    </row>
    <row r="14" spans="2:5">
      <c r="B14" s="3">
        <f>Dati!L14</f>
        <v>4636</v>
      </c>
      <c r="C14">
        <f t="shared" si="0"/>
        <v>778</v>
      </c>
      <c r="D14" s="11">
        <f t="shared" si="2"/>
        <v>535.42857142857144</v>
      </c>
      <c r="E14" s="11">
        <f t="shared" si="1"/>
        <v>650</v>
      </c>
    </row>
    <row r="15" spans="2:5">
      <c r="B15" s="3">
        <f>Dati!L15</f>
        <v>5883</v>
      </c>
      <c r="C15">
        <f t="shared" si="0"/>
        <v>1247</v>
      </c>
      <c r="D15" s="11">
        <f t="shared" si="2"/>
        <v>679.28571428571433</v>
      </c>
      <c r="E15" s="11">
        <f t="shared" si="1"/>
        <v>845.25</v>
      </c>
    </row>
    <row r="16" spans="2:5">
      <c r="B16" s="3">
        <f>Dati!L16</f>
        <v>7375</v>
      </c>
      <c r="C16">
        <f t="shared" si="0"/>
        <v>1492</v>
      </c>
      <c r="D16" s="11">
        <f t="shared" si="2"/>
        <v>811.57142857142856</v>
      </c>
      <c r="E16" s="11">
        <f t="shared" si="1"/>
        <v>1071.5</v>
      </c>
    </row>
    <row r="17" spans="2:5">
      <c r="B17" s="3">
        <f>Dati!L17</f>
        <v>9172</v>
      </c>
      <c r="C17">
        <f t="shared" si="0"/>
        <v>1797</v>
      </c>
      <c r="D17" s="11">
        <f t="shared" si="2"/>
        <v>1019.4285714285714</v>
      </c>
      <c r="E17" s="11">
        <f t="shared" si="1"/>
        <v>1328.5</v>
      </c>
    </row>
    <row r="18" spans="2:5">
      <c r="B18" s="3">
        <f>Dati!L18</f>
        <v>10149</v>
      </c>
      <c r="C18">
        <f t="shared" si="0"/>
        <v>977</v>
      </c>
      <c r="D18" s="11">
        <f t="shared" si="2"/>
        <v>1092.4285714285713</v>
      </c>
      <c r="E18" s="11">
        <f t="shared" si="1"/>
        <v>1378.25</v>
      </c>
    </row>
    <row r="19" spans="2:5">
      <c r="B19" s="3">
        <f>Dati!L19</f>
        <v>12462</v>
      </c>
      <c r="C19">
        <f t="shared" si="0"/>
        <v>2313</v>
      </c>
      <c r="D19" s="11">
        <f t="shared" si="2"/>
        <v>1339</v>
      </c>
      <c r="E19" s="11">
        <f t="shared" si="1"/>
        <v>1644.75</v>
      </c>
    </row>
    <row r="20" spans="2:5">
      <c r="B20" s="3">
        <f>Dati!L20</f>
        <v>15113</v>
      </c>
      <c r="C20">
        <f t="shared" si="0"/>
        <v>2651</v>
      </c>
      <c r="D20" s="11">
        <f t="shared" si="2"/>
        <v>1607.8571428571429</v>
      </c>
      <c r="E20" s="11">
        <f t="shared" si="1"/>
        <v>1934.5</v>
      </c>
    </row>
    <row r="21" spans="2:5">
      <c r="B21" s="3">
        <f>Dati!L21</f>
        <v>17660</v>
      </c>
      <c r="C21">
        <f t="shared" si="0"/>
        <v>2547</v>
      </c>
      <c r="D21" s="11">
        <f t="shared" si="2"/>
        <v>1860.5714285714287</v>
      </c>
      <c r="E21" s="11">
        <f t="shared" si="1"/>
        <v>2122</v>
      </c>
    </row>
    <row r="22" spans="2:5">
      <c r="B22" s="3">
        <f>Dati!L22</f>
        <v>21157</v>
      </c>
      <c r="C22">
        <f t="shared" si="0"/>
        <v>3497</v>
      </c>
      <c r="D22" s="11">
        <f t="shared" si="2"/>
        <v>2182</v>
      </c>
      <c r="E22" s="11">
        <f t="shared" si="1"/>
        <v>2752</v>
      </c>
    </row>
    <row r="23" spans="2:5">
      <c r="B23" s="3">
        <f>Dati!L23</f>
        <v>24747</v>
      </c>
      <c r="C23">
        <f t="shared" si="0"/>
        <v>3590</v>
      </c>
      <c r="D23" s="11">
        <f t="shared" si="2"/>
        <v>2481.7142857142858</v>
      </c>
      <c r="E23" s="11">
        <f t="shared" si="1"/>
        <v>3071.25</v>
      </c>
    </row>
    <row r="24" spans="2:5">
      <c r="B24" s="3">
        <f>Dati!L24</f>
        <v>27980</v>
      </c>
      <c r="C24">
        <f t="shared" si="0"/>
        <v>3233</v>
      </c>
      <c r="D24" s="11">
        <f t="shared" si="2"/>
        <v>2686.8571428571427</v>
      </c>
      <c r="E24" s="11">
        <f t="shared" si="1"/>
        <v>3216.75</v>
      </c>
    </row>
    <row r="25" spans="2:5">
      <c r="B25" s="3">
        <f>Dati!L25</f>
        <v>31506</v>
      </c>
      <c r="C25">
        <f t="shared" si="0"/>
        <v>3526</v>
      </c>
      <c r="D25" s="11">
        <f t="shared" si="2"/>
        <v>3051</v>
      </c>
      <c r="E25" s="11">
        <f t="shared" si="1"/>
        <v>3461.5</v>
      </c>
    </row>
    <row r="26" spans="2:5">
      <c r="B26" s="3">
        <f>Dati!L26</f>
        <v>35713</v>
      </c>
      <c r="C26">
        <f t="shared" si="0"/>
        <v>4207</v>
      </c>
      <c r="D26" s="11">
        <f t="shared" si="2"/>
        <v>3321.5714285714284</v>
      </c>
      <c r="E26" s="11">
        <f t="shared" si="1"/>
        <v>3639</v>
      </c>
    </row>
    <row r="27" spans="2:5">
      <c r="B27" s="3">
        <f>Dati!L27</f>
        <v>41035</v>
      </c>
      <c r="C27">
        <f t="shared" si="0"/>
        <v>5322</v>
      </c>
      <c r="D27" s="11">
        <f t="shared" si="2"/>
        <v>3703.1428571428573</v>
      </c>
      <c r="E27" s="11">
        <f t="shared" si="1"/>
        <v>4072</v>
      </c>
    </row>
    <row r="28" spans="2:5">
      <c r="B28" s="3">
        <f>Dati!L28</f>
        <v>47021</v>
      </c>
      <c r="C28">
        <f t="shared" si="0"/>
        <v>5986</v>
      </c>
      <c r="D28" s="11">
        <f t="shared" si="2"/>
        <v>4194.4285714285716</v>
      </c>
      <c r="E28" s="11">
        <f t="shared" si="1"/>
        <v>4760.25</v>
      </c>
    </row>
    <row r="29" spans="2:5">
      <c r="B29" s="3">
        <f>Dati!L29</f>
        <v>53578</v>
      </c>
      <c r="C29">
        <f t="shared" si="0"/>
        <v>6557</v>
      </c>
      <c r="D29" s="11">
        <f t="shared" si="2"/>
        <v>4631.5714285714284</v>
      </c>
      <c r="E29" s="11">
        <f t="shared" si="1"/>
        <v>5518</v>
      </c>
    </row>
    <row r="30" spans="2:5">
      <c r="B30" s="3">
        <f>Dati!L30</f>
        <v>59138</v>
      </c>
      <c r="C30">
        <f t="shared" si="0"/>
        <v>5560</v>
      </c>
      <c r="D30" s="11">
        <f t="shared" si="2"/>
        <v>4913</v>
      </c>
      <c r="E30" s="11">
        <f t="shared" si="1"/>
        <v>5856.25</v>
      </c>
    </row>
    <row r="31" spans="2:5">
      <c r="B31" s="3">
        <f>Dati!L31</f>
        <v>63927</v>
      </c>
      <c r="C31">
        <f t="shared" si="0"/>
        <v>4789</v>
      </c>
      <c r="D31" s="11">
        <f t="shared" si="2"/>
        <v>5135.2857142857147</v>
      </c>
      <c r="E31" s="11">
        <f t="shared" si="1"/>
        <v>5723</v>
      </c>
    </row>
    <row r="32" spans="2:5">
      <c r="B32" s="3">
        <f>Dati!L32</f>
        <v>69176</v>
      </c>
      <c r="C32">
        <f t="shared" si="0"/>
        <v>5249</v>
      </c>
      <c r="D32" s="11">
        <f t="shared" si="2"/>
        <v>5381.4285714285716</v>
      </c>
      <c r="E32" s="11">
        <f t="shared" si="1"/>
        <v>5538.75</v>
      </c>
    </row>
    <row r="33" spans="2:5">
      <c r="B33" s="3">
        <f>Dati!L33</f>
        <v>74386</v>
      </c>
      <c r="C33">
        <f t="shared" si="0"/>
        <v>5210</v>
      </c>
      <c r="D33" s="11">
        <f t="shared" si="2"/>
        <v>5524.7142857142853</v>
      </c>
      <c r="E33" s="11">
        <f t="shared" si="1"/>
        <v>5202</v>
      </c>
    </row>
    <row r="34" spans="2:5">
      <c r="B34" s="3">
        <f>Dati!L34</f>
        <v>80539</v>
      </c>
      <c r="C34">
        <f t="shared" si="0"/>
        <v>6153</v>
      </c>
      <c r="D34" s="11">
        <f t="shared" si="2"/>
        <v>5643.4285714285716</v>
      </c>
      <c r="E34" s="11">
        <f t="shared" si="1"/>
        <v>5350.25</v>
      </c>
    </row>
    <row r="35" spans="2:5">
      <c r="B35" s="3">
        <f>Dati!L35</f>
        <v>86498</v>
      </c>
      <c r="C35">
        <f t="shared" si="0"/>
        <v>5959</v>
      </c>
      <c r="D35" s="11">
        <f t="shared" si="2"/>
        <v>5639.5714285714284</v>
      </c>
      <c r="E35" s="11">
        <f t="shared" si="1"/>
        <v>5642.75</v>
      </c>
    </row>
    <row r="36" spans="2:5">
      <c r="B36" s="3">
        <f>Dati!L36</f>
        <v>92472</v>
      </c>
      <c r="C36">
        <f t="shared" si="0"/>
        <v>5974</v>
      </c>
      <c r="D36" s="11">
        <f t="shared" si="2"/>
        <v>5556.2857142857147</v>
      </c>
      <c r="E36" s="11">
        <f t="shared" si="1"/>
        <v>5824</v>
      </c>
    </row>
    <row r="37" spans="2:5">
      <c r="B37" s="3">
        <f>Dati!L37</f>
        <v>97689</v>
      </c>
      <c r="C37">
        <f t="shared" si="0"/>
        <v>5217</v>
      </c>
      <c r="D37" s="11">
        <f t="shared" si="2"/>
        <v>5507.2857142857147</v>
      </c>
      <c r="E37" s="11">
        <f t="shared" si="1"/>
        <v>5825.75</v>
      </c>
    </row>
    <row r="38" spans="2:5">
      <c r="B38" s="3">
        <f>Dati!L38</f>
        <v>101739</v>
      </c>
      <c r="C38">
        <f t="shared" si="0"/>
        <v>4050</v>
      </c>
      <c r="D38" s="11">
        <f t="shared" si="2"/>
        <v>5401.7142857142853</v>
      </c>
      <c r="E38" s="11">
        <f t="shared" si="1"/>
        <v>5300</v>
      </c>
    </row>
    <row r="39" spans="2:5">
      <c r="B39" s="3">
        <f>Dati!L39</f>
        <v>105792</v>
      </c>
      <c r="C39">
        <f t="shared" si="0"/>
        <v>4053</v>
      </c>
      <c r="D39" s="11">
        <f t="shared" si="2"/>
        <v>5230.8571428571431</v>
      </c>
      <c r="E39" s="11">
        <f t="shared" si="1"/>
        <v>4823.5</v>
      </c>
    </row>
    <row r="40" spans="2:5">
      <c r="B40" s="3">
        <f>Dati!L40</f>
        <v>110574</v>
      </c>
      <c r="C40">
        <f t="shared" si="0"/>
        <v>4782</v>
      </c>
      <c r="D40" s="11">
        <f t="shared" si="2"/>
        <v>5169.7142857142853</v>
      </c>
      <c r="E40" s="11">
        <f t="shared" si="1"/>
        <v>4525.5</v>
      </c>
    </row>
    <row r="41" spans="2:5">
      <c r="B41" s="3">
        <f>Dati!L41</f>
        <v>115242</v>
      </c>
      <c r="C41">
        <f t="shared" si="0"/>
        <v>4668</v>
      </c>
      <c r="D41" s="11">
        <f t="shared" si="2"/>
        <v>4957.5714285714284</v>
      </c>
      <c r="E41" s="11">
        <f t="shared" si="1"/>
        <v>4388.25</v>
      </c>
    </row>
    <row r="42" spans="2:5">
      <c r="B42" s="3">
        <f>Dati!L42</f>
        <v>119827</v>
      </c>
      <c r="C42">
        <f t="shared" si="0"/>
        <v>4585</v>
      </c>
      <c r="D42" s="11">
        <f t="shared" si="2"/>
        <v>4761.2857142857147</v>
      </c>
      <c r="E42" s="11">
        <f t="shared" si="1"/>
        <v>4522</v>
      </c>
    </row>
    <row r="43" spans="2:5">
      <c r="B43" s="3">
        <f>Dati!L43</f>
        <v>124632</v>
      </c>
      <c r="C43">
        <f t="shared" si="0"/>
        <v>4805</v>
      </c>
      <c r="D43" s="11">
        <f t="shared" si="2"/>
        <v>4594.2857142857147</v>
      </c>
      <c r="E43" s="11">
        <f t="shared" si="1"/>
        <v>4710</v>
      </c>
    </row>
    <row r="44" spans="2:5">
      <c r="B44" s="3">
        <f>Dati!L44</f>
        <v>128948</v>
      </c>
      <c r="C44">
        <f t="shared" si="0"/>
        <v>4316</v>
      </c>
      <c r="D44" s="11">
        <f t="shared" si="2"/>
        <v>4465.5714285714284</v>
      </c>
      <c r="E44" s="11">
        <f t="shared" si="1"/>
        <v>4593.5</v>
      </c>
    </row>
    <row r="45" spans="2:5">
      <c r="B45" s="3">
        <f>Dati!L45</f>
        <v>132547</v>
      </c>
      <c r="C45">
        <f t="shared" si="0"/>
        <v>3599</v>
      </c>
      <c r="D45" s="11">
        <f t="shared" si="2"/>
        <v>4401.1428571428569</v>
      </c>
      <c r="E45" s="11">
        <f t="shared" si="1"/>
        <v>4326.25</v>
      </c>
    </row>
    <row r="46" spans="2:5">
      <c r="B46" s="3">
        <f>Dati!L46</f>
        <v>135586</v>
      </c>
      <c r="C46">
        <f t="shared" si="0"/>
        <v>3039</v>
      </c>
      <c r="D46" s="11">
        <f t="shared" si="2"/>
        <v>4256.2857142857147</v>
      </c>
      <c r="E46" s="11">
        <f t="shared" si="1"/>
        <v>3939.75</v>
      </c>
    </row>
    <row r="47" spans="2:5">
      <c r="B47" s="3">
        <f>Dati!L47</f>
        <v>139422</v>
      </c>
      <c r="C47">
        <f t="shared" si="0"/>
        <v>3836</v>
      </c>
      <c r="D47" s="11">
        <f t="shared" si="2"/>
        <v>4121.1428571428569</v>
      </c>
      <c r="E47" s="11">
        <f t="shared" si="1"/>
        <v>3697.5</v>
      </c>
    </row>
    <row r="48" spans="2:5">
      <c r="B48" s="3">
        <f>Dati!L48</f>
        <v>143626</v>
      </c>
      <c r="C48">
        <f t="shared" si="0"/>
        <v>4204</v>
      </c>
      <c r="D48" s="11">
        <f t="shared" si="2"/>
        <v>4054.8571428571427</v>
      </c>
      <c r="E48" s="11">
        <f t="shared" si="1"/>
        <v>3669.5</v>
      </c>
    </row>
    <row r="49" spans="2:5">
      <c r="B49" s="3">
        <f>Dati!L49</f>
        <v>147577</v>
      </c>
      <c r="C49">
        <f t="shared" si="0"/>
        <v>3951</v>
      </c>
      <c r="D49" s="11">
        <f t="shared" si="2"/>
        <v>3964.2857142857142</v>
      </c>
      <c r="E49" s="11">
        <f t="shared" si="1"/>
        <v>3757.5</v>
      </c>
    </row>
    <row r="50" spans="2:5">
      <c r="B50" s="3">
        <f>Dati!L50</f>
        <v>152271</v>
      </c>
      <c r="C50">
        <f t="shared" si="0"/>
        <v>4694</v>
      </c>
      <c r="D50" s="11">
        <f t="shared" si="2"/>
        <v>3948.4285714285716</v>
      </c>
      <c r="E50" s="11">
        <f t="shared" si="1"/>
        <v>4171.25</v>
      </c>
    </row>
    <row r="51" spans="2:5">
      <c r="B51" s="3">
        <f>Dati!L51</f>
        <v>156363</v>
      </c>
      <c r="C51">
        <f t="shared" si="0"/>
        <v>4092</v>
      </c>
      <c r="D51" s="11">
        <f t="shared" si="2"/>
        <v>3916.4285714285716</v>
      </c>
      <c r="E51" s="11">
        <f t="shared" si="1"/>
        <v>4235.25</v>
      </c>
    </row>
    <row r="52" spans="2:5">
      <c r="B52" s="3">
        <f>Dati!L52</f>
        <v>159516</v>
      </c>
      <c r="C52">
        <f t="shared" si="0"/>
        <v>3153</v>
      </c>
      <c r="D52" s="11">
        <f t="shared" si="2"/>
        <v>3852.7142857142858</v>
      </c>
      <c r="E52" s="11">
        <f t="shared" si="1"/>
        <v>3972.5</v>
      </c>
    </row>
    <row r="53" spans="2:5">
      <c r="B53" s="3">
        <f>Dati!L53</f>
        <v>162488</v>
      </c>
      <c r="C53">
        <f t="shared" si="0"/>
        <v>2972</v>
      </c>
      <c r="D53" s="11">
        <f t="shared" si="2"/>
        <v>3843.1428571428573</v>
      </c>
      <c r="E53" s="11">
        <f t="shared" si="1"/>
        <v>3727.75</v>
      </c>
    </row>
    <row r="54" spans="2:5">
      <c r="B54" s="3">
        <f>Dati!L54</f>
        <v>165155</v>
      </c>
      <c r="C54">
        <f t="shared" si="0"/>
        <v>2667</v>
      </c>
      <c r="D54" s="11">
        <f t="shared" si="2"/>
        <v>3676.1428571428573</v>
      </c>
      <c r="E54" s="11">
        <f t="shared" si="1"/>
        <v>3221</v>
      </c>
    </row>
    <row r="55" spans="2:5">
      <c r="B55" s="3">
        <f>Dati!L55</f>
        <v>168941</v>
      </c>
      <c r="C55">
        <f t="shared" ref="C55" si="3">B55-B54</f>
        <v>3786</v>
      </c>
      <c r="D55" s="11">
        <f t="shared" si="2"/>
        <v>3616.4285714285716</v>
      </c>
      <c r="E55" s="11">
        <f t="shared" si="1"/>
        <v>3144.5</v>
      </c>
    </row>
    <row r="56" spans="2:5">
      <c r="B56" s="3">
        <f>Dati!L56</f>
        <v>172434</v>
      </c>
      <c r="C56">
        <f t="shared" ref="C56" si="4">B56-B55</f>
        <v>3493</v>
      </c>
      <c r="D56" s="11">
        <f t="shared" si="2"/>
        <v>3551</v>
      </c>
      <c r="E56" s="11">
        <f t="shared" si="1"/>
        <v>3229.5</v>
      </c>
    </row>
    <row r="57" spans="2:5">
      <c r="B57" s="3">
        <f>Dati!L57</f>
        <v>175925</v>
      </c>
      <c r="C57">
        <f t="shared" ref="C57" si="5">B57-B56</f>
        <v>3491</v>
      </c>
      <c r="D57" s="11">
        <f t="shared" si="2"/>
        <v>3379.1428571428573</v>
      </c>
      <c r="E57" s="11">
        <f t="shared" si="1"/>
        <v>3359.25</v>
      </c>
    </row>
    <row r="58" spans="2:5">
      <c r="B58" s="3">
        <f>Dati!L58</f>
        <v>178972</v>
      </c>
      <c r="C58">
        <f t="shared" ref="C58" si="6">B58-B57</f>
        <v>3047</v>
      </c>
      <c r="D58" s="11">
        <f t="shared" si="2"/>
        <v>3229.8571428571427</v>
      </c>
      <c r="E58" s="11">
        <f t="shared" si="1"/>
        <v>3454.25</v>
      </c>
    </row>
    <row r="59" spans="2:5">
      <c r="B59" s="3">
        <f>Dati!L59</f>
        <v>181228</v>
      </c>
      <c r="C59">
        <f t="shared" ref="C59" si="7">B59-B58</f>
        <v>2256</v>
      </c>
      <c r="D59" s="11">
        <f t="shared" si="2"/>
        <v>3101.7142857142858</v>
      </c>
      <c r="E59" s="11">
        <f t="shared" si="1"/>
        <v>3071.75</v>
      </c>
    </row>
    <row r="60" spans="2:5">
      <c r="B60" s="3">
        <f>Dati!L60</f>
        <v>183957</v>
      </c>
      <c r="C60">
        <f t="shared" ref="C60" si="8">B60-B59</f>
        <v>2729</v>
      </c>
      <c r="D60" s="11">
        <f t="shared" si="2"/>
        <v>3067</v>
      </c>
      <c r="E60" s="11">
        <f t="shared" si="1"/>
        <v>2880.75</v>
      </c>
    </row>
    <row r="61" spans="2:5">
      <c r="B61" s="3">
        <f>Dati!L61</f>
        <v>187327</v>
      </c>
      <c r="C61">
        <f t="shared" ref="C61" si="9">B61-B60</f>
        <v>3370</v>
      </c>
      <c r="D61" s="11">
        <f t="shared" si="2"/>
        <v>3167.4285714285716</v>
      </c>
      <c r="E61" s="11">
        <f t="shared" si="1"/>
        <v>2850.5</v>
      </c>
    </row>
    <row r="62" spans="2:5">
      <c r="B62" s="3">
        <f>Dati!L62</f>
        <v>189973</v>
      </c>
      <c r="C62">
        <f t="shared" ref="C62" si="10">B62-B61</f>
        <v>2646</v>
      </c>
      <c r="D62" s="11">
        <f t="shared" si="2"/>
        <v>3004.5714285714284</v>
      </c>
      <c r="E62" s="11">
        <f t="shared" si="1"/>
        <v>2750.25</v>
      </c>
    </row>
    <row r="63" spans="2:5">
      <c r="B63" s="3">
        <f>Dati!L63</f>
        <v>192994</v>
      </c>
      <c r="C63">
        <f t="shared" ref="C63" si="11">B63-B62</f>
        <v>3021</v>
      </c>
      <c r="D63" s="11">
        <f t="shared" ref="D63" si="12">SUM(C57:C63)/7</f>
        <v>2937.1428571428573</v>
      </c>
      <c r="E63" s="11">
        <f t="shared" ref="E63" si="13">SUM(C60:C63)/4</f>
        <v>2941.5</v>
      </c>
    </row>
    <row r="64" spans="2:5">
      <c r="B64" s="3">
        <f>Dati!L64</f>
        <v>195351</v>
      </c>
      <c r="C64">
        <f t="shared" ref="C64" si="14">B64-B63</f>
        <v>2357</v>
      </c>
      <c r="D64" s="11">
        <f t="shared" ref="D64" si="15">SUM(C58:C64)/7</f>
        <v>2775.1428571428573</v>
      </c>
      <c r="E64" s="11">
        <f t="shared" ref="E64" si="16">SUM(C61:C64)/4</f>
        <v>2848.5</v>
      </c>
    </row>
    <row r="65" spans="2:5">
      <c r="B65" s="3">
        <f>Dati!L65</f>
        <v>197675</v>
      </c>
      <c r="C65">
        <f t="shared" ref="C65" si="17">B65-B64</f>
        <v>2324</v>
      </c>
      <c r="D65" s="11">
        <f t="shared" ref="D65" si="18">SUM(C59:C65)/7</f>
        <v>2671.8571428571427</v>
      </c>
      <c r="E65" s="11">
        <f t="shared" ref="E65" si="19">SUM(C62:C65)/4</f>
        <v>2587</v>
      </c>
    </row>
    <row r="66" spans="2:5">
      <c r="B66" s="3">
        <f>Dati!L66</f>
        <v>199414</v>
      </c>
      <c r="C66">
        <f t="shared" ref="C66" si="20">B66-B65</f>
        <v>1739</v>
      </c>
      <c r="D66" s="11">
        <f t="shared" ref="D66" si="21">SUM(C60:C66)/7</f>
        <v>2598</v>
      </c>
      <c r="E66" s="11">
        <f t="shared" ref="E66" si="22">SUM(C63:C66)/4</f>
        <v>2360.25</v>
      </c>
    </row>
    <row r="67" spans="2:5">
      <c r="B67" s="3">
        <f>Dati!L67</f>
        <v>201505</v>
      </c>
      <c r="C67">
        <f t="shared" ref="C67" si="23">B67-B66</f>
        <v>2091</v>
      </c>
      <c r="D67" s="11">
        <f t="shared" ref="D67" si="24">SUM(C61:C67)/7</f>
        <v>2506.8571428571427</v>
      </c>
      <c r="E67" s="11">
        <f t="shared" ref="E67" si="25">SUM(C64:C67)/4</f>
        <v>2127.75</v>
      </c>
    </row>
    <row r="68" spans="2:5">
      <c r="B68" s="3">
        <f>Dati!L68</f>
        <v>203591</v>
      </c>
      <c r="C68">
        <f t="shared" ref="C68" si="26">B68-B67</f>
        <v>2086</v>
      </c>
      <c r="D68" s="11">
        <f t="shared" ref="D68" si="27">SUM(C62:C68)/7</f>
        <v>2323.4285714285716</v>
      </c>
      <c r="E68" s="11">
        <f t="shared" ref="E68" si="28">SUM(C65:C68)/4</f>
        <v>2060</v>
      </c>
    </row>
    <row r="69" spans="2:5">
      <c r="B69" s="3">
        <f>Dati!L69</f>
        <v>205463</v>
      </c>
      <c r="C69">
        <f t="shared" ref="C69" si="29">B69-B68</f>
        <v>1872</v>
      </c>
      <c r="D69" s="11">
        <f t="shared" ref="D69" si="30">SUM(C63:C69)/7</f>
        <v>2212.8571428571427</v>
      </c>
      <c r="E69" s="11">
        <f t="shared" ref="E69" si="31">SUM(C66:C69)/4</f>
        <v>1947</v>
      </c>
    </row>
    <row r="70" spans="2:5">
      <c r="B70" s="3">
        <f>Dati!L70</f>
        <v>207428</v>
      </c>
      <c r="C70">
        <f t="shared" ref="C70" si="32">B70-B69</f>
        <v>1965</v>
      </c>
      <c r="D70" s="11">
        <f t="shared" ref="D70" si="33">SUM(C64:C70)/7</f>
        <v>2062</v>
      </c>
      <c r="E70" s="11">
        <f t="shared" ref="E70" si="34">SUM(C67:C70)/4</f>
        <v>2003.5</v>
      </c>
    </row>
    <row r="71" spans="2:5">
      <c r="B71" s="3">
        <f>Dati!L71</f>
        <v>209328</v>
      </c>
      <c r="C71">
        <f t="shared" ref="C71" si="35">B71-B70</f>
        <v>1900</v>
      </c>
      <c r="D71" s="11">
        <f t="shared" ref="D71" si="36">SUM(C65:C71)/7</f>
        <v>1996.7142857142858</v>
      </c>
      <c r="E71" s="11">
        <f t="shared" ref="E71" si="37">SUM(C68:C71)/4</f>
        <v>1955.75</v>
      </c>
    </row>
    <row r="72" spans="2:5">
      <c r="B72" s="3">
        <f>Dati!L72</f>
        <v>210717</v>
      </c>
      <c r="C72">
        <f t="shared" ref="C72" si="38">B72-B71</f>
        <v>1389</v>
      </c>
      <c r="D72" s="11">
        <f t="shared" ref="D72" si="39">SUM(C66:C72)/7</f>
        <v>1863.1428571428571</v>
      </c>
      <c r="E72" s="11">
        <f t="shared" ref="E72" si="40">SUM(C69:C72)/4</f>
        <v>1781.5</v>
      </c>
    </row>
    <row r="73" spans="2:5">
      <c r="B73" s="3">
        <f>Dati!L73</f>
        <v>211938</v>
      </c>
      <c r="C73">
        <f t="shared" ref="C73" si="41">B73-B72</f>
        <v>1221</v>
      </c>
      <c r="D73" s="11">
        <f t="shared" ref="D73" si="42">SUM(C67:C73)/7</f>
        <v>1789.1428571428571</v>
      </c>
      <c r="E73" s="11">
        <f t="shared" ref="E73" si="43">SUM(C70:C73)/4</f>
        <v>1618.75</v>
      </c>
    </row>
    <row r="74" spans="2:5">
      <c r="B74" s="3">
        <f>Dati!L74</f>
        <v>213013</v>
      </c>
      <c r="C74">
        <f t="shared" ref="C74" si="44">B74-B73</f>
        <v>1075</v>
      </c>
      <c r="D74" s="11">
        <f t="shared" ref="D74" si="45">SUM(C68:C74)/7</f>
        <v>1644</v>
      </c>
      <c r="E74" s="11">
        <f t="shared" ref="E74" si="46">SUM(C71:C74)/4</f>
        <v>1396.25</v>
      </c>
    </row>
    <row r="75" spans="2:5">
      <c r="B75" s="3">
        <f>Dati!L75</f>
        <v>214457</v>
      </c>
      <c r="C75">
        <f t="shared" ref="C75:C76" si="47">B75-B74</f>
        <v>1444</v>
      </c>
      <c r="D75" s="11">
        <f t="shared" ref="D75:D76" si="48">SUM(C69:C75)/7</f>
        <v>1552.2857142857142</v>
      </c>
      <c r="E75" s="11">
        <f t="shared" ref="E75:E76" si="49">SUM(C72:C75)/4</f>
        <v>1282.25</v>
      </c>
    </row>
    <row r="76" spans="2:5">
      <c r="B76" s="3">
        <f>Dati!L76</f>
        <v>215858</v>
      </c>
      <c r="C76">
        <f t="shared" si="47"/>
        <v>1401</v>
      </c>
      <c r="D76" s="11">
        <f t="shared" si="48"/>
        <v>1485</v>
      </c>
      <c r="E76" s="11">
        <f t="shared" si="49"/>
        <v>1285.25</v>
      </c>
    </row>
    <row r="77" spans="2:5">
      <c r="B77" s="3">
        <f>Dati!L77</f>
        <v>217185</v>
      </c>
      <c r="C77">
        <f t="shared" ref="C77:C78" si="50">B77-B76</f>
        <v>1327</v>
      </c>
      <c r="D77" s="11">
        <f t="shared" ref="D77:D78" si="51">SUM(C71:C77)/7</f>
        <v>1393.8571428571429</v>
      </c>
      <c r="E77" s="11">
        <f t="shared" ref="E77:E78" si="52">SUM(C74:C77)/4</f>
        <v>1311.75</v>
      </c>
    </row>
    <row r="78" spans="2:5">
      <c r="B78" s="3">
        <f>Dati!L78</f>
        <v>218268</v>
      </c>
      <c r="C78">
        <f t="shared" si="50"/>
        <v>1083</v>
      </c>
      <c r="D78" s="11">
        <f t="shared" si="51"/>
        <v>1277.1428571428571</v>
      </c>
      <c r="E78" s="11">
        <f t="shared" si="52"/>
        <v>1313.75</v>
      </c>
    </row>
    <row r="79" spans="2:5">
      <c r="B79" s="3">
        <f>Dati!L79</f>
        <v>219070</v>
      </c>
      <c r="C79">
        <f t="shared" ref="C79" si="53">B79-B78</f>
        <v>802</v>
      </c>
      <c r="D79" s="11">
        <f t="shared" ref="D79" si="54">SUM(C73:C79)/7</f>
        <v>1193.2857142857142</v>
      </c>
      <c r="E79" s="11">
        <f t="shared" ref="E79" si="55">SUM(C76:C79)/4</f>
        <v>1153.25</v>
      </c>
    </row>
    <row r="80" spans="2:5">
      <c r="B80" s="3">
        <f>Dati!L80</f>
        <v>219814</v>
      </c>
      <c r="C80">
        <f t="shared" ref="C80" si="56">B80-B79</f>
        <v>744</v>
      </c>
      <c r="D80" s="11">
        <f t="shared" ref="D80" si="57">SUM(C74:C80)/7</f>
        <v>1125.1428571428571</v>
      </c>
      <c r="E80" s="11">
        <f t="shared" ref="E80" si="58">SUM(C77:C80)/4</f>
        <v>989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94"/>
  <sheetViews>
    <sheetView topLeftCell="C1" workbookViewId="0">
      <pane ySplit="1" topLeftCell="A68" activePane="bottomLeft" state="frozen"/>
      <selection pane="bottomLeft" activeCell="C80" sqref="C80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43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48</v>
      </c>
      <c r="H1" s="1" t="s">
        <v>49</v>
      </c>
      <c r="I1" s="1" t="s">
        <v>66</v>
      </c>
      <c r="J1" s="1" t="s">
        <v>44</v>
      </c>
      <c r="K1" s="28" t="s">
        <v>44</v>
      </c>
      <c r="L1" s="1" t="s">
        <v>67</v>
      </c>
      <c r="M1" s="1"/>
      <c r="Y1" t="s">
        <v>60</v>
      </c>
      <c r="Z1" t="s">
        <v>54</v>
      </c>
      <c r="AA1" t="s">
        <v>55</v>
      </c>
      <c r="AB1" s="26" t="s">
        <v>57</v>
      </c>
      <c r="AC1" s="26" t="s">
        <v>59</v>
      </c>
      <c r="AD1" s="26" t="s">
        <v>58</v>
      </c>
      <c r="AF1" t="s">
        <v>56</v>
      </c>
      <c r="AG1" t="s">
        <v>52</v>
      </c>
    </row>
    <row r="2" spans="1:38">
      <c r="O2" t="s">
        <v>48</v>
      </c>
      <c r="P2" t="s">
        <v>44</v>
      </c>
    </row>
    <row r="3" spans="1:38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29">
        <f t="shared" ref="G3:G34" si="0">C3/(E3+F3)</f>
        <v>28.625</v>
      </c>
      <c r="H3" s="21">
        <f t="shared" ref="H3:H34" si="1">$O$3*EXP($O$4*B3)</f>
        <v>9.7443252798954809</v>
      </c>
      <c r="I3" s="21">
        <f>G3-H3</f>
        <v>18.880674720104519</v>
      </c>
      <c r="J3" s="31"/>
      <c r="N3" t="s">
        <v>45</v>
      </c>
      <c r="O3" s="24">
        <v>10</v>
      </c>
      <c r="P3" s="24">
        <v>19</v>
      </c>
    </row>
    <row r="4" spans="1:38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29">
        <f t="shared" si="0"/>
        <v>29.272727272727273</v>
      </c>
      <c r="H4" s="21">
        <f t="shared" si="1"/>
        <v>9.495187516041014</v>
      </c>
      <c r="I4" s="21">
        <f t="shared" ref="I4:I56" si="2">G4-H4</f>
        <v>19.777539756686259</v>
      </c>
      <c r="J4" s="31">
        <f t="shared" ref="J4:J35" si="3">(C4-C3)/(E4-E3+F4-F3)</f>
        <v>31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46</v>
      </c>
      <c r="O4" s="24">
        <v>-2.5899999999999999E-2</v>
      </c>
      <c r="P4" s="24">
        <v>-5.2999999999999999E-2</v>
      </c>
      <c r="Y4">
        <f>Quarantena!B4</f>
        <v>162</v>
      </c>
      <c r="Z4" s="25">
        <f t="shared" ref="Z4:Z57" si="5">(E4+F4-E3-F3)/(D4)</f>
        <v>9.6463022508038593E-3</v>
      </c>
      <c r="AA4" s="11">
        <f t="shared" ref="AA4:AA35" si="6">$AJ$5*(D4)-(F4-F3+E4-E3)</f>
        <v>12.55</v>
      </c>
      <c r="AB4" s="11">
        <f>AB3+AA4</f>
        <v>12.55</v>
      </c>
      <c r="AC4" s="11">
        <f t="shared" ref="AC4:AC57" si="7">AB4-E4+F4</f>
        <v>3.5500000000000007</v>
      </c>
      <c r="AD4">
        <f t="shared" ref="AD4:AD35" si="8">F4-F3+AD3</f>
        <v>0</v>
      </c>
      <c r="AG4">
        <f>'Nuovi positivi'!C4*$AJ$5</f>
        <v>4.6500000000000004</v>
      </c>
      <c r="AI4" t="s">
        <v>53</v>
      </c>
      <c r="AJ4" s="24">
        <v>20</v>
      </c>
    </row>
    <row r="5" spans="1:38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29">
        <f t="shared" si="0"/>
        <v>26.666666666666668</v>
      </c>
      <c r="H5" s="21">
        <f t="shared" si="1"/>
        <v>9.2524195749906433</v>
      </c>
      <c r="I5" s="21">
        <f t="shared" si="2"/>
        <v>17.414247091676025</v>
      </c>
      <c r="J5" s="31">
        <f t="shared" si="3"/>
        <v>19.5</v>
      </c>
      <c r="K5" s="21">
        <f t="shared" si="4"/>
        <v>16.206930820413497</v>
      </c>
      <c r="L5" s="21">
        <f>J5-K5</f>
        <v>3.293069179586503</v>
      </c>
      <c r="M5" s="21"/>
      <c r="Y5">
        <f>Quarantena!B5</f>
        <v>221</v>
      </c>
      <c r="Z5" s="25">
        <f t="shared" si="5"/>
        <v>1.038961038961039E-2</v>
      </c>
      <c r="AA5" s="11">
        <f t="shared" si="6"/>
        <v>15.25</v>
      </c>
      <c r="AB5" s="11">
        <f t="shared" ref="AB5:AB58" si="9">AB4+AA5</f>
        <v>27.8</v>
      </c>
      <c r="AC5" s="11">
        <f t="shared" si="7"/>
        <v>18.8</v>
      </c>
      <c r="AD5">
        <f t="shared" si="8"/>
        <v>2</v>
      </c>
      <c r="AE5" s="5"/>
      <c r="AF5" s="5">
        <f t="shared" ref="AF5:AF36" si="10">(E5-E4+F5-F4+AA5)/D5</f>
        <v>0.05</v>
      </c>
      <c r="AG5">
        <f>'Nuovi positivi'!C5*$AJ$5</f>
        <v>3.9000000000000004</v>
      </c>
      <c r="AI5" t="s">
        <v>54</v>
      </c>
      <c r="AJ5">
        <f>1/AJ4</f>
        <v>0.05</v>
      </c>
    </row>
    <row r="6" spans="1:38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29">
        <f t="shared" si="0"/>
        <v>10.483870967741936</v>
      </c>
      <c r="H6" s="21">
        <f t="shared" si="1"/>
        <v>9.0158585964781111</v>
      </c>
      <c r="I6" s="21">
        <f t="shared" si="2"/>
        <v>1.4680123712638249</v>
      </c>
      <c r="J6" s="31">
        <f t="shared" si="3"/>
        <v>5.3191489361702127</v>
      </c>
      <c r="K6" s="21">
        <f t="shared" si="4"/>
        <v>15.370329253763495</v>
      </c>
      <c r="L6" s="21">
        <f t="shared" ref="L6:L69" si="11">J6-K6</f>
        <v>-10.051180317593282</v>
      </c>
      <c r="M6" s="21"/>
      <c r="Y6">
        <f>Quarantena!B6</f>
        <v>284</v>
      </c>
      <c r="Z6" s="25">
        <f t="shared" si="5"/>
        <v>7.9931972789115652E-2</v>
      </c>
      <c r="AA6" s="11">
        <f t="shared" si="6"/>
        <v>-17.599999999999998</v>
      </c>
      <c r="AB6" s="11">
        <f t="shared" si="9"/>
        <v>10.200000000000003</v>
      </c>
      <c r="AC6" s="11">
        <f t="shared" si="7"/>
        <v>38.200000000000003</v>
      </c>
      <c r="AD6">
        <f t="shared" si="8"/>
        <v>44</v>
      </c>
      <c r="AE6" s="5"/>
      <c r="AF6" s="5">
        <f t="shared" si="10"/>
        <v>0.05</v>
      </c>
      <c r="AG6">
        <f>'Nuovi positivi'!C6*$AJ$5</f>
        <v>12.5</v>
      </c>
    </row>
    <row r="7" spans="1:38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29">
        <f t="shared" si="0"/>
        <v>13.253731343283581</v>
      </c>
      <c r="H7" s="21">
        <f t="shared" si="1"/>
        <v>8.7853458841624636</v>
      </c>
      <c r="I7" s="21">
        <f t="shared" si="2"/>
        <v>4.4683854591211176</v>
      </c>
      <c r="J7" s="31">
        <f t="shared" si="3"/>
        <v>47.6</v>
      </c>
      <c r="K7" s="21">
        <f t="shared" si="4"/>
        <v>14.576913049541258</v>
      </c>
      <c r="L7" s="21">
        <f t="shared" si="11"/>
        <v>33.023086950458747</v>
      </c>
      <c r="M7" s="21"/>
      <c r="N7" s="12" t="s">
        <v>30</v>
      </c>
      <c r="O7" s="19">
        <f>AVERAGE(I22:I57)</f>
        <v>3.695484754746365E-2</v>
      </c>
      <c r="P7" s="19">
        <f>AVERAGE(L22:L57)</f>
        <v>-0.15377588106605311</v>
      </c>
      <c r="Y7">
        <f>Quarantena!B7</f>
        <v>412</v>
      </c>
      <c r="Z7" s="25">
        <f t="shared" si="5"/>
        <v>6.0901339829476245E-3</v>
      </c>
      <c r="AA7" s="11">
        <f t="shared" si="6"/>
        <v>36.050000000000004</v>
      </c>
      <c r="AB7" s="11">
        <f t="shared" si="9"/>
        <v>46.250000000000007</v>
      </c>
      <c r="AC7" s="11">
        <f t="shared" si="7"/>
        <v>71.25</v>
      </c>
      <c r="AD7">
        <f t="shared" si="8"/>
        <v>45</v>
      </c>
      <c r="AE7" s="5"/>
      <c r="AF7" s="5">
        <f t="shared" si="10"/>
        <v>0.05</v>
      </c>
      <c r="AG7">
        <f>'Nuovi positivi'!C7*$AJ$5</f>
        <v>11.9</v>
      </c>
    </row>
    <row r="8" spans="1:38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29">
        <f t="shared" si="0"/>
        <v>14.278481012658228</v>
      </c>
      <c r="H8" s="21">
        <f t="shared" si="1"/>
        <v>8.5607267991670017</v>
      </c>
      <c r="I8" s="21">
        <f t="shared" si="2"/>
        <v>5.7177542134912258</v>
      </c>
      <c r="J8" s="31">
        <f t="shared" si="3"/>
        <v>20</v>
      </c>
      <c r="K8" s="21">
        <f t="shared" si="4"/>
        <v>13.824452979877314</v>
      </c>
      <c r="L8" s="21">
        <f t="shared" si="11"/>
        <v>6.1755470201226856</v>
      </c>
      <c r="M8" s="21"/>
      <c r="N8" s="12" t="s">
        <v>31</v>
      </c>
      <c r="O8" s="19">
        <f>STDEVP(I22:I57)</f>
        <v>0.10735906035382746</v>
      </c>
      <c r="P8" s="19">
        <f>STDEVP(L22:L57)</f>
        <v>0.82007328217427167</v>
      </c>
      <c r="Y8">
        <f>Quarantena!B8</f>
        <v>543</v>
      </c>
      <c r="Z8" s="25">
        <f t="shared" si="5"/>
        <v>1.1439466158245948E-2</v>
      </c>
      <c r="AA8" s="11">
        <f t="shared" si="6"/>
        <v>40.450000000000003</v>
      </c>
      <c r="AB8" s="11">
        <f t="shared" si="9"/>
        <v>86.700000000000017</v>
      </c>
      <c r="AC8" s="11">
        <f t="shared" si="7"/>
        <v>107.70000000000002</v>
      </c>
      <c r="AD8">
        <f t="shared" si="8"/>
        <v>49</v>
      </c>
      <c r="AE8" s="5"/>
      <c r="AF8" s="5">
        <f t="shared" si="10"/>
        <v>0.05</v>
      </c>
      <c r="AG8">
        <f>'Nuovi positivi'!C8*$AJ$5</f>
        <v>12</v>
      </c>
      <c r="AI8">
        <f>SUM(AG4:AG94)</f>
        <v>10942.049999999997</v>
      </c>
    </row>
    <row r="9" spans="1:38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29">
        <f t="shared" si="0"/>
        <v>14.478632478632479</v>
      </c>
      <c r="H9" s="21">
        <f t="shared" si="1"/>
        <v>8.3418506563401724</v>
      </c>
      <c r="I9" s="21">
        <f t="shared" si="2"/>
        <v>6.1367818222923063</v>
      </c>
      <c r="J9" s="31">
        <f t="shared" si="3"/>
        <v>14.894736842105264</v>
      </c>
      <c r="K9" s="21">
        <f t="shared" si="4"/>
        <v>13.11083488961699</v>
      </c>
      <c r="L9" s="21">
        <f t="shared" si="11"/>
        <v>1.7839019524882733</v>
      </c>
      <c r="M9" s="21"/>
      <c r="Y9">
        <f>Quarantena!B9</f>
        <v>798</v>
      </c>
      <c r="Z9" s="25">
        <f t="shared" si="5"/>
        <v>2.4096385542168676E-2</v>
      </c>
      <c r="AA9" s="11">
        <f t="shared" si="6"/>
        <v>40.850000000000009</v>
      </c>
      <c r="AB9" s="11">
        <f t="shared" si="9"/>
        <v>127.55000000000003</v>
      </c>
      <c r="AC9" s="11">
        <f t="shared" si="7"/>
        <v>176.55</v>
      </c>
      <c r="AD9">
        <f t="shared" si="8"/>
        <v>82</v>
      </c>
      <c r="AE9" s="5"/>
      <c r="AF9" s="5">
        <f t="shared" si="10"/>
        <v>0.05</v>
      </c>
      <c r="AG9">
        <f>'Nuovi positivi'!C9*$AJ$5</f>
        <v>28.3</v>
      </c>
      <c r="AI9" s="5">
        <f>SUM(AA5:AA58)</f>
        <v>69319.85000000002</v>
      </c>
    </row>
    <row r="10" spans="1:38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29">
        <f t="shared" si="0"/>
        <v>10.129353233830846</v>
      </c>
      <c r="H10" s="21">
        <f t="shared" si="1"/>
        <v>8.1285706231688248</v>
      </c>
      <c r="I10" s="21">
        <f t="shared" si="2"/>
        <v>2.0007826106620215</v>
      </c>
      <c r="J10" s="31">
        <f t="shared" si="3"/>
        <v>4.0714285714285712</v>
      </c>
      <c r="K10" s="21">
        <f t="shared" si="4"/>
        <v>12.434053756268312</v>
      </c>
      <c r="L10" s="21">
        <f t="shared" si="11"/>
        <v>-8.3626251848397413</v>
      </c>
      <c r="M10" s="21"/>
      <c r="Y10">
        <f>Quarantena!B10</f>
        <v>927</v>
      </c>
      <c r="Z10" s="25">
        <f t="shared" si="5"/>
        <v>4.5776566757493191E-2</v>
      </c>
      <c r="AA10" s="11">
        <f t="shared" si="6"/>
        <v>7.75</v>
      </c>
      <c r="AB10" s="11">
        <f t="shared" si="9"/>
        <v>135.30000000000001</v>
      </c>
      <c r="AC10" s="11">
        <f t="shared" si="7"/>
        <v>232.3</v>
      </c>
      <c r="AD10">
        <f t="shared" si="8"/>
        <v>148</v>
      </c>
      <c r="AE10" s="5"/>
      <c r="AF10" s="5">
        <f t="shared" si="10"/>
        <v>0.05</v>
      </c>
      <c r="AG10">
        <f>'Nuovi positivi'!C10*$AJ$5</f>
        <v>17.100000000000001</v>
      </c>
      <c r="AI10" s="5">
        <f>SUM(AA39:AA58)</f>
        <v>51959.700000000004</v>
      </c>
    </row>
    <row r="11" spans="1:38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29">
        <f t="shared" si="0"/>
        <v>10.468619246861925</v>
      </c>
      <c r="H11" s="21">
        <f t="shared" si="1"/>
        <v>7.9207436212759745</v>
      </c>
      <c r="I11" s="21">
        <f t="shared" si="2"/>
        <v>2.5478756255859505</v>
      </c>
      <c r="J11" s="31">
        <f t="shared" si="3"/>
        <v>12.263157894736842</v>
      </c>
      <c r="K11" s="21">
        <f t="shared" si="4"/>
        <v>11.792208056575308</v>
      </c>
      <c r="L11" s="21">
        <f t="shared" si="11"/>
        <v>0.47094983816153402</v>
      </c>
      <c r="M11" s="21"/>
      <c r="Y11">
        <f>Quarantena!B11</f>
        <v>1000</v>
      </c>
      <c r="Z11" s="25">
        <f t="shared" si="5"/>
        <v>1.6791869200176758E-2</v>
      </c>
      <c r="AA11" s="11">
        <f t="shared" si="6"/>
        <v>75.150000000000006</v>
      </c>
      <c r="AB11" s="11">
        <f t="shared" si="9"/>
        <v>210.45000000000002</v>
      </c>
      <c r="AC11" s="11">
        <f t="shared" si="7"/>
        <v>291.45000000000005</v>
      </c>
      <c r="AD11">
        <f t="shared" si="8"/>
        <v>159</v>
      </c>
      <c r="AE11" s="5"/>
      <c r="AF11" s="5">
        <f t="shared" si="10"/>
        <v>0.05</v>
      </c>
      <c r="AG11">
        <f>'Nuovi positivi'!C11*$AJ$5</f>
        <v>23.3</v>
      </c>
    </row>
    <row r="12" spans="1:38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29">
        <f t="shared" si="0"/>
        <v>8.0652741514360322</v>
      </c>
      <c r="H12" s="21">
        <f t="shared" si="1"/>
        <v>7.718230230437034</v>
      </c>
      <c r="I12" s="21">
        <f t="shared" si="2"/>
        <v>0.34704392099899817</v>
      </c>
      <c r="J12" s="31">
        <f t="shared" si="3"/>
        <v>4.0763888888888893</v>
      </c>
      <c r="K12" s="21">
        <f t="shared" si="4"/>
        <v>11.183494423888748</v>
      </c>
      <c r="L12" s="21">
        <f t="shared" si="11"/>
        <v>-7.1071055349998584</v>
      </c>
      <c r="M12" s="21"/>
      <c r="N12" t="s">
        <v>50</v>
      </c>
      <c r="Y12">
        <f>Quarantena!B12</f>
        <v>1065</v>
      </c>
      <c r="Z12" s="25">
        <f t="shared" si="5"/>
        <v>5.3215077605321508E-2</v>
      </c>
      <c r="AA12" s="11">
        <f t="shared" si="6"/>
        <v>-8.6999999999999886</v>
      </c>
      <c r="AB12" s="11">
        <f t="shared" si="9"/>
        <v>201.75000000000003</v>
      </c>
      <c r="AC12" s="11">
        <f t="shared" si="7"/>
        <v>370.75</v>
      </c>
      <c r="AD12">
        <f t="shared" si="8"/>
        <v>275</v>
      </c>
      <c r="AE12" s="5"/>
      <c r="AF12" s="5">
        <f t="shared" si="10"/>
        <v>0.05</v>
      </c>
      <c r="AG12">
        <f>'Nuovi positivi'!C12*$AJ$5</f>
        <v>29.35</v>
      </c>
    </row>
    <row r="13" spans="1:38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29">
        <f t="shared" si="0"/>
        <v>6.8647686832740211</v>
      </c>
      <c r="H13" s="21">
        <f t="shared" si="1"/>
        <v>7.5208945950501116</v>
      </c>
      <c r="I13" s="21">
        <f t="shared" si="2"/>
        <v>-0.65612591177609048</v>
      </c>
      <c r="J13" s="31">
        <f t="shared" si="3"/>
        <v>4.2960893854748603</v>
      </c>
      <c r="K13" s="21">
        <f t="shared" si="4"/>
        <v>10.606202581323323</v>
      </c>
      <c r="L13" s="21">
        <f t="shared" si="11"/>
        <v>-6.3101131958484631</v>
      </c>
      <c r="M13" s="21"/>
      <c r="N13" t="s">
        <v>68</v>
      </c>
      <c r="Y13">
        <f>Quarantena!B13</f>
        <v>1155</v>
      </c>
      <c r="Z13" s="25">
        <f t="shared" si="5"/>
        <v>5.4308252427184463E-2</v>
      </c>
      <c r="AA13" s="11">
        <f t="shared" si="6"/>
        <v>-14.199999999999989</v>
      </c>
      <c r="AB13" s="11">
        <f t="shared" si="9"/>
        <v>187.55000000000004</v>
      </c>
      <c r="AC13" s="11">
        <f t="shared" si="7"/>
        <v>453.55000000000007</v>
      </c>
      <c r="AD13">
        <f t="shared" si="8"/>
        <v>413</v>
      </c>
      <c r="AE13" s="5"/>
      <c r="AF13" s="5">
        <f t="shared" si="10"/>
        <v>0.05</v>
      </c>
      <c r="AG13">
        <f>'Nuovi positivi'!C13*$AJ$5</f>
        <v>38.450000000000003</v>
      </c>
    </row>
    <row r="14" spans="1:38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29">
        <f t="shared" si="0"/>
        <v>6.4388888888888891</v>
      </c>
      <c r="H14" s="21">
        <f t="shared" si="1"/>
        <v>7.3286043329976094</v>
      </c>
      <c r="I14" s="21">
        <f t="shared" si="2"/>
        <v>-0.88971544410872028</v>
      </c>
      <c r="J14" s="31">
        <f t="shared" si="3"/>
        <v>4.924050632911392</v>
      </c>
      <c r="K14" s="21">
        <f t="shared" si="4"/>
        <v>10.058710536465197</v>
      </c>
      <c r="L14" s="21">
        <f t="shared" si="11"/>
        <v>-5.1346599035538052</v>
      </c>
      <c r="M14" s="21"/>
      <c r="Y14">
        <f>Quarantena!B14</f>
        <v>1060</v>
      </c>
      <c r="Z14" s="25">
        <f t="shared" si="5"/>
        <v>4.0347293156281917E-2</v>
      </c>
      <c r="AA14" s="11">
        <f t="shared" si="6"/>
        <v>37.800000000000011</v>
      </c>
      <c r="AB14" s="11">
        <f t="shared" si="9"/>
        <v>225.35000000000005</v>
      </c>
      <c r="AC14" s="11">
        <f t="shared" si="7"/>
        <v>551.35</v>
      </c>
      <c r="AD14">
        <f t="shared" si="8"/>
        <v>522</v>
      </c>
      <c r="AE14" s="5"/>
      <c r="AF14" s="5">
        <f t="shared" si="10"/>
        <v>0.05</v>
      </c>
      <c r="AG14">
        <f>'Nuovi positivi'!C14*$AJ$5</f>
        <v>38.900000000000006</v>
      </c>
    </row>
    <row r="15" spans="1:38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29">
        <f t="shared" si="0"/>
        <v>7.1569343065693429</v>
      </c>
      <c r="H15" s="21">
        <f t="shared" si="1"/>
        <v>7.1412304468380148</v>
      </c>
      <c r="I15" s="21">
        <f t="shared" si="2"/>
        <v>1.5703859731328151E-2</v>
      </c>
      <c r="J15" s="31">
        <f t="shared" si="3"/>
        <v>12.225490196078431</v>
      </c>
      <c r="K15" s="21">
        <f t="shared" si="4"/>
        <v>9.5394800241286895</v>
      </c>
      <c r="L15" s="21">
        <f t="shared" si="11"/>
        <v>2.6860101719497411</v>
      </c>
      <c r="M15" s="21"/>
      <c r="Y15">
        <f>Quarantena!B15</f>
        <v>1843</v>
      </c>
      <c r="Z15" s="25">
        <f t="shared" si="5"/>
        <v>2.0154119739181981E-2</v>
      </c>
      <c r="AA15" s="11">
        <f t="shared" si="6"/>
        <v>151.05000000000001</v>
      </c>
      <c r="AB15" s="11">
        <f t="shared" si="9"/>
        <v>376.40000000000009</v>
      </c>
      <c r="AC15" s="11">
        <f t="shared" si="7"/>
        <v>732.40000000000009</v>
      </c>
      <c r="AD15">
        <f t="shared" si="8"/>
        <v>588</v>
      </c>
      <c r="AE15" s="5"/>
      <c r="AF15" s="5">
        <f t="shared" si="10"/>
        <v>0.05</v>
      </c>
      <c r="AG15">
        <f>'Nuovi positivi'!C15*$AJ$5</f>
        <v>62.35</v>
      </c>
    </row>
    <row r="16" spans="1:38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29">
        <f t="shared" si="0"/>
        <v>7.4645748987854255</v>
      </c>
      <c r="H16" s="21">
        <f t="shared" si="1"/>
        <v>6.9586472372682975</v>
      </c>
      <c r="I16" s="21">
        <f t="shared" si="2"/>
        <v>0.50592766151712798</v>
      </c>
      <c r="J16" s="31">
        <f t="shared" si="3"/>
        <v>8.9879518072289155</v>
      </c>
      <c r="K16" s="21">
        <f t="shared" si="4"/>
        <v>9.0470521843577991</v>
      </c>
      <c r="L16" s="21">
        <f t="shared" si="11"/>
        <v>-5.9100377128883608E-2</v>
      </c>
      <c r="M16" s="21"/>
      <c r="Y16">
        <f>Quarantena!B16</f>
        <v>2180</v>
      </c>
      <c r="Z16" s="25">
        <f t="shared" si="5"/>
        <v>2.5990292782213872E-2</v>
      </c>
      <c r="AA16" s="11">
        <f t="shared" si="6"/>
        <v>153.35000000000002</v>
      </c>
      <c r="AB16" s="11">
        <f t="shared" si="9"/>
        <v>529.75000000000011</v>
      </c>
      <c r="AC16" s="11">
        <f t="shared" si="7"/>
        <v>785.75000000000011</v>
      </c>
      <c r="AD16">
        <f t="shared" si="8"/>
        <v>621</v>
      </c>
      <c r="AE16" s="5"/>
      <c r="AF16" s="5">
        <f t="shared" si="10"/>
        <v>0.05</v>
      </c>
      <c r="AG16">
        <f>'Nuovi positivi'!C16*$AJ$5</f>
        <v>74.600000000000009</v>
      </c>
      <c r="AL16" s="11">
        <f t="shared" ref="AL16:AL61" si="12">AB16+$AI$60</f>
        <v>529.75000000000011</v>
      </c>
    </row>
    <row r="17" spans="1:38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29">
        <f t="shared" si="0"/>
        <v>7.727042965459141</v>
      </c>
      <c r="H17" s="21">
        <f t="shared" si="1"/>
        <v>6.7807322187988301</v>
      </c>
      <c r="I17" s="21">
        <f t="shared" si="2"/>
        <v>0.9463107466603109</v>
      </c>
      <c r="J17" s="31">
        <f t="shared" si="3"/>
        <v>9.0301507537688437</v>
      </c>
      <c r="K17" s="21">
        <f t="shared" si="4"/>
        <v>8.580043463529254</v>
      </c>
      <c r="L17" s="21">
        <f t="shared" si="11"/>
        <v>0.45010729023958973</v>
      </c>
      <c r="M17" s="21"/>
      <c r="Y17">
        <f>Quarantena!B17</f>
        <v>2936</v>
      </c>
      <c r="Z17" s="25">
        <f t="shared" si="5"/>
        <v>2.4921728240450844E-2</v>
      </c>
      <c r="AA17" s="11">
        <f t="shared" si="6"/>
        <v>200.25</v>
      </c>
      <c r="AB17" s="11">
        <f t="shared" si="9"/>
        <v>730.00000000000011</v>
      </c>
      <c r="AC17" s="11">
        <f t="shared" si="7"/>
        <v>991.00000000000011</v>
      </c>
      <c r="AD17">
        <f t="shared" si="8"/>
        <v>723</v>
      </c>
      <c r="AE17" s="5"/>
      <c r="AF17" s="5">
        <f t="shared" si="10"/>
        <v>0.05</v>
      </c>
      <c r="AG17">
        <f>'Nuovi positivi'!C17*$AJ$5</f>
        <v>89.850000000000009</v>
      </c>
      <c r="AL17" s="11">
        <f t="shared" si="12"/>
        <v>730.00000000000011</v>
      </c>
    </row>
    <row r="18" spans="1:38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29">
        <f t="shared" si="0"/>
        <v>6.2073394495412844</v>
      </c>
      <c r="H18" s="21">
        <f t="shared" si="1"/>
        <v>6.6073660375843222</v>
      </c>
      <c r="I18" s="21">
        <f t="shared" si="2"/>
        <v>-0.40002658804303781</v>
      </c>
      <c r="J18" s="31">
        <f t="shared" si="3"/>
        <v>2.1808035714285716</v>
      </c>
      <c r="K18" s="21">
        <f t="shared" si="4"/>
        <v>8.1371417270405342</v>
      </c>
      <c r="L18" s="21">
        <f t="shared" si="11"/>
        <v>-5.956338155611963</v>
      </c>
      <c r="M18" s="21"/>
      <c r="Y18">
        <f>Quarantena!B18</f>
        <v>2599</v>
      </c>
      <c r="Z18" s="25">
        <f t="shared" si="5"/>
        <v>5.2619215409913087E-2</v>
      </c>
      <c r="AA18" s="11">
        <f t="shared" si="6"/>
        <v>-22.299999999999955</v>
      </c>
      <c r="AB18" s="11">
        <f t="shared" si="9"/>
        <v>707.70000000000016</v>
      </c>
      <c r="AC18" s="11">
        <f t="shared" si="7"/>
        <v>1080.7000000000003</v>
      </c>
      <c r="AD18">
        <f t="shared" si="8"/>
        <v>1003</v>
      </c>
      <c r="AE18" s="5"/>
      <c r="AF18" s="5">
        <f t="shared" si="10"/>
        <v>0.05</v>
      </c>
      <c r="AG18">
        <f>'Nuovi positivi'!C18*$AJ$5</f>
        <v>48.85</v>
      </c>
      <c r="AL18" s="11">
        <f t="shared" si="12"/>
        <v>707.70000000000016</v>
      </c>
    </row>
    <row r="19" spans="1:38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29">
        <f t="shared" si="0"/>
        <v>6.6570512820512819</v>
      </c>
      <c r="H19" s="21">
        <f t="shared" si="1"/>
        <v>6.4384323913555743</v>
      </c>
      <c r="I19" s="21">
        <f t="shared" si="2"/>
        <v>0.21861889069570761</v>
      </c>
      <c r="J19" s="31">
        <f t="shared" si="3"/>
        <v>9.7594936708860764</v>
      </c>
      <c r="K19" s="21">
        <f t="shared" si="4"/>
        <v>7.7171025726609308</v>
      </c>
      <c r="L19" s="21">
        <f t="shared" si="11"/>
        <v>2.0423910982251456</v>
      </c>
      <c r="M19" s="21"/>
      <c r="Y19">
        <f>Quarantena!B19</f>
        <v>3724</v>
      </c>
      <c r="Z19" s="25">
        <f t="shared" si="5"/>
        <v>2.2379603399433429E-2</v>
      </c>
      <c r="AA19" s="11">
        <f t="shared" si="6"/>
        <v>292.5</v>
      </c>
      <c r="AB19" s="11">
        <f t="shared" si="9"/>
        <v>1000.2000000000002</v>
      </c>
      <c r="AC19" s="11">
        <f t="shared" si="7"/>
        <v>1218.2000000000003</v>
      </c>
      <c r="AD19">
        <f t="shared" si="8"/>
        <v>1044</v>
      </c>
      <c r="AE19" s="5"/>
      <c r="AF19" s="5">
        <f t="shared" si="10"/>
        <v>0.05</v>
      </c>
      <c r="AG19">
        <f>'Nuovi positivi'!C19*$AJ$5</f>
        <v>115.65</v>
      </c>
      <c r="AL19" s="11">
        <f t="shared" si="12"/>
        <v>1000.2000000000002</v>
      </c>
    </row>
    <row r="20" spans="1:38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29">
        <f t="shared" si="0"/>
        <v>6.6459982409850484</v>
      </c>
      <c r="H20" s="21">
        <f t="shared" si="1"/>
        <v>6.2738179513984038</v>
      </c>
      <c r="I20" s="21">
        <f t="shared" si="2"/>
        <v>0.37218028958664462</v>
      </c>
      <c r="J20" s="31">
        <f t="shared" si="3"/>
        <v>6.5945273631840795</v>
      </c>
      <c r="K20" s="21">
        <f t="shared" si="4"/>
        <v>7.3187458341873493</v>
      </c>
      <c r="L20" s="21">
        <f t="shared" si="11"/>
        <v>-0.72421847100326975</v>
      </c>
      <c r="M20" s="21"/>
      <c r="Y20">
        <f>Quarantena!B20</f>
        <v>5036</v>
      </c>
      <c r="Z20" s="25">
        <f t="shared" si="5"/>
        <v>3.1310849754653793E-2</v>
      </c>
      <c r="AA20" s="11">
        <f t="shared" si="6"/>
        <v>239.95000000000005</v>
      </c>
      <c r="AB20" s="11">
        <f t="shared" si="9"/>
        <v>1240.1500000000001</v>
      </c>
      <c r="AC20" s="11">
        <f t="shared" si="7"/>
        <v>1482.15</v>
      </c>
      <c r="AD20">
        <f t="shared" si="8"/>
        <v>1257</v>
      </c>
      <c r="AE20" s="5"/>
      <c r="AF20" s="5">
        <f t="shared" si="10"/>
        <v>0.05</v>
      </c>
      <c r="AG20">
        <f>'Nuovi positivi'!C20*$AJ$5</f>
        <v>132.55000000000001</v>
      </c>
      <c r="AL20" s="11">
        <f t="shared" si="12"/>
        <v>1240.1500000000001</v>
      </c>
    </row>
    <row r="21" spans="1:38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29">
        <f t="shared" si="0"/>
        <v>6.5286506469500925</v>
      </c>
      <c r="H21" s="21">
        <f t="shared" si="1"/>
        <v>6.1134122865273532</v>
      </c>
      <c r="I21" s="21">
        <f t="shared" si="2"/>
        <v>0.41523836042273921</v>
      </c>
      <c r="J21" s="31">
        <f t="shared" si="3"/>
        <v>5.9095127610208813</v>
      </c>
      <c r="K21" s="21">
        <f t="shared" si="4"/>
        <v>6.940952265581366</v>
      </c>
      <c r="L21" s="21">
        <f t="shared" si="11"/>
        <v>-1.0314395045604847</v>
      </c>
      <c r="M21" s="21"/>
      <c r="Y21">
        <f>Quarantena!B21</f>
        <v>6201</v>
      </c>
      <c r="Z21" s="25">
        <f t="shared" si="5"/>
        <v>2.8819792711467736E-2</v>
      </c>
      <c r="AA21" s="11">
        <f t="shared" si="6"/>
        <v>316.75</v>
      </c>
      <c r="AB21" s="11">
        <f t="shared" si="9"/>
        <v>1556.9</v>
      </c>
      <c r="AC21" s="11">
        <f t="shared" si="7"/>
        <v>1729.9</v>
      </c>
      <c r="AD21">
        <f t="shared" si="8"/>
        <v>1438</v>
      </c>
      <c r="AE21" s="5"/>
      <c r="AF21" s="5">
        <f t="shared" si="10"/>
        <v>0.05</v>
      </c>
      <c r="AG21">
        <f>'Nuovi positivi'!C21*$AJ$5</f>
        <v>127.35000000000001</v>
      </c>
      <c r="AL21" s="11">
        <f t="shared" si="12"/>
        <v>1556.9</v>
      </c>
    </row>
    <row r="22" spans="1:38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29">
        <f t="shared" si="0"/>
        <v>6.2098620487232168</v>
      </c>
      <c r="H22" s="21">
        <f t="shared" si="1"/>
        <v>5.9571077890032118</v>
      </c>
      <c r="I22" s="21">
        <f t="shared" si="2"/>
        <v>0.25275425972000498</v>
      </c>
      <c r="J22" s="31">
        <f t="shared" si="3"/>
        <v>4.9814814814814818</v>
      </c>
      <c r="K22" s="21">
        <f>$P$3*EXP($P$4*B22)</f>
        <v>6.5826603962710903</v>
      </c>
      <c r="L22" s="21">
        <f t="shared" si="11"/>
        <v>-1.6011789147896085</v>
      </c>
      <c r="M22" s="21"/>
      <c r="Y22">
        <f>Quarantena!B22</f>
        <v>7860</v>
      </c>
      <c r="Z22" s="25">
        <f t="shared" si="5"/>
        <v>3.9549295774647886E-2</v>
      </c>
      <c r="AA22" s="11">
        <f t="shared" si="6"/>
        <v>185.5</v>
      </c>
      <c r="AB22" s="11">
        <f t="shared" si="9"/>
        <v>1742.4</v>
      </c>
      <c r="AC22" s="11">
        <f t="shared" si="7"/>
        <v>2267.4</v>
      </c>
      <c r="AD22">
        <f t="shared" si="8"/>
        <v>1965</v>
      </c>
      <c r="AE22" s="5"/>
      <c r="AF22" s="5">
        <f t="shared" si="10"/>
        <v>0.05</v>
      </c>
      <c r="AG22">
        <f>'Nuovi positivi'!C22*$AJ$5</f>
        <v>174.85000000000002</v>
      </c>
      <c r="AL22" s="11">
        <f t="shared" si="12"/>
        <v>1742.4</v>
      </c>
    </row>
    <row r="23" spans="1:38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29">
        <f t="shared" si="0"/>
        <v>5.9717664092664089</v>
      </c>
      <c r="H23" s="21">
        <f t="shared" si="1"/>
        <v>5.8047996023446284</v>
      </c>
      <c r="I23" s="21">
        <f t="shared" si="2"/>
        <v>0.16696680692178045</v>
      </c>
      <c r="J23" s="31">
        <f t="shared" si="3"/>
        <v>4.8710990502035276</v>
      </c>
      <c r="K23" s="21">
        <f t="shared" ref="K23:K86" si="13">$P$3*EXP($P$4*B23)</f>
        <v>6.2428635487823074</v>
      </c>
      <c r="L23" s="21">
        <f t="shared" si="11"/>
        <v>-1.3717644985787798</v>
      </c>
      <c r="M23" s="21"/>
      <c r="Y23">
        <f>Quarantena!B23</f>
        <v>9268</v>
      </c>
      <c r="Z23" s="25">
        <f t="shared" si="5"/>
        <v>3.5771489588894818E-2</v>
      </c>
      <c r="AA23" s="11">
        <f t="shared" si="6"/>
        <v>293.15000000000009</v>
      </c>
      <c r="AB23" s="11">
        <f t="shared" si="9"/>
        <v>2035.5500000000002</v>
      </c>
      <c r="AC23" s="11">
        <f t="shared" si="7"/>
        <v>2561.5500000000002</v>
      </c>
      <c r="AD23">
        <f t="shared" si="8"/>
        <v>2334</v>
      </c>
      <c r="AE23" s="5"/>
      <c r="AF23" s="5">
        <f t="shared" si="10"/>
        <v>0.05</v>
      </c>
      <c r="AG23">
        <f>'Nuovi positivi'!C23*$AJ$5</f>
        <v>179.5</v>
      </c>
      <c r="AL23" s="11">
        <f t="shared" si="12"/>
        <v>2035.5500000000002</v>
      </c>
    </row>
    <row r="24" spans="1:38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29">
        <f t="shared" si="0"/>
        <v>5.7020582840839618</v>
      </c>
      <c r="H24" s="21">
        <f t="shared" si="1"/>
        <v>5.6563855509853989</v>
      </c>
      <c r="I24" s="21">
        <f t="shared" si="2"/>
        <v>4.5672733098562901E-2</v>
      </c>
      <c r="J24" s="31">
        <f t="shared" si="3"/>
        <v>4.2372214941022284</v>
      </c>
      <c r="K24" s="21">
        <f t="shared" si="13"/>
        <v>5.9206070103194497</v>
      </c>
      <c r="L24" s="21">
        <f t="shared" si="11"/>
        <v>-1.6833855162172213</v>
      </c>
      <c r="M24" s="21"/>
      <c r="Y24">
        <f>Quarantena!B24</f>
        <v>10197</v>
      </c>
      <c r="Z24" s="25">
        <f t="shared" si="5"/>
        <v>3.3068955055692802E-2</v>
      </c>
      <c r="AA24" s="11">
        <f t="shared" si="6"/>
        <v>390.65000000000009</v>
      </c>
      <c r="AB24" s="11">
        <f t="shared" si="9"/>
        <v>2426.2000000000003</v>
      </c>
      <c r="AC24" s="11">
        <f t="shared" si="7"/>
        <v>3017.2000000000003</v>
      </c>
      <c r="AD24">
        <f t="shared" si="8"/>
        <v>2748</v>
      </c>
      <c r="AE24" s="5"/>
      <c r="AF24" s="5">
        <f t="shared" si="10"/>
        <v>0.05</v>
      </c>
      <c r="AG24">
        <f>'Nuovi positivi'!C24*$AJ$5</f>
        <v>161.65</v>
      </c>
      <c r="AL24" s="11">
        <f t="shared" si="12"/>
        <v>2426.2000000000003</v>
      </c>
    </row>
    <row r="25" spans="1:38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29">
        <f t="shared" si="0"/>
        <v>5.7872887582659809</v>
      </c>
      <c r="H25" s="21">
        <f t="shared" si="1"/>
        <v>5.5117660717302543</v>
      </c>
      <c r="I25" s="21">
        <f t="shared" si="2"/>
        <v>0.27552268653572654</v>
      </c>
      <c r="J25" s="31">
        <f t="shared" si="3"/>
        <v>6.5661080074487899</v>
      </c>
      <c r="K25" s="21">
        <f t="shared" si="13"/>
        <v>5.6149853503495422</v>
      </c>
      <c r="L25" s="21">
        <f t="shared" si="11"/>
        <v>0.9511226570992477</v>
      </c>
      <c r="M25" s="21"/>
      <c r="Y25">
        <f>Quarantena!B25</f>
        <v>11108</v>
      </c>
      <c r="Z25" s="25">
        <f t="shared" si="5"/>
        <v>2.0604711840994553E-2</v>
      </c>
      <c r="AA25" s="11">
        <f t="shared" si="6"/>
        <v>766.10000000000014</v>
      </c>
      <c r="AB25" s="11">
        <f t="shared" si="9"/>
        <v>3192.3</v>
      </c>
      <c r="AC25" s="11">
        <f t="shared" si="7"/>
        <v>3630.3</v>
      </c>
      <c r="AD25">
        <f t="shared" si="8"/>
        <v>2940</v>
      </c>
      <c r="AE25" s="5"/>
      <c r="AF25" s="5">
        <f t="shared" si="10"/>
        <v>0.05</v>
      </c>
      <c r="AG25">
        <f>'Nuovi positivi'!C25*$AJ$5</f>
        <v>176.3</v>
      </c>
      <c r="AL25" s="11">
        <f t="shared" si="12"/>
        <v>3192.3</v>
      </c>
    </row>
    <row r="26" spans="1:38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29">
        <f t="shared" si="0"/>
        <v>5.0996715693274313</v>
      </c>
      <c r="H26" s="21">
        <f t="shared" si="1"/>
        <v>5.3708441469631332</v>
      </c>
      <c r="I26" s="21">
        <f t="shared" si="2"/>
        <v>-0.27117257763570191</v>
      </c>
      <c r="J26" s="31">
        <f t="shared" si="3"/>
        <v>2.698524695317511</v>
      </c>
      <c r="K26" s="21">
        <f t="shared" si="13"/>
        <v>5.3251398766524201</v>
      </c>
      <c r="L26" s="21">
        <f t="shared" si="11"/>
        <v>-2.626615181334909</v>
      </c>
      <c r="M26" s="21"/>
      <c r="Y26">
        <f>Quarantena!B26</f>
        <v>12090</v>
      </c>
      <c r="Z26" s="25">
        <f t="shared" si="5"/>
        <v>5.430163706025775E-2</v>
      </c>
      <c r="AA26" s="11">
        <f t="shared" si="6"/>
        <v>-123.5</v>
      </c>
      <c r="AB26" s="11">
        <f t="shared" si="9"/>
        <v>3068.8</v>
      </c>
      <c r="AC26" s="11">
        <f t="shared" si="7"/>
        <v>4115.8</v>
      </c>
      <c r="AD26">
        <f t="shared" si="8"/>
        <v>4024</v>
      </c>
      <c r="AE26" s="5"/>
      <c r="AF26" s="5">
        <f t="shared" si="10"/>
        <v>0.05</v>
      </c>
      <c r="AG26">
        <f>'Nuovi positivi'!C26*$AJ$5</f>
        <v>210.35000000000002</v>
      </c>
      <c r="AL26" s="11">
        <f t="shared" si="12"/>
        <v>3068.8</v>
      </c>
    </row>
    <row r="27" spans="1:38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29">
        <f t="shared" si="0"/>
        <v>5.2307202039515612</v>
      </c>
      <c r="H27" s="21">
        <f t="shared" si="1"/>
        <v>5.2335252395631526</v>
      </c>
      <c r="I27" s="21">
        <f t="shared" si="2"/>
        <v>-2.8050356115913999E-3</v>
      </c>
      <c r="J27" s="31">
        <f t="shared" si="3"/>
        <v>6.3206650831353919</v>
      </c>
      <c r="K27" s="21">
        <f t="shared" si="13"/>
        <v>5.0502562226896055</v>
      </c>
      <c r="L27" s="21">
        <f t="shared" si="11"/>
        <v>1.2704088604457864</v>
      </c>
      <c r="M27" s="21"/>
      <c r="Y27">
        <f>Quarantena!B27</f>
        <v>14935</v>
      </c>
      <c r="Z27" s="25">
        <f t="shared" si="5"/>
        <v>2.5369087074420007E-2</v>
      </c>
      <c r="AA27" s="11">
        <f t="shared" si="6"/>
        <v>817.5</v>
      </c>
      <c r="AB27" s="11">
        <f t="shared" si="9"/>
        <v>3886.3</v>
      </c>
      <c r="AC27" s="11">
        <f t="shared" si="7"/>
        <v>4921.3</v>
      </c>
      <c r="AD27">
        <f t="shared" si="8"/>
        <v>4439</v>
      </c>
      <c r="AE27" s="5"/>
      <c r="AF27" s="5">
        <f t="shared" si="10"/>
        <v>0.05</v>
      </c>
      <c r="AG27">
        <f>'Nuovi positivi'!C27*$AJ$5</f>
        <v>266.10000000000002</v>
      </c>
      <c r="AL27" s="11">
        <f t="shared" si="12"/>
        <v>3886.3</v>
      </c>
    </row>
    <row r="28" spans="1:38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29">
        <f t="shared" si="0"/>
        <v>5.1327366008077719</v>
      </c>
      <c r="H28" s="21">
        <f t="shared" si="1"/>
        <v>5.0997172294846287</v>
      </c>
      <c r="I28" s="21">
        <f t="shared" si="2"/>
        <v>3.3019371323143254E-2</v>
      </c>
      <c r="J28" s="31">
        <f t="shared" si="3"/>
        <v>4.5486322188449844</v>
      </c>
      <c r="K28" s="21">
        <f t="shared" si="13"/>
        <v>4.7895620595131723</v>
      </c>
      <c r="L28" s="21">
        <f t="shared" si="11"/>
        <v>-0.2409298406681879</v>
      </c>
      <c r="M28" s="21"/>
      <c r="Y28">
        <f>Quarantena!B28</f>
        <v>19185</v>
      </c>
      <c r="Z28" s="25">
        <f t="shared" si="5"/>
        <v>3.4759640781827784E-2</v>
      </c>
      <c r="AA28" s="11">
        <f t="shared" si="6"/>
        <v>577</v>
      </c>
      <c r="AB28" s="11">
        <f t="shared" si="9"/>
        <v>4463.3</v>
      </c>
      <c r="AC28" s="11">
        <f t="shared" si="7"/>
        <v>5560.3</v>
      </c>
      <c r="AD28">
        <f t="shared" si="8"/>
        <v>5128</v>
      </c>
      <c r="AE28" s="5"/>
      <c r="AF28" s="5">
        <f t="shared" si="10"/>
        <v>0.05</v>
      </c>
      <c r="AG28">
        <f>'Nuovi positivi'!C28*$AJ$5</f>
        <v>299.3</v>
      </c>
      <c r="AL28" s="11">
        <f t="shared" si="12"/>
        <v>4463.3</v>
      </c>
    </row>
    <row r="29" spans="1:38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29">
        <f t="shared" si="0"/>
        <v>4.9167660824080022</v>
      </c>
      <c r="H29" s="21">
        <f t="shared" si="1"/>
        <v>4.9693303519585603</v>
      </c>
      <c r="I29" s="21">
        <f t="shared" si="2"/>
        <v>-5.2564269550558151E-2</v>
      </c>
      <c r="J29" s="31">
        <f t="shared" si="3"/>
        <v>3.7770737327188941</v>
      </c>
      <c r="K29" s="21">
        <f t="shared" si="13"/>
        <v>4.5423249257858433</v>
      </c>
      <c r="L29" s="21">
        <f t="shared" si="11"/>
        <v>-0.76525119306694922</v>
      </c>
      <c r="M29" s="21"/>
      <c r="Y29">
        <f>Quarantena!B29</f>
        <v>22116</v>
      </c>
      <c r="Z29" s="25">
        <f t="shared" si="5"/>
        <v>4.0673836133174011E-2</v>
      </c>
      <c r="AA29" s="11">
        <f t="shared" si="6"/>
        <v>398.05000000000018</v>
      </c>
      <c r="AB29" s="11">
        <f t="shared" si="9"/>
        <v>4861.3500000000004</v>
      </c>
      <c r="AC29" s="11">
        <f t="shared" si="7"/>
        <v>6108.35</v>
      </c>
      <c r="AD29">
        <f t="shared" si="8"/>
        <v>6071</v>
      </c>
      <c r="AE29" s="5"/>
      <c r="AF29" s="5">
        <f t="shared" si="10"/>
        <v>0.05</v>
      </c>
      <c r="AG29">
        <f>'Nuovi positivi'!C29*$AJ$5</f>
        <v>327.85</v>
      </c>
      <c r="AL29" s="11">
        <f t="shared" si="12"/>
        <v>4861.3500000000004</v>
      </c>
    </row>
    <row r="30" spans="1:38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29">
        <f t="shared" si="0"/>
        <v>4.7310400000000001</v>
      </c>
      <c r="H30" s="21">
        <f t="shared" si="1"/>
        <v>4.8422771372741709</v>
      </c>
      <c r="I30" s="21">
        <f t="shared" si="2"/>
        <v>-0.11123713727417073</v>
      </c>
      <c r="J30" s="31">
        <f t="shared" si="3"/>
        <v>3.4684965689332503</v>
      </c>
      <c r="K30" s="21">
        <f t="shared" si="13"/>
        <v>4.307850169815433</v>
      </c>
      <c r="L30" s="21">
        <f t="shared" si="11"/>
        <v>-0.83935360088218269</v>
      </c>
      <c r="M30" s="21"/>
      <c r="Y30">
        <f>Quarantena!B30</f>
        <v>23783</v>
      </c>
      <c r="Z30" s="25">
        <f t="shared" si="5"/>
        <v>3.4371113684120248E-2</v>
      </c>
      <c r="AA30" s="11">
        <f t="shared" si="6"/>
        <v>728.90000000000009</v>
      </c>
      <c r="AB30" s="11">
        <f t="shared" si="9"/>
        <v>5590.25</v>
      </c>
      <c r="AC30" s="11">
        <f t="shared" si="7"/>
        <v>7138.25</v>
      </c>
      <c r="AD30">
        <f t="shared" si="8"/>
        <v>7023</v>
      </c>
      <c r="AE30" s="5"/>
      <c r="AF30" s="5">
        <f t="shared" si="10"/>
        <v>0.05</v>
      </c>
      <c r="AG30">
        <f>'Nuovi positivi'!C30*$AJ$5</f>
        <v>278</v>
      </c>
      <c r="AL30" s="11">
        <f t="shared" si="12"/>
        <v>5590.25</v>
      </c>
    </row>
    <row r="31" spans="1:38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29">
        <f t="shared" si="0"/>
        <v>4.7321785476349101</v>
      </c>
      <c r="H31" s="21">
        <f t="shared" si="1"/>
        <v>4.7184723521000613</v>
      </c>
      <c r="I31" s="21">
        <f t="shared" si="2"/>
        <v>1.3706195534848753E-2</v>
      </c>
      <c r="J31" s="31">
        <f t="shared" si="3"/>
        <v>4.7462834489593657</v>
      </c>
      <c r="K31" s="21">
        <f t="shared" si="13"/>
        <v>4.085478997821431</v>
      </c>
      <c r="L31" s="21">
        <f t="shared" si="11"/>
        <v>0.66080445113793473</v>
      </c>
      <c r="M31" s="21"/>
      <c r="Y31">
        <f>Quarantena!B31</f>
        <v>26522</v>
      </c>
      <c r="Z31" s="25">
        <f t="shared" si="5"/>
        <v>2.0012693879170138E-2</v>
      </c>
      <c r="AA31" s="11">
        <f t="shared" si="6"/>
        <v>1511.9</v>
      </c>
      <c r="AB31" s="11">
        <f t="shared" si="9"/>
        <v>7102.15</v>
      </c>
      <c r="AC31" s="11">
        <f t="shared" si="7"/>
        <v>8457.15</v>
      </c>
      <c r="AD31">
        <f t="shared" si="8"/>
        <v>7431</v>
      </c>
      <c r="AE31" s="5"/>
      <c r="AF31" s="5">
        <f t="shared" si="10"/>
        <v>0.05</v>
      </c>
      <c r="AG31">
        <f>'Nuovi positivi'!C31*$AJ$5</f>
        <v>239.45000000000002</v>
      </c>
      <c r="AL31" s="11">
        <f t="shared" si="12"/>
        <v>7102.15</v>
      </c>
    </row>
    <row r="32" spans="1:38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29">
        <f t="shared" si="0"/>
        <v>4.567278489370131</v>
      </c>
      <c r="H32" s="21">
        <f t="shared" si="1"/>
        <v>4.5978329423056516</v>
      </c>
      <c r="I32" s="21">
        <f t="shared" si="2"/>
        <v>-3.0554452935520615E-2</v>
      </c>
      <c r="J32" s="31">
        <f t="shared" si="3"/>
        <v>3.2064752596212585</v>
      </c>
      <c r="K32" s="21">
        <f t="shared" si="13"/>
        <v>3.8745866229500558</v>
      </c>
      <c r="L32" s="21">
        <f t="shared" si="11"/>
        <v>-0.66811136332879739</v>
      </c>
      <c r="M32" s="21"/>
      <c r="Y32">
        <f>Quarantena!B32</f>
        <v>28697</v>
      </c>
      <c r="Z32" s="25">
        <f t="shared" si="5"/>
        <v>3.0297982602258005E-2</v>
      </c>
      <c r="AA32" s="11">
        <f t="shared" si="6"/>
        <v>1064.5</v>
      </c>
      <c r="AB32" s="11">
        <f t="shared" si="9"/>
        <v>8166.65</v>
      </c>
      <c r="AC32" s="11">
        <f t="shared" si="7"/>
        <v>9672.65</v>
      </c>
      <c r="AD32">
        <f t="shared" si="8"/>
        <v>8325</v>
      </c>
      <c r="AE32" s="5"/>
      <c r="AF32" s="5">
        <f t="shared" si="10"/>
        <v>0.05</v>
      </c>
      <c r="AG32">
        <f>'Nuovi positivi'!C32*$AJ$5</f>
        <v>262.45</v>
      </c>
      <c r="AL32" s="11">
        <f t="shared" si="12"/>
        <v>8166.65</v>
      </c>
    </row>
    <row r="33" spans="1:38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29">
        <f t="shared" si="0"/>
        <v>4.4106729914023122</v>
      </c>
      <c r="H33" s="21">
        <f t="shared" si="1"/>
        <v>4.4802779772445183</v>
      </c>
      <c r="I33" s="21">
        <f t="shared" si="2"/>
        <v>-6.9604985842206091E-2</v>
      </c>
      <c r="J33" s="31">
        <f t="shared" si="3"/>
        <v>3.0308318789994182</v>
      </c>
      <c r="K33" s="21">
        <f t="shared" si="13"/>
        <v>3.6745805098371189</v>
      </c>
      <c r="L33" s="21">
        <f t="shared" si="11"/>
        <v>-0.64374863083770073</v>
      </c>
      <c r="M33" s="21"/>
      <c r="Y33">
        <f>Quarantena!B33</f>
        <v>30920</v>
      </c>
      <c r="Z33" s="25">
        <f t="shared" si="5"/>
        <v>2.988473774795292E-2</v>
      </c>
      <c r="AA33" s="11">
        <f t="shared" si="6"/>
        <v>1157.0500000000002</v>
      </c>
      <c r="AB33" s="11">
        <f t="shared" si="9"/>
        <v>9323.7000000000007</v>
      </c>
      <c r="AC33" s="11">
        <f t="shared" si="7"/>
        <v>11182.7</v>
      </c>
      <c r="AD33">
        <f t="shared" si="8"/>
        <v>9361</v>
      </c>
      <c r="AE33" s="5"/>
      <c r="AF33" s="5">
        <f t="shared" si="10"/>
        <v>0.05</v>
      </c>
      <c r="AG33">
        <f>'Nuovi positivi'!C33*$AJ$5</f>
        <v>260.5</v>
      </c>
      <c r="AL33" s="11">
        <f t="shared" si="12"/>
        <v>9323.7000000000007</v>
      </c>
    </row>
    <row r="34" spans="1:38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29">
        <f t="shared" si="0"/>
        <v>4.3473496707330241</v>
      </c>
      <c r="H34" s="21">
        <f t="shared" si="1"/>
        <v>4.3657285954622749</v>
      </c>
      <c r="I34" s="21">
        <f t="shared" si="2"/>
        <v>-1.8378924729250734E-2</v>
      </c>
      <c r="J34" s="31">
        <f t="shared" si="3"/>
        <v>3.7043949428055387</v>
      </c>
      <c r="K34" s="21">
        <f t="shared" si="13"/>
        <v>3.4848987097865369</v>
      </c>
      <c r="L34" s="21">
        <f t="shared" si="11"/>
        <v>0.21949623301900179</v>
      </c>
      <c r="M34" s="21"/>
      <c r="Y34">
        <f>Quarantena!B34</f>
        <v>33648</v>
      </c>
      <c r="Z34" s="25">
        <f t="shared" si="5"/>
        <v>2.6784706432522214E-2</v>
      </c>
      <c r="AA34" s="11">
        <f t="shared" si="6"/>
        <v>1439.65</v>
      </c>
      <c r="AB34" s="11">
        <f t="shared" si="9"/>
        <v>10763.35</v>
      </c>
      <c r="AC34" s="11">
        <f t="shared" si="7"/>
        <v>12959.35</v>
      </c>
      <c r="AD34">
        <f t="shared" si="8"/>
        <v>10360</v>
      </c>
      <c r="AE34" s="5"/>
      <c r="AF34" s="5">
        <f t="shared" si="10"/>
        <v>0.05</v>
      </c>
      <c r="AG34">
        <f>'Nuovi positivi'!C34*$AJ$5</f>
        <v>307.65000000000003</v>
      </c>
      <c r="AL34" s="11">
        <f t="shared" si="12"/>
        <v>10763.35</v>
      </c>
    </row>
    <row r="35" spans="1:38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29">
        <f t="shared" ref="G35:G58" si="14">C35/(E35+F35)</f>
        <v>4.3068113921529578</v>
      </c>
      <c r="H35" s="21">
        <f t="shared" ref="H35:H58" si="15">$O$3*EXP($O$4*B35)</f>
        <v>4.2541079517925633</v>
      </c>
      <c r="I35" s="21">
        <f t="shared" si="2"/>
        <v>5.2703440360394538E-2</v>
      </c>
      <c r="J35" s="31">
        <f t="shared" si="3"/>
        <v>3.8247753530166881</v>
      </c>
      <c r="K35" s="21">
        <f t="shared" si="13"/>
        <v>3.3050082818869009</v>
      </c>
      <c r="L35" s="21">
        <f t="shared" si="11"/>
        <v>0.51976707112978726</v>
      </c>
      <c r="M35" s="21"/>
      <c r="Y35">
        <f>Quarantena!B35</f>
        <v>36653</v>
      </c>
      <c r="Z35" s="25">
        <f t="shared" si="5"/>
        <v>2.3458909266118589E-2</v>
      </c>
      <c r="AA35" s="11">
        <f t="shared" si="6"/>
        <v>1762.7000000000003</v>
      </c>
      <c r="AB35" s="11">
        <f t="shared" si="9"/>
        <v>12526.050000000001</v>
      </c>
      <c r="AC35" s="11">
        <f t="shared" si="7"/>
        <v>14342.050000000001</v>
      </c>
      <c r="AD35">
        <f t="shared" si="8"/>
        <v>10949</v>
      </c>
      <c r="AE35" s="5"/>
      <c r="AF35" s="5">
        <f t="shared" si="10"/>
        <v>0.05</v>
      </c>
      <c r="AG35">
        <f>'Nuovi positivi'!C35*$AJ$5</f>
        <v>297.95</v>
      </c>
      <c r="AL35" s="11">
        <f t="shared" si="12"/>
        <v>12526.050000000001</v>
      </c>
    </row>
    <row r="36" spans="1:38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29">
        <f t="shared" si="14"/>
        <v>4.1269246217699829</v>
      </c>
      <c r="H36" s="21">
        <f t="shared" si="15"/>
        <v>4.1453411658056663</v>
      </c>
      <c r="I36" s="21">
        <f t="shared" si="2"/>
        <v>-1.841654403568338E-2</v>
      </c>
      <c r="J36" s="31">
        <f t="shared" ref="J36:J58" si="16">(C36-C35)/(E36-E35+F36-F35)</f>
        <v>2.5716745587602237</v>
      </c>
      <c r="K36" s="21">
        <f t="shared" si="13"/>
        <v>3.1344037956299973</v>
      </c>
      <c r="L36" s="21">
        <f t="shared" si="11"/>
        <v>-0.56272923686977361</v>
      </c>
      <c r="M36" s="21"/>
      <c r="Y36">
        <f>Quarantena!B36</f>
        <v>39533</v>
      </c>
      <c r="Z36" s="25">
        <f t="shared" si="5"/>
        <v>3.3154927567258977E-2</v>
      </c>
      <c r="AA36" s="11">
        <f t="shared" ref="AA36:AA58" si="17">$AJ$5*(D36)-(F36-F35+E36-E35)</f>
        <v>1180.25</v>
      </c>
      <c r="AB36" s="11">
        <f t="shared" si="9"/>
        <v>13706.300000000001</v>
      </c>
      <c r="AC36" s="11">
        <f t="shared" si="7"/>
        <v>16067.300000000001</v>
      </c>
      <c r="AD36">
        <f t="shared" ref="AD36:AD58" si="18">F36-F35+AD35</f>
        <v>12383</v>
      </c>
      <c r="AE36" s="5"/>
      <c r="AF36" s="5">
        <f t="shared" si="10"/>
        <v>0.05</v>
      </c>
      <c r="AG36">
        <f>'Nuovi positivi'!C36*$AJ$5</f>
        <v>298.7</v>
      </c>
      <c r="AL36" s="11">
        <f t="shared" si="12"/>
        <v>13706.300000000001</v>
      </c>
    </row>
    <row r="37" spans="1:38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29">
        <f t="shared" si="14"/>
        <v>4.103028266621866</v>
      </c>
      <c r="H37" s="21">
        <f t="shared" si="15"/>
        <v>4.0393552715751548</v>
      </c>
      <c r="I37" s="21">
        <f t="shared" si="2"/>
        <v>6.36729950467112E-2</v>
      </c>
      <c r="J37" s="31">
        <f t="shared" si="16"/>
        <v>3.7211126961483596</v>
      </c>
      <c r="K37" s="21">
        <f t="shared" si="13"/>
        <v>2.9726059108241403</v>
      </c>
      <c r="L37" s="21">
        <f t="shared" si="11"/>
        <v>0.74850678532421933</v>
      </c>
      <c r="M37" s="21"/>
      <c r="Y37">
        <f>Quarantena!B37</f>
        <v>42588</v>
      </c>
      <c r="Z37" s="25">
        <f t="shared" si="5"/>
        <v>1.897671900378993E-2</v>
      </c>
      <c r="AA37" s="11">
        <f t="shared" si="17"/>
        <v>2292</v>
      </c>
      <c r="AB37" s="11">
        <f t="shared" si="9"/>
        <v>15998.300000000001</v>
      </c>
      <c r="AC37" s="11">
        <f t="shared" si="7"/>
        <v>18249.300000000003</v>
      </c>
      <c r="AD37">
        <f t="shared" si="18"/>
        <v>13029</v>
      </c>
      <c r="AE37" s="5"/>
      <c r="AF37" s="5">
        <f t="shared" ref="AF37:AF58" si="19">(E37-E36+F37-F36+AA37)/D37</f>
        <v>0.05</v>
      </c>
      <c r="AG37">
        <f>'Nuovi positivi'!C37*$AJ$5</f>
        <v>260.85000000000002</v>
      </c>
      <c r="AL37" s="11">
        <f t="shared" si="12"/>
        <v>15998.300000000001</v>
      </c>
    </row>
    <row r="38" spans="1:38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29">
        <f t="shared" si="14"/>
        <v>3.8815382854526725</v>
      </c>
      <c r="H38" s="21">
        <f t="shared" si="15"/>
        <v>3.9360791687288859</v>
      </c>
      <c r="I38" s="21">
        <f t="shared" si="2"/>
        <v>-5.4540883276213314E-2</v>
      </c>
      <c r="J38" s="31">
        <f t="shared" si="16"/>
        <v>1.6860949208992506</v>
      </c>
      <c r="K38" s="21">
        <f t="shared" si="13"/>
        <v>2.8191600308123514</v>
      </c>
      <c r="L38" s="21">
        <f t="shared" si="11"/>
        <v>-1.1330651099131008</v>
      </c>
      <c r="M38" s="21"/>
      <c r="Y38">
        <f>Quarantena!B38</f>
        <v>43752</v>
      </c>
      <c r="Z38" s="25">
        <f t="shared" si="5"/>
        <v>3.1802775129753207E-2</v>
      </c>
      <c r="AA38" s="11">
        <f t="shared" si="17"/>
        <v>1374.4</v>
      </c>
      <c r="AB38" s="11">
        <f t="shared" si="9"/>
        <v>17372.7</v>
      </c>
      <c r="AC38" s="11">
        <f t="shared" si="7"/>
        <v>20401.7</v>
      </c>
      <c r="AD38">
        <f t="shared" si="18"/>
        <v>14619</v>
      </c>
      <c r="AE38" s="5"/>
      <c r="AF38" s="5">
        <f t="shared" si="19"/>
        <v>0.05</v>
      </c>
      <c r="AG38">
        <f>'Nuovi positivi'!C38*$AJ$5</f>
        <v>202.5</v>
      </c>
      <c r="AL38" s="11">
        <f t="shared" si="12"/>
        <v>17372.7</v>
      </c>
    </row>
    <row r="39" spans="1:38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29">
        <f t="shared" si="14"/>
        <v>3.7572184536704905</v>
      </c>
      <c r="H39" s="21">
        <f t="shared" si="15"/>
        <v>3.835443574751487</v>
      </c>
      <c r="I39" s="21">
        <f t="shared" si="2"/>
        <v>-7.8225121080996551E-2</v>
      </c>
      <c r="J39" s="31">
        <f t="shared" si="16"/>
        <v>2.0827338129496402</v>
      </c>
      <c r="K39" s="21">
        <f t="shared" si="13"/>
        <v>2.6736350252114138</v>
      </c>
      <c r="L39" s="21">
        <f t="shared" si="11"/>
        <v>-0.59090121226177361</v>
      </c>
      <c r="M39" s="21"/>
      <c r="Y39">
        <f>Quarantena!B39</f>
        <v>45420</v>
      </c>
      <c r="Z39" s="25">
        <f t="shared" si="5"/>
        <v>2.5066014040059252E-2</v>
      </c>
      <c r="AA39" s="11">
        <f t="shared" si="17"/>
        <v>1935.75</v>
      </c>
      <c r="AB39" s="11">
        <f t="shared" si="9"/>
        <v>19308.45</v>
      </c>
      <c r="AC39" s="11">
        <f t="shared" si="7"/>
        <v>22609.45</v>
      </c>
      <c r="AD39">
        <f t="shared" si="18"/>
        <v>15728</v>
      </c>
      <c r="AE39" s="5"/>
      <c r="AF39" s="5">
        <f t="shared" si="19"/>
        <v>0.05</v>
      </c>
      <c r="AG39">
        <f>'Nuovi positivi'!C39*$AJ$5</f>
        <v>202.65</v>
      </c>
      <c r="AL39" s="11">
        <f t="shared" si="12"/>
        <v>19308.45</v>
      </c>
    </row>
    <row r="40" spans="1:38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29">
        <f t="shared" si="14"/>
        <v>3.6855542963802415</v>
      </c>
      <c r="H40" s="21">
        <f t="shared" si="15"/>
        <v>3.7373809785063603</v>
      </c>
      <c r="I40" s="21">
        <f t="shared" si="2"/>
        <v>-5.182668212611885E-2</v>
      </c>
      <c r="J40" s="31">
        <f t="shared" si="16"/>
        <v>2.5918699186991869</v>
      </c>
      <c r="K40" s="21">
        <f t="shared" si="13"/>
        <v>2.5356220185831106</v>
      </c>
      <c r="L40" s="21">
        <f t="shared" si="11"/>
        <v>5.6247900116076277E-2</v>
      </c>
      <c r="M40" s="21"/>
      <c r="Y40">
        <f>Quarantena!B40</f>
        <v>48134</v>
      </c>
      <c r="Z40" s="25">
        <f t="shared" si="5"/>
        <v>2.2898773767561931E-2</v>
      </c>
      <c r="AA40" s="11">
        <f t="shared" si="17"/>
        <v>2183.6000000000004</v>
      </c>
      <c r="AB40" s="11">
        <f t="shared" si="9"/>
        <v>21492.050000000003</v>
      </c>
      <c r="AC40" s="11">
        <f t="shared" si="7"/>
        <v>25184.050000000003</v>
      </c>
      <c r="AD40">
        <f t="shared" si="18"/>
        <v>16846</v>
      </c>
      <c r="AE40" s="5"/>
      <c r="AF40" s="5">
        <f t="shared" si="19"/>
        <v>0.05</v>
      </c>
      <c r="AG40">
        <f>'Nuovi positivi'!C40*$AJ$5</f>
        <v>239.10000000000002</v>
      </c>
      <c r="AL40" s="11">
        <f t="shared" si="12"/>
        <v>21492.050000000003</v>
      </c>
    </row>
    <row r="41" spans="1:38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29">
        <f t="shared" si="14"/>
        <v>3.5797222998788558</v>
      </c>
      <c r="H41" s="21">
        <f t="shared" si="15"/>
        <v>3.6418255949460039</v>
      </c>
      <c r="I41" s="21">
        <f t="shared" si="2"/>
        <v>-6.2103295067148068E-2</v>
      </c>
      <c r="J41" s="31">
        <f t="shared" si="16"/>
        <v>2.1305340027384756</v>
      </c>
      <c r="K41" s="21">
        <f t="shared" si="13"/>
        <v>2.4047332416342408</v>
      </c>
      <c r="L41" s="21">
        <f t="shared" si="11"/>
        <v>-0.27419923889576525</v>
      </c>
      <c r="M41" s="21"/>
      <c r="Y41">
        <f>Quarantena!B41</f>
        <v>50456</v>
      </c>
      <c r="Z41" s="25">
        <f t="shared" si="5"/>
        <v>2.6382015436669917E-2</v>
      </c>
      <c r="AA41" s="11">
        <f t="shared" si="17"/>
        <v>1961.4499999999998</v>
      </c>
      <c r="AB41" s="11">
        <f t="shared" si="9"/>
        <v>23453.500000000004</v>
      </c>
      <c r="AC41" s="11">
        <f t="shared" si="7"/>
        <v>27816.500000000004</v>
      </c>
      <c r="AD41">
        <f t="shared" si="18"/>
        <v>18277</v>
      </c>
      <c r="AE41" s="5"/>
      <c r="AF41" s="5">
        <f t="shared" si="19"/>
        <v>4.9999999999999996E-2</v>
      </c>
      <c r="AG41">
        <f>'Nuovi positivi'!C41*$AJ$5</f>
        <v>233.4</v>
      </c>
      <c r="AL41" s="11">
        <f t="shared" si="12"/>
        <v>23453.500000000004</v>
      </c>
    </row>
    <row r="42" spans="1:38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29">
        <f t="shared" si="14"/>
        <v>3.4793983565144169</v>
      </c>
      <c r="H42" s="21">
        <f t="shared" si="15"/>
        <v>3.5487133209802741</v>
      </c>
      <c r="I42" s="21">
        <f t="shared" si="2"/>
        <v>-6.9314964465857276E-2</v>
      </c>
      <c r="J42" s="31">
        <f t="shared" si="16"/>
        <v>2.0414069456812109</v>
      </c>
      <c r="K42" s="21">
        <f t="shared" si="13"/>
        <v>2.2806009417176778</v>
      </c>
      <c r="L42" s="21">
        <f t="shared" si="11"/>
        <v>-0.23919399603646685</v>
      </c>
      <c r="M42" s="21"/>
      <c r="Y42">
        <f>Quarantena!B42</f>
        <v>52579</v>
      </c>
      <c r="Z42" s="25">
        <f t="shared" si="5"/>
        <v>2.6303461844755703E-2</v>
      </c>
      <c r="AA42" s="11">
        <f t="shared" si="17"/>
        <v>2023.4000000000005</v>
      </c>
      <c r="AB42" s="11">
        <f t="shared" si="9"/>
        <v>25476.900000000005</v>
      </c>
      <c r="AC42" s="11">
        <f t="shared" si="7"/>
        <v>30553.900000000005</v>
      </c>
      <c r="AD42">
        <f t="shared" si="18"/>
        <v>19757</v>
      </c>
      <c r="AE42" s="5"/>
      <c r="AF42" s="5">
        <f t="shared" si="19"/>
        <v>5.000000000000001E-2</v>
      </c>
      <c r="AG42">
        <f>'Nuovi positivi'!C42*$AJ$5</f>
        <v>229.25</v>
      </c>
      <c r="AL42" s="11">
        <f t="shared" si="12"/>
        <v>25476.900000000005</v>
      </c>
    </row>
    <row r="43" spans="1:38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29">
        <f t="shared" si="14"/>
        <v>3.4279113262555696</v>
      </c>
      <c r="H43" s="21">
        <f t="shared" si="15"/>
        <v>3.4579816924729929</v>
      </c>
      <c r="I43" s="21">
        <f t="shared" si="2"/>
        <v>-3.0070366217423317E-2</v>
      </c>
      <c r="J43" s="31">
        <f t="shared" si="16"/>
        <v>2.5039082855653985</v>
      </c>
      <c r="K43" s="21">
        <f t="shared" si="13"/>
        <v>2.1628763495733523</v>
      </c>
      <c r="L43" s="21">
        <f t="shared" si="11"/>
        <v>0.34103193599204618</v>
      </c>
      <c r="M43" s="21"/>
      <c r="Y43">
        <f>Quarantena!B43</f>
        <v>55270</v>
      </c>
      <c r="Z43" s="25">
        <f t="shared" si="5"/>
        <v>2.1739130434782608E-2</v>
      </c>
      <c r="AA43" s="11">
        <f t="shared" si="17"/>
        <v>2494.6999999999998</v>
      </c>
      <c r="AB43" s="11">
        <f t="shared" si="9"/>
        <v>27971.600000000006</v>
      </c>
      <c r="AC43" s="11">
        <f t="shared" si="7"/>
        <v>33605.600000000006</v>
      </c>
      <c r="AD43">
        <f t="shared" si="18"/>
        <v>20995</v>
      </c>
      <c r="AE43" s="5"/>
      <c r="AF43" s="5">
        <f t="shared" si="19"/>
        <v>4.9999999999999996E-2</v>
      </c>
      <c r="AG43">
        <f>'Nuovi positivi'!C43*$AJ$5</f>
        <v>240.25</v>
      </c>
      <c r="AL43" s="11">
        <f t="shared" si="12"/>
        <v>27971.600000000006</v>
      </c>
    </row>
    <row r="44" spans="1:38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29">
        <f t="shared" si="14"/>
        <v>3.4201899103495834</v>
      </c>
      <c r="H44" s="21">
        <f t="shared" si="15"/>
        <v>3.3695698423380351</v>
      </c>
      <c r="I44" s="21">
        <f t="shared" si="2"/>
        <v>5.062006801154828E-2</v>
      </c>
      <c r="J44" s="31">
        <f t="shared" si="16"/>
        <v>3.2113095238095237</v>
      </c>
      <c r="K44" s="21">
        <f t="shared" si="13"/>
        <v>2.0512286994060434</v>
      </c>
      <c r="L44" s="21">
        <f t="shared" si="11"/>
        <v>1.1600808244034804</v>
      </c>
      <c r="M44" s="21"/>
      <c r="Y44">
        <f>Quarantena!B44</f>
        <v>58320</v>
      </c>
      <c r="Z44" s="25">
        <f t="shared" si="5"/>
        <v>1.4729412796177366E-2</v>
      </c>
      <c r="AA44" s="11">
        <f t="shared" si="17"/>
        <v>3218.3</v>
      </c>
      <c r="AB44" s="11">
        <f t="shared" si="9"/>
        <v>31189.900000000005</v>
      </c>
      <c r="AC44" s="11">
        <f t="shared" si="7"/>
        <v>37117.900000000009</v>
      </c>
      <c r="AD44">
        <f t="shared" si="18"/>
        <v>21814</v>
      </c>
      <c r="AE44" s="5"/>
      <c r="AF44" s="5">
        <f t="shared" si="19"/>
        <v>0.05</v>
      </c>
      <c r="AG44">
        <f>'Nuovi positivi'!C44*$AJ$5</f>
        <v>215.8</v>
      </c>
      <c r="AL44" s="11">
        <f t="shared" si="12"/>
        <v>31189.900000000005</v>
      </c>
    </row>
    <row r="45" spans="1:38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29">
        <f t="shared" si="14"/>
        <v>3.3675558943089432</v>
      </c>
      <c r="H45" s="21">
        <f t="shared" si="15"/>
        <v>3.2834184597067937</v>
      </c>
      <c r="I45" s="21">
        <f t="shared" si="2"/>
        <v>8.4137434602149508E-2</v>
      </c>
      <c r="J45" s="31">
        <f t="shared" si="16"/>
        <v>2.1706875753920385</v>
      </c>
      <c r="K45" s="21">
        <f t="shared" si="13"/>
        <v>1.945344299546752</v>
      </c>
      <c r="L45" s="21">
        <f t="shared" si="11"/>
        <v>0.22534327584528646</v>
      </c>
      <c r="M45" s="21"/>
      <c r="Y45">
        <f>Quarantena!B45</f>
        <v>60313</v>
      </c>
      <c r="Z45" s="25">
        <f t="shared" si="5"/>
        <v>1.7792181312844067E-2</v>
      </c>
      <c r="AA45" s="11">
        <f t="shared" si="17"/>
        <v>3001.3500000000004</v>
      </c>
      <c r="AB45" s="11">
        <f t="shared" si="9"/>
        <v>34191.250000000007</v>
      </c>
      <c r="AC45" s="11">
        <f t="shared" si="7"/>
        <v>40505.250000000007</v>
      </c>
      <c r="AD45">
        <f t="shared" si="18"/>
        <v>22836</v>
      </c>
      <c r="AE45" s="5"/>
      <c r="AF45" s="5">
        <f t="shared" si="19"/>
        <v>0.05</v>
      </c>
      <c r="AG45">
        <f>'Nuovi positivi'!C45*$AJ$5</f>
        <v>179.95000000000002</v>
      </c>
      <c r="AL45" s="11">
        <f t="shared" si="12"/>
        <v>34191.250000000007</v>
      </c>
    </row>
    <row r="46" spans="1:38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29">
        <f t="shared" si="14"/>
        <v>3.265637419012982</v>
      </c>
      <c r="H46" s="21">
        <f t="shared" si="15"/>
        <v>3.199469750139639</v>
      </c>
      <c r="I46" s="21">
        <f t="shared" si="2"/>
        <v>6.6167668873343022E-2</v>
      </c>
      <c r="J46" s="31">
        <f t="shared" si="16"/>
        <v>1.4075961093098657</v>
      </c>
      <c r="K46" s="21">
        <f t="shared" si="13"/>
        <v>1.8449256510865164</v>
      </c>
      <c r="L46" s="21">
        <f t="shared" si="11"/>
        <v>-0.43732954177665073</v>
      </c>
      <c r="M46" s="21"/>
      <c r="Y46">
        <f>Quarantena!B46</f>
        <v>61557</v>
      </c>
      <c r="Z46" s="25">
        <f t="shared" si="5"/>
        <v>2.2951725897498592E-2</v>
      </c>
      <c r="AA46" s="11">
        <f t="shared" si="17"/>
        <v>2544.3500000000004</v>
      </c>
      <c r="AB46" s="11">
        <f t="shared" si="9"/>
        <v>36735.600000000006</v>
      </c>
      <c r="AC46" s="11">
        <f t="shared" si="7"/>
        <v>44000.600000000006</v>
      </c>
      <c r="AD46">
        <f t="shared" si="18"/>
        <v>24391</v>
      </c>
      <c r="AE46" s="5"/>
      <c r="AF46" s="5">
        <f t="shared" si="19"/>
        <v>0.05</v>
      </c>
      <c r="AG46">
        <f>'Nuovi positivi'!C46*$AJ$5</f>
        <v>151.95000000000002</v>
      </c>
      <c r="AL46" s="11">
        <f t="shared" si="12"/>
        <v>36735.600000000006</v>
      </c>
    </row>
    <row r="47" spans="1:38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29">
        <f t="shared" si="14"/>
        <v>3.1572010869565217</v>
      </c>
      <c r="H47" s="21">
        <f t="shared" si="15"/>
        <v>3.1176673968546558</v>
      </c>
      <c r="I47" s="21">
        <f t="shared" si="2"/>
        <v>3.9533690101865915E-2</v>
      </c>
      <c r="J47" s="31">
        <f t="shared" si="16"/>
        <v>1.4524801211662248</v>
      </c>
      <c r="K47" s="21">
        <f t="shared" si="13"/>
        <v>1.7496906120063427</v>
      </c>
      <c r="L47" s="21">
        <f t="shared" si="11"/>
        <v>-0.29721049084011786</v>
      </c>
      <c r="M47" s="21"/>
      <c r="Y47">
        <f>Quarantena!B47</f>
        <v>63084</v>
      </c>
      <c r="Z47" s="25">
        <f t="shared" si="5"/>
        <v>2.7723541391110832E-2</v>
      </c>
      <c r="AA47" s="11">
        <f t="shared" si="17"/>
        <v>2122.1000000000004</v>
      </c>
      <c r="AB47" s="11">
        <f t="shared" si="9"/>
        <v>38857.700000000004</v>
      </c>
      <c r="AC47" s="11">
        <f t="shared" si="7"/>
        <v>47679.700000000004</v>
      </c>
      <c r="AD47">
        <f t="shared" si="18"/>
        <v>26490</v>
      </c>
      <c r="AE47" s="5"/>
      <c r="AF47" s="5">
        <f t="shared" si="19"/>
        <v>0.05</v>
      </c>
      <c r="AG47">
        <f>'Nuovi positivi'!C47*$AJ$5</f>
        <v>191.8</v>
      </c>
      <c r="AL47" s="11">
        <f t="shared" si="12"/>
        <v>38857.700000000004</v>
      </c>
    </row>
    <row r="48" spans="1:38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29">
        <f t="shared" si="14"/>
        <v>3.0722796209544589</v>
      </c>
      <c r="H48" s="21">
        <f t="shared" si="15"/>
        <v>3.0379565229476762</v>
      </c>
      <c r="I48" s="21">
        <f t="shared" si="2"/>
        <v>3.4323098006782793E-2</v>
      </c>
      <c r="J48" s="31">
        <f t="shared" si="16"/>
        <v>1.6237929702587872</v>
      </c>
      <c r="K48" s="21">
        <f t="shared" si="13"/>
        <v>1.6593716044547353</v>
      </c>
      <c r="L48" s="21">
        <f t="shared" si="11"/>
        <v>-3.5578634195948089E-2</v>
      </c>
      <c r="M48" s="21"/>
      <c r="Y48">
        <f>Quarantena!B48</f>
        <v>64873</v>
      </c>
      <c r="Z48" s="25">
        <f t="shared" si="5"/>
        <v>2.6724609556447867E-2</v>
      </c>
      <c r="AA48" s="11">
        <f t="shared" si="17"/>
        <v>2254.8500000000004</v>
      </c>
      <c r="AB48" s="11">
        <f t="shared" si="9"/>
        <v>41112.550000000003</v>
      </c>
      <c r="AC48" s="11">
        <f t="shared" si="7"/>
        <v>51303.55</v>
      </c>
      <c r="AD48">
        <f t="shared" si="18"/>
        <v>28469</v>
      </c>
      <c r="AE48" s="5"/>
      <c r="AF48" s="5">
        <f t="shared" si="19"/>
        <v>0.05</v>
      </c>
      <c r="AG48">
        <f>'Nuovi positivi'!C48*$AJ$5</f>
        <v>210.20000000000002</v>
      </c>
      <c r="AL48" s="11">
        <f t="shared" si="12"/>
        <v>41112.550000000003</v>
      </c>
    </row>
    <row r="49" spans="1:38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29">
        <f t="shared" si="14"/>
        <v>2.9932054194385853</v>
      </c>
      <c r="H49" s="21">
        <f t="shared" si="15"/>
        <v>2.9602836545782414</v>
      </c>
      <c r="I49" s="21">
        <f t="shared" si="2"/>
        <v>3.2921764860343927E-2</v>
      </c>
      <c r="J49" s="31">
        <f t="shared" si="16"/>
        <v>1.5463796477495109</v>
      </c>
      <c r="K49" s="21">
        <f t="shared" si="13"/>
        <v>1.5737148629455524</v>
      </c>
      <c r="L49" s="21">
        <f t="shared" si="11"/>
        <v>-2.733521519604154E-2</v>
      </c>
      <c r="M49" s="21"/>
      <c r="Y49">
        <f>Quarantena!B49</f>
        <v>66534</v>
      </c>
      <c r="Z49" s="25">
        <f t="shared" si="5"/>
        <v>2.5999002777975639E-2</v>
      </c>
      <c r="AA49" s="11">
        <f t="shared" si="17"/>
        <v>2358.6500000000005</v>
      </c>
      <c r="AB49" s="11">
        <f t="shared" si="9"/>
        <v>43471.200000000004</v>
      </c>
      <c r="AC49" s="11">
        <f t="shared" si="7"/>
        <v>55077.200000000004</v>
      </c>
      <c r="AD49">
        <f t="shared" si="18"/>
        <v>30454</v>
      </c>
      <c r="AE49" s="5"/>
      <c r="AF49" s="5">
        <f t="shared" si="19"/>
        <v>0.05</v>
      </c>
      <c r="AG49">
        <f>'Nuovi positivi'!C49*$AJ$5</f>
        <v>197.55</v>
      </c>
      <c r="AL49" s="11">
        <f t="shared" si="12"/>
        <v>43471.200000000004</v>
      </c>
    </row>
    <row r="50" spans="1:38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29">
        <f t="shared" si="14"/>
        <v>2.9281758393907928</v>
      </c>
      <c r="H50" s="21">
        <f t="shared" si="15"/>
        <v>2.8845966850968141</v>
      </c>
      <c r="I50" s="21">
        <f t="shared" si="2"/>
        <v>4.3579154293978739E-2</v>
      </c>
      <c r="J50" s="31">
        <f t="shared" si="16"/>
        <v>1.7398072646404745</v>
      </c>
      <c r="K50" s="21">
        <f t="shared" si="13"/>
        <v>1.4924797213638812</v>
      </c>
      <c r="L50" s="21">
        <f t="shared" si="11"/>
        <v>0.24732754327659334</v>
      </c>
      <c r="M50" s="21"/>
      <c r="Y50">
        <f>Quarantena!B50</f>
        <v>68744</v>
      </c>
      <c r="Z50" s="25">
        <f t="shared" si="5"/>
        <v>2.6907618506218273E-2</v>
      </c>
      <c r="AA50" s="11">
        <f t="shared" si="17"/>
        <v>2315.4500000000007</v>
      </c>
      <c r="AB50" s="11">
        <f t="shared" si="9"/>
        <v>45786.650000000009</v>
      </c>
      <c r="AC50" s="11">
        <f t="shared" si="7"/>
        <v>58852.650000000009</v>
      </c>
      <c r="AD50">
        <f t="shared" si="18"/>
        <v>32533</v>
      </c>
      <c r="AE50" s="5"/>
      <c r="AF50" s="5">
        <f t="shared" si="19"/>
        <v>5.000000000000001E-2</v>
      </c>
      <c r="AG50">
        <f>'Nuovi positivi'!C50*$AJ$5</f>
        <v>234.70000000000002</v>
      </c>
      <c r="AL50" s="11">
        <f t="shared" si="12"/>
        <v>45786.650000000009</v>
      </c>
    </row>
    <row r="51" spans="1:38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29">
        <f t="shared" si="14"/>
        <v>2.8897246350027723</v>
      </c>
      <c r="H51" s="21">
        <f t="shared" si="15"/>
        <v>2.810844840089159</v>
      </c>
      <c r="I51" s="21">
        <f t="shared" si="2"/>
        <v>7.8879794913613299E-2</v>
      </c>
      <c r="J51" s="31">
        <f t="shared" si="16"/>
        <v>1.9411764705882353</v>
      </c>
      <c r="K51" s="21">
        <f t="shared" si="13"/>
        <v>1.4154379367766547</v>
      </c>
      <c r="L51" s="21">
        <f t="shared" si="11"/>
        <v>0.52573853381158053</v>
      </c>
      <c r="M51" s="21"/>
      <c r="Y51">
        <f>Quarantena!B51</f>
        <v>71063</v>
      </c>
      <c r="Z51" s="25">
        <f t="shared" si="5"/>
        <v>2.061553206262897E-2</v>
      </c>
      <c r="AA51" s="11">
        <f t="shared" si="17"/>
        <v>3004.6500000000005</v>
      </c>
      <c r="AB51" s="11">
        <f t="shared" si="9"/>
        <v>48791.30000000001</v>
      </c>
      <c r="AC51" s="11">
        <f t="shared" si="7"/>
        <v>63103.30000000001</v>
      </c>
      <c r="AD51">
        <f t="shared" si="18"/>
        <v>34210</v>
      </c>
      <c r="AF51" s="5">
        <f t="shared" si="19"/>
        <v>0.05</v>
      </c>
      <c r="AG51">
        <f>'Nuovi positivi'!C51*$AJ$5</f>
        <v>204.60000000000002</v>
      </c>
      <c r="AL51" s="11">
        <f t="shared" si="12"/>
        <v>48791.30000000001</v>
      </c>
    </row>
    <row r="52" spans="1:38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29">
        <f t="shared" si="14"/>
        <v>2.8535957066189623</v>
      </c>
      <c r="H52" s="21">
        <f t="shared" si="15"/>
        <v>2.7389786433144558</v>
      </c>
      <c r="I52" s="21">
        <f t="shared" si="2"/>
        <v>0.11461706330450649</v>
      </c>
      <c r="J52" s="31">
        <f t="shared" si="16"/>
        <v>1.7614525139664805</v>
      </c>
      <c r="K52" s="21">
        <f t="shared" si="13"/>
        <v>1.3423730481481624</v>
      </c>
      <c r="L52" s="21">
        <f t="shared" si="11"/>
        <v>0.41907946581831812</v>
      </c>
      <c r="M52" s="21"/>
      <c r="Y52">
        <f>Quarantena!B52</f>
        <v>72333</v>
      </c>
      <c r="Z52" s="25">
        <f t="shared" si="5"/>
        <v>1.7275324274243359E-2</v>
      </c>
      <c r="AA52" s="11">
        <f t="shared" si="17"/>
        <v>3390.8</v>
      </c>
      <c r="AB52" s="11">
        <f t="shared" si="9"/>
        <v>52182.100000000013</v>
      </c>
      <c r="AC52" s="11">
        <f t="shared" si="7"/>
        <v>67152.100000000006</v>
      </c>
      <c r="AD52">
        <f t="shared" si="18"/>
        <v>35434</v>
      </c>
      <c r="AF52" s="5">
        <f t="shared" si="19"/>
        <v>0.05</v>
      </c>
      <c r="AG52">
        <f>'Nuovi positivi'!C52*$AJ$5</f>
        <v>157.65</v>
      </c>
      <c r="AL52" s="11">
        <f t="shared" si="12"/>
        <v>52182.100000000013</v>
      </c>
    </row>
    <row r="53" spans="1:38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29">
        <f t="shared" si="14"/>
        <v>2.7920339536402219</v>
      </c>
      <c r="H53" s="21">
        <f t="shared" si="15"/>
        <v>2.668949883514288</v>
      </c>
      <c r="I53" s="21">
        <f t="shared" si="2"/>
        <v>0.12308407012593392</v>
      </c>
      <c r="J53" s="31">
        <f t="shared" si="16"/>
        <v>1.2938615585546365</v>
      </c>
      <c r="K53" s="21">
        <f t="shared" si="13"/>
        <v>1.273079768158655</v>
      </c>
      <c r="L53" s="21">
        <f t="shared" si="11"/>
        <v>2.0781790395981492E-2</v>
      </c>
      <c r="M53" s="21"/>
      <c r="Y53">
        <f>Quarantena!B53</f>
        <v>73094</v>
      </c>
      <c r="Z53" s="25">
        <f t="shared" si="5"/>
        <v>2.2024911066151443E-2</v>
      </c>
      <c r="AA53" s="11">
        <f t="shared" si="17"/>
        <v>2917.55</v>
      </c>
      <c r="AB53" s="11">
        <f t="shared" si="9"/>
        <v>55099.650000000016</v>
      </c>
      <c r="AC53" s="11">
        <f t="shared" si="7"/>
        <v>71162.650000000023</v>
      </c>
      <c r="AD53">
        <f t="shared" si="18"/>
        <v>37129</v>
      </c>
      <c r="AF53" s="5">
        <f t="shared" si="19"/>
        <v>0.05</v>
      </c>
      <c r="AG53">
        <f>'Nuovi positivi'!C53*$AJ$5</f>
        <v>148.6</v>
      </c>
      <c r="AL53" s="11">
        <f t="shared" si="12"/>
        <v>55099.650000000016</v>
      </c>
    </row>
    <row r="54" spans="1:38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29">
        <f t="shared" si="14"/>
        <v>2.7647019435190918</v>
      </c>
      <c r="H54" s="21">
        <f t="shared" si="15"/>
        <v>2.6007115820702369</v>
      </c>
      <c r="I54" s="21">
        <f t="shared" si="2"/>
        <v>0.16399036144885493</v>
      </c>
      <c r="J54" s="31">
        <f t="shared" si="16"/>
        <v>1.7318181818181819</v>
      </c>
      <c r="K54" s="21">
        <f t="shared" si="13"/>
        <v>1.2073634064172665</v>
      </c>
      <c r="L54" s="21">
        <f t="shared" si="11"/>
        <v>0.52445477540091545</v>
      </c>
      <c r="M54" s="21"/>
      <c r="Y54">
        <f>Quarantena!B54</f>
        <v>74696</v>
      </c>
      <c r="Z54" s="25">
        <f t="shared" si="5"/>
        <v>1.4608510880494792E-2</v>
      </c>
      <c r="AA54" s="11">
        <f t="shared" si="17"/>
        <v>3730.9000000000005</v>
      </c>
      <c r="AB54" s="11">
        <f t="shared" si="9"/>
        <v>58830.550000000017</v>
      </c>
      <c r="AC54" s="11">
        <f t="shared" si="7"/>
        <v>75277.550000000017</v>
      </c>
      <c r="AD54">
        <f t="shared" si="18"/>
        <v>38091</v>
      </c>
      <c r="AF54" s="5">
        <f t="shared" si="19"/>
        <v>0.05</v>
      </c>
      <c r="AG54">
        <f>'Nuovi positivi'!C54*$AJ$5</f>
        <v>133.35</v>
      </c>
      <c r="AL54" s="11">
        <f t="shared" si="12"/>
        <v>58830.550000000017</v>
      </c>
    </row>
    <row r="55" spans="1:38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29">
        <f t="shared" si="14"/>
        <v>2.7102544357814353</v>
      </c>
      <c r="H55" s="21">
        <f t="shared" si="15"/>
        <v>2.5342179614883982</v>
      </c>
      <c r="I55" s="21">
        <f t="shared" si="2"/>
        <v>0.17603647429303715</v>
      </c>
      <c r="J55" s="31">
        <f t="shared" si="16"/>
        <v>1.4578359645745091</v>
      </c>
      <c r="K55" s="21">
        <f t="shared" si="13"/>
        <v>1.1450393224486772</v>
      </c>
      <c r="L55" s="21">
        <f t="shared" si="11"/>
        <v>0.31279664212583191</v>
      </c>
      <c r="M55" s="21"/>
      <c r="Y55">
        <f>Quarantena!B55</f>
        <v>76778</v>
      </c>
      <c r="Z55" s="25">
        <f t="shared" si="5"/>
        <v>2.4360501655613608E-2</v>
      </c>
      <c r="AA55" s="11">
        <f t="shared" si="17"/>
        <v>2733.3500000000004</v>
      </c>
      <c r="AB55" s="11">
        <f t="shared" si="9"/>
        <v>61563.900000000016</v>
      </c>
      <c r="AC55" s="11">
        <f t="shared" si="7"/>
        <v>79557.900000000023</v>
      </c>
      <c r="AD55">
        <f t="shared" si="18"/>
        <v>40163</v>
      </c>
      <c r="AF55" s="5">
        <f t="shared" si="19"/>
        <v>0.05</v>
      </c>
      <c r="AG55">
        <f>'Nuovi positivi'!C55*$AJ$5</f>
        <v>189.3</v>
      </c>
      <c r="AL55" s="11">
        <f t="shared" si="12"/>
        <v>61563.900000000016</v>
      </c>
    </row>
    <row r="56" spans="1:38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29">
        <f t="shared" si="14"/>
        <v>2.6337060117302054</v>
      </c>
      <c r="H56" s="21">
        <f t="shared" si="15"/>
        <v>2.4694244146896587</v>
      </c>
      <c r="I56" s="21">
        <f t="shared" si="2"/>
        <v>0.16428159704054668</v>
      </c>
      <c r="J56" s="31">
        <f t="shared" si="16"/>
        <v>1.1131293817718293</v>
      </c>
      <c r="K56" s="21">
        <f t="shared" si="13"/>
        <v>1.0859324069165985</v>
      </c>
      <c r="L56" s="21">
        <f t="shared" si="11"/>
        <v>2.719697485523076E-2</v>
      </c>
      <c r="M56" s="21"/>
      <c r="Y56">
        <f>Quarantena!B56</f>
        <v>78364</v>
      </c>
      <c r="Z56" s="25">
        <f t="shared" si="5"/>
        <v>2.9337521736691536E-2</v>
      </c>
      <c r="AA56" s="11">
        <f t="shared" si="17"/>
        <v>2210.1000000000004</v>
      </c>
      <c r="AB56" s="11">
        <f t="shared" si="9"/>
        <v>63774.000000000015</v>
      </c>
      <c r="AC56" s="11">
        <f t="shared" si="7"/>
        <v>83756.000000000015</v>
      </c>
      <c r="AD56">
        <f t="shared" si="18"/>
        <v>42726</v>
      </c>
      <c r="AF56" s="5">
        <f t="shared" si="19"/>
        <v>0.05</v>
      </c>
      <c r="AG56">
        <f>'Nuovi positivi'!C56*$AJ$5</f>
        <v>174.65</v>
      </c>
      <c r="AL56" s="11">
        <f t="shared" si="12"/>
        <v>63774.000000000015</v>
      </c>
    </row>
    <row r="57" spans="1:38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29">
        <f t="shared" si="14"/>
        <v>2.5812864982246091</v>
      </c>
      <c r="H57" s="21">
        <f t="shared" si="15"/>
        <v>2.4062874750851546</v>
      </c>
      <c r="I57" s="21">
        <f t="shared" ref="I57" si="20">G57-H57</f>
        <v>0.17499902313945448</v>
      </c>
      <c r="J57" s="31">
        <f t="shared" si="16"/>
        <v>1.3016405667412378</v>
      </c>
      <c r="K57" s="21">
        <f t="shared" si="13"/>
        <v>1.0298765896264959</v>
      </c>
      <c r="L57" s="21">
        <f t="shared" si="11"/>
        <v>0.27176397711474198</v>
      </c>
      <c r="M57" s="21"/>
      <c r="Y57">
        <f>Quarantena!B57</f>
        <v>80031</v>
      </c>
      <c r="Z57" s="25">
        <f t="shared" si="5"/>
        <v>2.4886101084707388E-2</v>
      </c>
      <c r="AA57" s="11">
        <f t="shared" si="17"/>
        <v>2706.55</v>
      </c>
      <c r="AB57" s="11">
        <f t="shared" si="9"/>
        <v>66480.550000000017</v>
      </c>
      <c r="AC57" s="11">
        <f t="shared" si="7"/>
        <v>88180.550000000017</v>
      </c>
      <c r="AD57">
        <f t="shared" si="18"/>
        <v>44926</v>
      </c>
      <c r="AF57" s="5">
        <f t="shared" si="19"/>
        <v>0.05</v>
      </c>
      <c r="AG57">
        <f>'Nuovi positivi'!C57*$AJ$5</f>
        <v>174.55</v>
      </c>
      <c r="AL57" s="11">
        <f t="shared" si="12"/>
        <v>66480.550000000017</v>
      </c>
    </row>
    <row r="58" spans="1:38">
      <c r="A58" s="2">
        <v>43940</v>
      </c>
      <c r="B58" s="3">
        <v>56</v>
      </c>
      <c r="C58" s="3">
        <f>Dati!L58</f>
        <v>178972</v>
      </c>
      <c r="D58" s="3">
        <f>Dati!G58</f>
        <v>108257</v>
      </c>
      <c r="E58" s="3">
        <f>Dati!K58</f>
        <v>23660</v>
      </c>
      <c r="F58" s="3">
        <f>Dati!J58</f>
        <v>47055</v>
      </c>
      <c r="G58" s="29">
        <f t="shared" si="14"/>
        <v>2.5308916071554832</v>
      </c>
      <c r="H58" s="21">
        <f t="shared" si="15"/>
        <v>2.3447647874168136</v>
      </c>
      <c r="I58" s="21">
        <f t="shared" ref="I58" si="21">G58-H58</f>
        <v>0.18612681973866962</v>
      </c>
      <c r="J58" s="31">
        <f t="shared" si="16"/>
        <v>1.1897696212417024</v>
      </c>
      <c r="K58" s="21">
        <f t="shared" si="13"/>
        <v>0.9767143729252028</v>
      </c>
      <c r="L58" s="21">
        <f t="shared" si="11"/>
        <v>0.21305524831649958</v>
      </c>
      <c r="M58" s="21"/>
      <c r="Y58">
        <f>Quarantena!B58</f>
        <v>80589</v>
      </c>
      <c r="Z58" s="25">
        <f t="shared" ref="Z58:Z63" si="22">(E58+F58-E57-F57)/(D58)</f>
        <v>2.365666885282245E-2</v>
      </c>
      <c r="AA58" s="11">
        <f t="shared" si="17"/>
        <v>2851.8500000000004</v>
      </c>
      <c r="AB58" s="11">
        <f t="shared" si="9"/>
        <v>69332.400000000023</v>
      </c>
      <c r="AC58" s="11">
        <f t="shared" ref="AC58:AC63" si="23">AB58-E58+F58</f>
        <v>92727.400000000023</v>
      </c>
      <c r="AD58">
        <f t="shared" si="18"/>
        <v>47054</v>
      </c>
      <c r="AE58" s="5">
        <v>14</v>
      </c>
      <c r="AF58" s="5">
        <f t="shared" si="19"/>
        <v>0.05</v>
      </c>
      <c r="AG58">
        <f>'Nuovi positivi'!C58*$AJ$5</f>
        <v>152.35</v>
      </c>
      <c r="AL58" s="11">
        <f t="shared" si="12"/>
        <v>69332.400000000023</v>
      </c>
    </row>
    <row r="59" spans="1:38">
      <c r="A59" s="2">
        <v>43941</v>
      </c>
      <c r="B59" s="3">
        <v>57</v>
      </c>
      <c r="C59" s="3">
        <f>Dati!L59</f>
        <v>181228</v>
      </c>
      <c r="D59" s="3">
        <f>Dati!G59</f>
        <v>108237</v>
      </c>
      <c r="E59" s="3">
        <f>Dati!K59</f>
        <v>24114</v>
      </c>
      <c r="F59" s="3">
        <f>Dati!J59</f>
        <v>48877</v>
      </c>
      <c r="G59" s="29">
        <f t="shared" ref="G59" si="24">C59/(E59+F59)</f>
        <v>2.4828814511378114</v>
      </c>
      <c r="H59" s="21">
        <f t="shared" ref="H59" si="25">$O$3*EXP($O$4*B59)</f>
        <v>2.2848150793434412</v>
      </c>
      <c r="I59" s="21">
        <f t="shared" ref="I59" si="26">G59-H59</f>
        <v>0.19806637179437026</v>
      </c>
      <c r="J59" s="31">
        <f t="shared" ref="J59" si="27">(C59-C58)/(E59-E58+F59-F58)</f>
        <v>0.99121265377855883</v>
      </c>
      <c r="K59" s="21">
        <f t="shared" si="13"/>
        <v>0.92629638918644397</v>
      </c>
      <c r="L59" s="21">
        <f t="shared" si="11"/>
        <v>6.4916264592114858E-2</v>
      </c>
      <c r="M59" s="21"/>
      <c r="Y59">
        <f>Quarantena!B59</f>
        <v>80758</v>
      </c>
      <c r="Z59" s="25">
        <f t="shared" si="22"/>
        <v>2.1027929451111912E-2</v>
      </c>
      <c r="AA59" s="11">
        <f t="shared" ref="AA59" si="28">$AJ$5*(D59)-(F59-F58+E59-E58)</f>
        <v>3135.8500000000004</v>
      </c>
      <c r="AB59" s="11">
        <f t="shared" ref="AB59" si="29">AB58+AA59</f>
        <v>72468.250000000029</v>
      </c>
      <c r="AC59" s="11">
        <f t="shared" si="23"/>
        <v>97231.250000000029</v>
      </c>
      <c r="AD59" s="11">
        <f t="shared" ref="AD59" si="30">F59-F58+AD58</f>
        <v>48876</v>
      </c>
      <c r="AE59" s="5">
        <v>13</v>
      </c>
      <c r="AF59" s="5">
        <f t="shared" ref="AF59" si="31">(E59-E58+F59-F58+AA59)/D59</f>
        <v>0.05</v>
      </c>
      <c r="AG59">
        <f>'Nuovi positivi'!C59*$AJ$5</f>
        <v>112.80000000000001</v>
      </c>
      <c r="AL59" s="11">
        <f t="shared" si="12"/>
        <v>72468.250000000029</v>
      </c>
    </row>
    <row r="60" spans="1:38">
      <c r="A60" s="2">
        <v>43942</v>
      </c>
      <c r="B60" s="3">
        <v>58</v>
      </c>
      <c r="C60" s="3">
        <f>Dati!L60</f>
        <v>183957</v>
      </c>
      <c r="D60" s="3">
        <f>Dati!G60</f>
        <v>107709</v>
      </c>
      <c r="E60" s="3">
        <f>Dati!K60</f>
        <v>24648</v>
      </c>
      <c r="F60" s="3">
        <f>Dati!J60</f>
        <v>51600</v>
      </c>
      <c r="G60" s="29">
        <f t="shared" ref="G60" si="32">C60/(E60+F60)</f>
        <v>2.4126141013534781</v>
      </c>
      <c r="H60" s="21">
        <f t="shared" ref="H60" si="33">$O$3*EXP($O$4*B60)</f>
        <v>2.2263981337532686</v>
      </c>
      <c r="I60" s="21">
        <f t="shared" ref="I60" si="34">G60-H60</f>
        <v>0.18621596760020953</v>
      </c>
      <c r="J60" s="31">
        <f t="shared" ref="J60" si="35">(C60-C59)/(E60-E59+F60-F59)</f>
        <v>0.83788762665029171</v>
      </c>
      <c r="K60" s="21">
        <f t="shared" si="13"/>
        <v>0.87848098113894746</v>
      </c>
      <c r="L60" s="21">
        <f t="shared" si="11"/>
        <v>-4.0593354488655753E-2</v>
      </c>
      <c r="M60" s="21"/>
      <c r="Y60">
        <f>Quarantena!B60</f>
        <v>81104</v>
      </c>
      <c r="Z60" s="25">
        <f t="shared" si="22"/>
        <v>3.0238884401489197E-2</v>
      </c>
      <c r="AA60" s="11">
        <f t="shared" ref="AA60" si="36">$AJ$5*(D60)-(F60-F59+E60-E59)</f>
        <v>2128.4500000000007</v>
      </c>
      <c r="AB60" s="11">
        <f t="shared" ref="AB60" si="37">AB59+AA60</f>
        <v>74596.700000000026</v>
      </c>
      <c r="AC60" s="11">
        <f t="shared" si="23"/>
        <v>101548.70000000003</v>
      </c>
      <c r="AD60" s="11">
        <f t="shared" ref="AD60" si="38">F60-F59+AD59</f>
        <v>51599</v>
      </c>
      <c r="AE60" s="5">
        <v>12</v>
      </c>
      <c r="AF60" s="5">
        <f t="shared" ref="AF60" si="39">(E60-E59+F60-F59+AA60)/D60</f>
        <v>5.000000000000001E-2</v>
      </c>
      <c r="AG60">
        <f>'Nuovi positivi'!C60*$AJ$5</f>
        <v>136.45000000000002</v>
      </c>
      <c r="AI60">
        <v>0</v>
      </c>
      <c r="AL60" s="11">
        <f t="shared" si="12"/>
        <v>74596.700000000026</v>
      </c>
    </row>
    <row r="61" spans="1:38">
      <c r="A61" s="2">
        <v>43943</v>
      </c>
      <c r="B61" s="3">
        <v>59</v>
      </c>
      <c r="C61" s="3">
        <f>Dati!L61</f>
        <v>187327</v>
      </c>
      <c r="D61" s="3">
        <f>Dati!G61</f>
        <v>107699</v>
      </c>
      <c r="E61" s="3">
        <f>Dati!K61</f>
        <v>25085</v>
      </c>
      <c r="F61" s="3">
        <f>Dati!J61</f>
        <v>54543</v>
      </c>
      <c r="G61" s="29">
        <f t="shared" ref="G61" si="40">C61/(E61+F61)</f>
        <v>2.3525267493846385</v>
      </c>
      <c r="H61" s="21">
        <f t="shared" ref="H61" si="41">$O$3*EXP($O$4*B61)</f>
        <v>2.1694747617844095</v>
      </c>
      <c r="I61" s="21">
        <f t="shared" ref="I61" si="42">G61-H61</f>
        <v>0.183051987600229</v>
      </c>
      <c r="J61" s="31">
        <f t="shared" ref="J61" si="43">(C61-C60)/(E61-E60+F61-F60)</f>
        <v>0.99704142011834318</v>
      </c>
      <c r="K61" s="21">
        <f t="shared" si="13"/>
        <v>0.83313380385801661</v>
      </c>
      <c r="L61" s="21">
        <f t="shared" si="11"/>
        <v>0.16390761626032657</v>
      </c>
      <c r="M61" s="21"/>
      <c r="Y61">
        <f>Quarantena!B61</f>
        <v>81510</v>
      </c>
      <c r="Z61" s="25">
        <f t="shared" si="22"/>
        <v>3.1383764008950869E-2</v>
      </c>
      <c r="AA61" s="11">
        <f t="shared" ref="AA61" si="44">$AJ$5*(D61)-(F61-F60+E61-E60)</f>
        <v>2004.9500000000007</v>
      </c>
      <c r="AB61" s="11">
        <f t="shared" ref="AB61" si="45">AB60+AA61</f>
        <v>76601.650000000023</v>
      </c>
      <c r="AC61" s="11">
        <f t="shared" si="23"/>
        <v>106059.65000000002</v>
      </c>
      <c r="AD61" s="11">
        <f t="shared" ref="AD61" si="46">F61-F60+AD60</f>
        <v>54542</v>
      </c>
      <c r="AE61" s="5">
        <v>11</v>
      </c>
      <c r="AF61" s="5">
        <f t="shared" ref="AF61" si="47">(E61-E60+F61-F60+AA61)/D61</f>
        <v>5.000000000000001E-2</v>
      </c>
      <c r="AG61">
        <f>'Nuovi positivi'!C61*$AJ$5</f>
        <v>168.5</v>
      </c>
      <c r="AL61" s="11">
        <f t="shared" si="12"/>
        <v>76601.650000000023</v>
      </c>
    </row>
    <row r="62" spans="1:38">
      <c r="A62" s="2">
        <v>43944</v>
      </c>
      <c r="B62" s="3">
        <v>60</v>
      </c>
      <c r="C62" s="3">
        <f>Dati!L62</f>
        <v>189973</v>
      </c>
      <c r="D62" s="3">
        <f>Dati!G62</f>
        <v>106848</v>
      </c>
      <c r="E62" s="3">
        <f>Dati!K62</f>
        <v>25549</v>
      </c>
      <c r="F62" s="3">
        <f>Dati!J62</f>
        <v>57576</v>
      </c>
      <c r="G62" s="29">
        <f t="shared" ref="G62" si="48">C62/(E62+F62)</f>
        <v>2.2853894736842104</v>
      </c>
      <c r="H62" s="21">
        <f t="shared" ref="H62" si="49">$O$3*EXP($O$4*B62)</f>
        <v>2.1140067765351049</v>
      </c>
      <c r="I62" s="21">
        <f t="shared" ref="I62" si="50">G62-H62</f>
        <v>0.17138269714910548</v>
      </c>
      <c r="J62" s="31">
        <f t="shared" ref="J62" si="51">(C62-C61)/(E62-E61+F62-F61)</f>
        <v>0.75664855590506153</v>
      </c>
      <c r="K62" s="21">
        <f t="shared" si="13"/>
        <v>0.79012744730229045</v>
      </c>
      <c r="L62" s="21">
        <f t="shared" si="11"/>
        <v>-3.3478891397228927E-2</v>
      </c>
      <c r="M62" s="21"/>
      <c r="Y62">
        <f>Quarantena!B62</f>
        <v>81710</v>
      </c>
      <c r="Z62" s="25">
        <f t="shared" si="22"/>
        <v>3.2728736148547467E-2</v>
      </c>
      <c r="AA62" s="11">
        <f t="shared" ref="AA62" si="52">$AJ$5*(D62)-(F62-F61+E62-E61)</f>
        <v>1845.4000000000005</v>
      </c>
      <c r="AB62" s="11">
        <f t="shared" ref="AB62" si="53">AB61+AA62</f>
        <v>78447.050000000017</v>
      </c>
      <c r="AC62" s="11">
        <f t="shared" si="23"/>
        <v>110474.05000000002</v>
      </c>
      <c r="AD62" s="11">
        <f t="shared" ref="AD62" si="54">F62-F61+AD61</f>
        <v>57575</v>
      </c>
      <c r="AE62" s="5">
        <v>10</v>
      </c>
      <c r="AF62" s="5">
        <f t="shared" ref="AF62" si="55">(E62-E61+F62-F61+AA62)/D62</f>
        <v>0.05</v>
      </c>
      <c r="AG62">
        <f>'Nuovi positivi'!C62*$AJ$5</f>
        <v>132.30000000000001</v>
      </c>
      <c r="AL62" s="11">
        <f t="shared" ref="AL62:AL63" si="56">AB62+$AI$60</f>
        <v>78447.050000000017</v>
      </c>
    </row>
    <row r="63" spans="1:38">
      <c r="A63" s="2">
        <v>43945</v>
      </c>
      <c r="B63" s="3">
        <v>61</v>
      </c>
      <c r="C63" s="3">
        <f>Dati!L63</f>
        <v>192994</v>
      </c>
      <c r="D63" s="3">
        <f>Dati!G63</f>
        <v>106527</v>
      </c>
      <c r="E63" s="3">
        <f>Dati!K63</f>
        <v>25969</v>
      </c>
      <c r="F63" s="3">
        <f>Dati!J63</f>
        <v>60498</v>
      </c>
      <c r="G63" s="29">
        <f t="shared" ref="G63" si="57">C63/(E63+F63)</f>
        <v>2.2319960216036177</v>
      </c>
      <c r="H63" s="21">
        <f t="shared" ref="H63" si="58">$O$3*EXP($O$4*B63)</f>
        <v>2.059956967446138</v>
      </c>
      <c r="I63" s="21">
        <f t="shared" ref="I63" si="59">G63-H63</f>
        <v>0.17203905415747967</v>
      </c>
      <c r="J63" s="31">
        <f t="shared" ref="J63" si="60">(C63-C62)/(E63-E62+F63-F62)</f>
        <v>0.90394973070017959</v>
      </c>
      <c r="K63" s="21">
        <f t="shared" si="13"/>
        <v>0.7493410783351524</v>
      </c>
      <c r="L63" s="21">
        <f t="shared" si="11"/>
        <v>0.15460865236502719</v>
      </c>
      <c r="M63" s="21"/>
      <c r="Y63">
        <f>Quarantena!B63</f>
        <v>82286</v>
      </c>
      <c r="Z63" s="25">
        <f t="shared" si="22"/>
        <v>3.1372328142161142E-2</v>
      </c>
      <c r="AA63" s="11">
        <f t="shared" ref="AA63" si="61">$AJ$5*(D63)-(F63-F62+E63-E62)</f>
        <v>1984.3500000000004</v>
      </c>
      <c r="AB63" s="11">
        <f t="shared" ref="AB63" si="62">AB62+AA63</f>
        <v>80431.400000000023</v>
      </c>
      <c r="AC63" s="11">
        <f t="shared" si="23"/>
        <v>114960.40000000002</v>
      </c>
      <c r="AD63" s="11">
        <f t="shared" ref="AD63" si="63">F63-F62+AD62</f>
        <v>60497</v>
      </c>
      <c r="AE63" s="5">
        <v>9</v>
      </c>
      <c r="AF63" s="5">
        <f t="shared" ref="AF63" si="64">(E63-E62+F63-F62+AA63)/D63</f>
        <v>0.05</v>
      </c>
      <c r="AG63">
        <f>'Nuovi positivi'!C63*$AJ$5</f>
        <v>151.05000000000001</v>
      </c>
      <c r="AL63" s="11">
        <f t="shared" si="56"/>
        <v>80431.400000000023</v>
      </c>
    </row>
    <row r="64" spans="1:38">
      <c r="A64" s="2">
        <v>43946</v>
      </c>
      <c r="B64" s="3">
        <v>62</v>
      </c>
      <c r="C64" s="3">
        <f>Dati!L64</f>
        <v>195351</v>
      </c>
      <c r="D64" s="3">
        <f>Dati!G64</f>
        <v>105847</v>
      </c>
      <c r="E64" s="3">
        <f>Dati!K64</f>
        <v>26384</v>
      </c>
      <c r="F64" s="3">
        <f>Dati!J64</f>
        <v>63120</v>
      </c>
      <c r="G64" s="29">
        <f t="shared" ref="G64" si="65">C64/(E64+F64)</f>
        <v>2.1825951912763677</v>
      </c>
      <c r="H64" s="21">
        <f t="shared" ref="H64" si="66">$O$3*EXP($O$4*B64)</f>
        <v>2.0072890753382233</v>
      </c>
      <c r="I64" s="21">
        <f t="shared" ref="I64" si="67">G64-H64</f>
        <v>0.17530611593814438</v>
      </c>
      <c r="J64" s="31">
        <f t="shared" ref="J64" si="68">(C64-C63)/(E64-E63+F64-F63)</f>
        <v>0.77609483042476124</v>
      </c>
      <c r="K64" s="21">
        <f t="shared" si="13"/>
        <v>0.71066010122499057</v>
      </c>
      <c r="L64" s="21">
        <f t="shared" si="11"/>
        <v>6.5434729199770669E-2</v>
      </c>
      <c r="M64" s="21"/>
      <c r="Y64">
        <f>Quarantena!B64</f>
        <v>82212</v>
      </c>
      <c r="Z64" s="25">
        <f t="shared" ref="Z64" si="69">(E64+F64-E63-F63)/(D64)</f>
        <v>2.8692357837255662E-2</v>
      </c>
      <c r="AA64" s="11">
        <f t="shared" ref="AA64" si="70">$AJ$5*(D64)-(F64-F63+E64-E63)</f>
        <v>2255.3500000000004</v>
      </c>
      <c r="AB64" s="11">
        <f t="shared" ref="AB64" si="71">AB63+AA64</f>
        <v>82686.750000000029</v>
      </c>
      <c r="AC64" s="11">
        <f t="shared" ref="AC64" si="72">AB64-E64+F64</f>
        <v>119422.75000000003</v>
      </c>
      <c r="AD64" s="11">
        <f t="shared" ref="AD64" si="73">F64-F63+AD63</f>
        <v>63119</v>
      </c>
      <c r="AE64" s="5">
        <v>8</v>
      </c>
      <c r="AF64" s="5">
        <f t="shared" ref="AF64" si="74">(E64-E63+F64-F63+AA64)/D64</f>
        <v>0.05</v>
      </c>
      <c r="AG64">
        <f>'Nuovi positivi'!C64*$AJ$5</f>
        <v>117.85000000000001</v>
      </c>
      <c r="AL64" s="11">
        <f t="shared" ref="AL64" si="75">AB64+$AI$60</f>
        <v>82686.750000000029</v>
      </c>
    </row>
    <row r="65" spans="1:38">
      <c r="A65" s="2">
        <v>43947</v>
      </c>
      <c r="B65" s="3">
        <v>63</v>
      </c>
      <c r="C65" s="3">
        <f>Dati!L65</f>
        <v>197675</v>
      </c>
      <c r="D65" s="3">
        <f>Dati!G65</f>
        <v>106103</v>
      </c>
      <c r="E65" s="3">
        <f>Dati!K65</f>
        <v>26644</v>
      </c>
      <c r="F65" s="3">
        <f>Dati!J65</f>
        <v>64928</v>
      </c>
      <c r="G65" s="29">
        <f t="shared" ref="G65" si="76">C65/(E65+F65)</f>
        <v>2.1586838771676931</v>
      </c>
      <c r="H65" s="21">
        <f t="shared" ref="H65" si="77">$O$3*EXP($O$4*B65)</f>
        <v>1.9559677680876273</v>
      </c>
      <c r="I65" s="21">
        <f t="shared" ref="I65" si="78">G65-H65</f>
        <v>0.20271610908006577</v>
      </c>
      <c r="J65" s="31">
        <f t="shared" ref="J65" si="79">(C65-C64)/(E65-E64+F65-F64)</f>
        <v>1.1237911025145069</v>
      </c>
      <c r="K65" s="21">
        <f t="shared" ref="K65" si="80">$P$3*EXP($P$4*B65)</f>
        <v>0.67397583567042785</v>
      </c>
      <c r="L65" s="21">
        <f t="shared" si="11"/>
        <v>0.44981526684407902</v>
      </c>
      <c r="M65" s="21"/>
      <c r="Y65">
        <f>Quarantena!B65</f>
        <v>82722</v>
      </c>
      <c r="Z65" s="25">
        <f t="shared" ref="Z65" si="81">(E65+F65-E64-F64)/(D65)</f>
        <v>1.9490495084964608E-2</v>
      </c>
      <c r="AA65" s="11">
        <f t="shared" ref="AA65" si="82">$AJ$5*(D65)-(F65-F64+E65-E64)</f>
        <v>3237.1500000000005</v>
      </c>
      <c r="AB65" s="11">
        <f t="shared" ref="AB65" si="83">AB64+AA65</f>
        <v>85923.900000000023</v>
      </c>
      <c r="AC65" s="11">
        <f t="shared" ref="AC65" si="84">AB65-E65+F65</f>
        <v>124207.90000000002</v>
      </c>
      <c r="AD65" s="11">
        <f t="shared" ref="AD65" si="85">F65-F64+AD64</f>
        <v>64927</v>
      </c>
      <c r="AE65" s="5">
        <v>7</v>
      </c>
      <c r="AF65" s="5">
        <f t="shared" ref="AF65" si="86">(E65-E64+F65-F64+AA65)/D65</f>
        <v>0.05</v>
      </c>
      <c r="AG65">
        <f>'Nuovi positivi'!C65*$AJ$5</f>
        <v>116.2</v>
      </c>
      <c r="AL65" s="11">
        <f t="shared" ref="AL65" si="87">AB65+$AI$60</f>
        <v>85923.900000000023</v>
      </c>
    </row>
    <row r="66" spans="1:38">
      <c r="A66" s="2">
        <v>43948</v>
      </c>
      <c r="B66" s="3">
        <v>64</v>
      </c>
      <c r="C66" s="3">
        <f>Dati!L66</f>
        <v>199414</v>
      </c>
      <c r="D66" s="3">
        <f>Dati!G66</f>
        <v>105813</v>
      </c>
      <c r="E66" s="3">
        <f>Dati!K66</f>
        <v>26977</v>
      </c>
      <c r="F66" s="3">
        <f>Dati!J66</f>
        <v>66624</v>
      </c>
      <c r="G66" s="29">
        <f t="shared" ref="G66" si="88">C66/(E66+F66)</f>
        <v>2.130468691573808</v>
      </c>
      <c r="H66" s="21">
        <f t="shared" ref="H66" si="89">$O$3*EXP($O$4*B66)</f>
        <v>1.9059586169237006</v>
      </c>
      <c r="I66" s="21">
        <f t="shared" ref="I66" si="90">G66-H66</f>
        <v>0.22451007465010742</v>
      </c>
      <c r="J66" s="31">
        <f t="shared" ref="J66" si="91">(C66-C65)/(E66-E65+F66-F65)</f>
        <v>0.85707244948250372</v>
      </c>
      <c r="K66" s="21">
        <f t="shared" ref="K66" si="92">$P$3*EXP($P$4*B66)</f>
        <v>0.6391852114458878</v>
      </c>
      <c r="L66" s="21">
        <f t="shared" si="11"/>
        <v>0.21788723803661592</v>
      </c>
      <c r="M66" s="21"/>
      <c r="Y66">
        <f>Quarantena!B66</f>
        <v>83504</v>
      </c>
      <c r="Z66" s="25">
        <f t="shared" ref="Z66" si="93">(E66+F66-E65-F65)/(D66)</f>
        <v>1.9175337623921446E-2</v>
      </c>
      <c r="AA66" s="11">
        <f t="shared" ref="AA66" si="94">$AJ$5*(D66)-(F66-F65+E66-E65)</f>
        <v>3261.6500000000005</v>
      </c>
      <c r="AB66" s="11">
        <f t="shared" ref="AB66" si="95">AB65+AA66</f>
        <v>89185.550000000017</v>
      </c>
      <c r="AC66" s="11">
        <f t="shared" ref="AC66" si="96">AB66-E66+F66</f>
        <v>128832.55000000002</v>
      </c>
      <c r="AD66" s="11">
        <f t="shared" ref="AD66" si="97">F66-F65+AD65</f>
        <v>66623</v>
      </c>
      <c r="AE66" s="5">
        <v>6</v>
      </c>
      <c r="AF66" s="5">
        <f t="shared" ref="AF66" si="98">(E66-E65+F66-F65+AA66)/D66</f>
        <v>0.05</v>
      </c>
      <c r="AG66">
        <f>'Nuovi positivi'!C66*$AJ$5</f>
        <v>86.95</v>
      </c>
      <c r="AL66" s="11">
        <f t="shared" ref="AL66" si="99">AB66+$AI$60</f>
        <v>89185.550000000017</v>
      </c>
    </row>
    <row r="67" spans="1:38">
      <c r="A67" s="2">
        <v>43949</v>
      </c>
      <c r="B67" s="3">
        <v>65</v>
      </c>
      <c r="C67" s="3">
        <f>Dati!L67</f>
        <v>201505</v>
      </c>
      <c r="D67" s="3">
        <f>Dati!G67</f>
        <v>105205</v>
      </c>
      <c r="E67" s="3">
        <f>Dati!K67</f>
        <v>27359</v>
      </c>
      <c r="F67" s="3">
        <f>Dati!J67</f>
        <v>68941</v>
      </c>
      <c r="G67" s="29">
        <f t="shared" ref="G67" si="100">C67/(E67+F67)</f>
        <v>2.0924714434060228</v>
      </c>
      <c r="H67" s="21">
        <f t="shared" ref="H67" si="101">$O$3*EXP($O$4*B67)</f>
        <v>1.8572280733324242</v>
      </c>
      <c r="I67" s="21">
        <f t="shared" ref="I67" si="102">G67-H67</f>
        <v>0.23524337007359852</v>
      </c>
      <c r="J67" s="31">
        <f t="shared" ref="J67" si="103">(C67-C66)/(E67-E66+F67-F66)</f>
        <v>0.77473138199333091</v>
      </c>
      <c r="K67" s="21">
        <f t="shared" ref="K67" si="104">$P$3*EXP($P$4*B67)</f>
        <v>0.60619047880955157</v>
      </c>
      <c r="L67" s="21">
        <f t="shared" si="11"/>
        <v>0.16854090318377934</v>
      </c>
      <c r="M67" s="21"/>
      <c r="Y67">
        <f>Quarantena!B67</f>
        <v>83619</v>
      </c>
      <c r="Z67" s="25">
        <f t="shared" ref="Z67" si="105">(E67+F67-E66-F66)/(D67)</f>
        <v>2.5654674207499645E-2</v>
      </c>
      <c r="AA67" s="11">
        <f t="shared" ref="AA67" si="106">$AJ$5*(D67)-(F67-F66+E67-E66)</f>
        <v>2561.25</v>
      </c>
      <c r="AB67" s="11">
        <f t="shared" ref="AB67" si="107">AB66+AA67</f>
        <v>91746.800000000017</v>
      </c>
      <c r="AC67" s="11">
        <f t="shared" ref="AC67" si="108">AB67-E67+F67</f>
        <v>133328.80000000002</v>
      </c>
      <c r="AD67" s="11">
        <f t="shared" ref="AD67" si="109">F67-F66+AD66</f>
        <v>68940</v>
      </c>
      <c r="AE67" s="5">
        <v>5</v>
      </c>
      <c r="AF67" s="5">
        <f t="shared" ref="AF67" si="110">(E67-E66+F67-F66+AA67)/D67</f>
        <v>0.05</v>
      </c>
      <c r="AG67">
        <f>'Nuovi positivi'!C67*$AJ$5</f>
        <v>104.55000000000001</v>
      </c>
      <c r="AL67" s="11">
        <f t="shared" ref="AL67" si="111">AB67+$AI$60</f>
        <v>91746.800000000017</v>
      </c>
    </row>
    <row r="68" spans="1:38">
      <c r="A68" s="2">
        <v>43950</v>
      </c>
      <c r="B68" s="3">
        <v>66</v>
      </c>
      <c r="C68" s="3">
        <f>Dati!L68</f>
        <v>203591</v>
      </c>
      <c r="D68" s="3">
        <f>Dati!G68</f>
        <v>104657</v>
      </c>
      <c r="E68" s="3">
        <f>Dati!K68</f>
        <v>27682</v>
      </c>
      <c r="F68" s="3">
        <f>Dati!J68</f>
        <v>71252</v>
      </c>
      <c r="G68" s="29">
        <f t="shared" ref="G68" si="112">C68/(E68+F68)</f>
        <v>2.0578466452382398</v>
      </c>
      <c r="H68" s="21">
        <f t="shared" ref="H68" si="113">$O$3*EXP($O$4*B68)</f>
        <v>1.8097434465504716</v>
      </c>
      <c r="I68" s="21">
        <f t="shared" ref="I68" si="114">G68-H68</f>
        <v>0.2481031986877682</v>
      </c>
      <c r="J68" s="31">
        <f t="shared" ref="J68" si="115">(C68-C67)/(E68-E67+F68-F67)</f>
        <v>0.79195140470766889</v>
      </c>
      <c r="K68" s="21">
        <f t="shared" ref="K68" si="116">$P$3*EXP($P$4*B68)</f>
        <v>0.57489893386005286</v>
      </c>
      <c r="L68" s="21">
        <f t="shared" si="11"/>
        <v>0.21705247084761603</v>
      </c>
      <c r="M68" s="21"/>
      <c r="Y68">
        <f>Quarantena!B68</f>
        <v>83652</v>
      </c>
      <c r="Z68" s="25">
        <f t="shared" ref="Z68" si="117">(E68+F68-E67-F67)/(D68)</f>
        <v>2.5167929522153319E-2</v>
      </c>
      <c r="AA68" s="11">
        <f t="shared" ref="AA68" si="118">$AJ$5*(D68)-(F68-F67+E68-E67)</f>
        <v>2598.8500000000004</v>
      </c>
      <c r="AB68" s="11">
        <f t="shared" ref="AB68" si="119">AB67+AA68</f>
        <v>94345.650000000023</v>
      </c>
      <c r="AC68" s="11">
        <f t="shared" ref="AC68" si="120">AB68-E68+F68</f>
        <v>137915.65000000002</v>
      </c>
      <c r="AD68" s="11">
        <f t="shared" ref="AD68" si="121">F68-F67+AD67</f>
        <v>71251</v>
      </c>
      <c r="AF68" s="5">
        <f t="shared" ref="AF68" si="122">(E68-E67+F68-F67+AA68)/D68</f>
        <v>0.05</v>
      </c>
      <c r="AG68">
        <f>'Nuovi positivi'!C68*$AJ$5</f>
        <v>104.30000000000001</v>
      </c>
      <c r="AL68" s="11">
        <f t="shared" ref="AL68" si="123">AB68+$AI$60</f>
        <v>94345.650000000023</v>
      </c>
    </row>
    <row r="69" spans="1:38">
      <c r="A69" s="2">
        <v>43951</v>
      </c>
      <c r="B69" s="3">
        <v>67</v>
      </c>
      <c r="C69" s="3">
        <f>Dati!L69</f>
        <v>205463</v>
      </c>
      <c r="D69" s="3">
        <f>Dati!G69</f>
        <v>101551</v>
      </c>
      <c r="E69" s="3">
        <f>Dati!K69</f>
        <v>27967</v>
      </c>
      <c r="F69" s="3">
        <f>Dati!J69</f>
        <v>75945</v>
      </c>
      <c r="G69" s="29">
        <f t="shared" ref="G69" si="124">C69/(E69+F69)</f>
        <v>1.9772788513357455</v>
      </c>
      <c r="H69" s="21">
        <f t="shared" ref="H69" si="125">$O$3*EXP($O$4*B69)</f>
        <v>1.7634728816346936</v>
      </c>
      <c r="I69" s="21">
        <f t="shared" ref="I69" si="126">G69-H69</f>
        <v>0.21380596970105192</v>
      </c>
      <c r="J69" s="31">
        <f t="shared" ref="J69" si="127">(C69-C68)/(E69-E68+F69-F68)</f>
        <v>0.37605464041783848</v>
      </c>
      <c r="K69" s="21">
        <f t="shared" ref="K69" si="128">$P$3*EXP($P$4*B69)</f>
        <v>0.54522265807025683</v>
      </c>
      <c r="L69" s="21">
        <f t="shared" si="11"/>
        <v>-0.16916801765241835</v>
      </c>
      <c r="M69" s="21"/>
      <c r="Y69">
        <f>Quarantena!B69</f>
        <v>81708</v>
      </c>
      <c r="Z69" s="25">
        <f t="shared" ref="Z69:Z72" si="129">(E69+F69-E68-F68)/(D69)</f>
        <v>4.9019704384988823E-2</v>
      </c>
      <c r="AA69" s="11">
        <f t="shared" ref="AA69:AA72" si="130">$AJ$5*(D69)-(F69-F68+E69-E68)</f>
        <v>99.550000000000182</v>
      </c>
      <c r="AB69" s="11">
        <f t="shared" ref="AB69:AB72" si="131">AB68+AA69</f>
        <v>94445.200000000026</v>
      </c>
      <c r="AC69" s="11">
        <f t="shared" ref="AC69:AC72" si="132">AB69-E69+F69</f>
        <v>142423.20000000001</v>
      </c>
      <c r="AD69" s="11">
        <f t="shared" ref="AD69:AD72" si="133">F69-F68+AD68</f>
        <v>75944</v>
      </c>
      <c r="AE69" s="11"/>
      <c r="AF69" s="5">
        <f t="shared" ref="AF69:AF72" si="134">(E69-E68+F69-F68+AA69)/D69</f>
        <v>0.05</v>
      </c>
      <c r="AG69">
        <f>'Nuovi positivi'!C69*$AJ$5</f>
        <v>93.600000000000009</v>
      </c>
      <c r="AL69" s="11">
        <f t="shared" ref="AL69:AL78" si="135">AB69+$AI$60</f>
        <v>94445.200000000026</v>
      </c>
    </row>
    <row r="70" spans="1:38">
      <c r="A70" s="2">
        <v>43952</v>
      </c>
      <c r="B70" s="3">
        <v>68</v>
      </c>
      <c r="C70" s="3">
        <f>Dati!L70</f>
        <v>207428</v>
      </c>
      <c r="D70" s="3">
        <f>Dati!G70</f>
        <v>100943</v>
      </c>
      <c r="E70" s="3">
        <f>Dati!K70</f>
        <v>28236</v>
      </c>
      <c r="F70" s="3">
        <f>Dati!J70</f>
        <v>78249</v>
      </c>
      <c r="G70" s="29">
        <f t="shared" ref="G70" si="136">C70/(E70+F70)</f>
        <v>1.9479551110485045</v>
      </c>
      <c r="H70" s="21">
        <f t="shared" ref="H70" si="137">$O$3*EXP($O$4*B70)</f>
        <v>1.7183853380923078</v>
      </c>
      <c r="I70" s="21">
        <f t="shared" ref="I70" si="138">G70-H70</f>
        <v>0.22956977295619674</v>
      </c>
      <c r="J70" s="31">
        <f t="shared" ref="J70" si="139">(C70-C69)/(E70-E69+F70-F69)</f>
        <v>0.76369996113486205</v>
      </c>
      <c r="K70" s="21">
        <f t="shared" ref="K70" si="140">$P$3*EXP($P$4*B70)</f>
        <v>0.51707827126630179</v>
      </c>
      <c r="L70" s="21">
        <f t="shared" ref="L70:L74" si="141">J70-K70</f>
        <v>0.24662168986856026</v>
      </c>
      <c r="M70" s="21"/>
      <c r="Y70">
        <f>Quarantena!B70</f>
        <v>81796</v>
      </c>
      <c r="Z70" s="25">
        <f t="shared" si="129"/>
        <v>2.548963276304449E-2</v>
      </c>
      <c r="AA70" s="11">
        <f t="shared" si="130"/>
        <v>2474.1500000000005</v>
      </c>
      <c r="AB70" s="11">
        <f t="shared" si="131"/>
        <v>96919.35000000002</v>
      </c>
      <c r="AC70" s="11">
        <f t="shared" si="132"/>
        <v>146932.35000000003</v>
      </c>
      <c r="AD70" s="11">
        <f t="shared" si="133"/>
        <v>78248</v>
      </c>
      <c r="AE70" s="11"/>
      <c r="AF70" s="5">
        <f t="shared" si="134"/>
        <v>0.05</v>
      </c>
      <c r="AG70">
        <f>'Nuovi positivi'!C70*$AJ$5</f>
        <v>98.25</v>
      </c>
      <c r="AL70" s="11">
        <f t="shared" si="135"/>
        <v>96919.35000000002</v>
      </c>
    </row>
    <row r="71" spans="1:38">
      <c r="A71" s="2">
        <v>43953</v>
      </c>
      <c r="B71" s="3">
        <v>69</v>
      </c>
      <c r="C71" s="3">
        <f>Dati!L71</f>
        <v>209328</v>
      </c>
      <c r="D71" s="3">
        <f>Dati!G71</f>
        <v>100704</v>
      </c>
      <c r="E71" s="3">
        <f>Dati!K71</f>
        <v>28710</v>
      </c>
      <c r="F71" s="3">
        <f>Dati!J71</f>
        <v>79914</v>
      </c>
      <c r="G71" s="29">
        <f t="shared" ref="G71" si="142">C71/(E71+F71)</f>
        <v>1.9270879363676536</v>
      </c>
      <c r="H71" s="21">
        <f t="shared" ref="H71" si="143">$O$3*EXP($O$4*B71)</f>
        <v>1.6744505690574616</v>
      </c>
      <c r="I71" s="21">
        <f t="shared" ref="I71" si="144">G71-H71</f>
        <v>0.25263736731019204</v>
      </c>
      <c r="J71" s="31">
        <f t="shared" ref="J71" si="145">(C71-C70)/(E71-E70+F71-F70)</f>
        <v>0.88826554464703134</v>
      </c>
      <c r="K71" s="21">
        <f t="shared" ref="K71" si="146">$P$3*EXP($P$4*B71)</f>
        <v>0.4903866973578605</v>
      </c>
      <c r="L71" s="21">
        <f t="shared" si="141"/>
        <v>0.39787884728917083</v>
      </c>
      <c r="M71" s="21"/>
      <c r="Y71">
        <f>Quarantena!B71</f>
        <v>81808</v>
      </c>
      <c r="Z71" s="25">
        <f t="shared" si="129"/>
        <v>2.1240467111534794E-2</v>
      </c>
      <c r="AA71" s="11">
        <f t="shared" si="130"/>
        <v>2896.2000000000007</v>
      </c>
      <c r="AB71" s="11">
        <f t="shared" si="131"/>
        <v>99815.550000000017</v>
      </c>
      <c r="AC71" s="11">
        <f t="shared" si="132"/>
        <v>151019.55000000002</v>
      </c>
      <c r="AD71" s="11">
        <f t="shared" si="133"/>
        <v>79913</v>
      </c>
      <c r="AE71" s="11"/>
      <c r="AF71" s="5">
        <f t="shared" si="134"/>
        <v>5.000000000000001E-2</v>
      </c>
      <c r="AG71">
        <f>'Nuovi positivi'!C71*$AJ$5</f>
        <v>95</v>
      </c>
      <c r="AL71" s="11">
        <f t="shared" si="135"/>
        <v>99815.550000000017</v>
      </c>
    </row>
    <row r="72" spans="1:38">
      <c r="A72" s="2">
        <v>43954</v>
      </c>
      <c r="B72" s="3">
        <v>70</v>
      </c>
      <c r="C72" s="3">
        <f>Dati!L72</f>
        <v>210717</v>
      </c>
      <c r="D72" s="3">
        <f>Dati!G72</f>
        <v>100179</v>
      </c>
      <c r="E72" s="3">
        <f>Dati!K72</f>
        <v>28884</v>
      </c>
      <c r="F72" s="3">
        <f>Dati!J72</f>
        <v>81654</v>
      </c>
      <c r="G72" s="29">
        <f t="shared" ref="G72" si="147">C72/(E72+F72)</f>
        <v>1.9062856212343267</v>
      </c>
      <c r="H72" s="21">
        <f t="shared" ref="H72" si="148">$O$3*EXP($O$4*B72)</f>
        <v>1.6316391010001996</v>
      </c>
      <c r="I72" s="21">
        <f t="shared" ref="I72" si="149">G72-H72</f>
        <v>0.27464652023412706</v>
      </c>
      <c r="J72" s="31">
        <f t="shared" ref="J72" si="150">(C72-C71)/(E72-E71+F72-F71)</f>
        <v>0.72570532915360497</v>
      </c>
      <c r="K72" s="21">
        <f t="shared" ref="K72" si="151">$P$3*EXP($P$4*B72)</f>
        <v>0.46507294216140072</v>
      </c>
      <c r="L72" s="21">
        <f t="shared" si="141"/>
        <v>0.26063238699220426</v>
      </c>
      <c r="M72" s="21"/>
      <c r="Y72">
        <f>Quarantena!B72</f>
        <v>81436</v>
      </c>
      <c r="Z72" s="25">
        <f t="shared" si="129"/>
        <v>1.9105800616895756E-2</v>
      </c>
      <c r="AA72" s="11">
        <f t="shared" si="130"/>
        <v>3094.9500000000007</v>
      </c>
      <c r="AB72" s="11">
        <f t="shared" si="131"/>
        <v>102910.50000000001</v>
      </c>
      <c r="AC72" s="11">
        <f t="shared" si="132"/>
        <v>155680.5</v>
      </c>
      <c r="AD72" s="11">
        <f t="shared" si="133"/>
        <v>81653</v>
      </c>
      <c r="AE72" s="11"/>
      <c r="AF72" s="5">
        <f t="shared" si="134"/>
        <v>5.000000000000001E-2</v>
      </c>
      <c r="AG72">
        <f>'Nuovi positivi'!C72*$AJ$5</f>
        <v>69.45</v>
      </c>
      <c r="AL72" s="11">
        <f t="shared" si="135"/>
        <v>102910.50000000001</v>
      </c>
    </row>
    <row r="73" spans="1:38">
      <c r="A73" s="2">
        <v>43955</v>
      </c>
      <c r="B73" s="3">
        <v>71</v>
      </c>
      <c r="C73" s="3">
        <f>Dati!L73</f>
        <v>211938</v>
      </c>
      <c r="D73" s="3">
        <f>Dati!G73</f>
        <v>99980</v>
      </c>
      <c r="E73" s="3">
        <f>Dati!K73</f>
        <v>29079</v>
      </c>
      <c r="F73" s="3">
        <f>Dati!J73</f>
        <v>82879</v>
      </c>
      <c r="G73" s="29">
        <f t="shared" ref="G73" si="152">C73/(E73+F73)</f>
        <v>1.8930134514728738</v>
      </c>
      <c r="H73" s="21">
        <f t="shared" ref="H73" si="153">$O$3*EXP($O$4*B73)</f>
        <v>1.589922213954218</v>
      </c>
      <c r="I73" s="21">
        <f t="shared" ref="I73" si="154">G73-H73</f>
        <v>0.30309123751865585</v>
      </c>
      <c r="J73" s="31">
        <f t="shared" ref="J73" si="155">(C73-C72)/(E73-E72+F73-F72)</f>
        <v>0.85985915492957743</v>
      </c>
      <c r="K73" s="21">
        <f t="shared" ref="K73" si="156">$P$3*EXP($P$4*B73)</f>
        <v>0.44106588269220842</v>
      </c>
      <c r="L73" s="21">
        <f t="shared" si="141"/>
        <v>0.41879327223736901</v>
      </c>
      <c r="M73" s="21"/>
      <c r="Y73">
        <f>Quarantena!B73</f>
        <v>81678</v>
      </c>
      <c r="Z73" s="25">
        <f t="shared" ref="Z73" si="157">(E73+F73-E72-F72)/(D73)</f>
        <v>1.4202840568113623E-2</v>
      </c>
      <c r="AA73" s="11">
        <f t="shared" ref="AA73" si="158">$AJ$5*(D73)-(F73-F72+E73-E72)</f>
        <v>3579</v>
      </c>
      <c r="AB73" s="11">
        <f t="shared" ref="AB73" si="159">AB72+AA73</f>
        <v>106489.50000000001</v>
      </c>
      <c r="AC73" s="11">
        <f t="shared" ref="AC73" si="160">AB73-E73+F73</f>
        <v>160289.5</v>
      </c>
      <c r="AD73" s="11">
        <f t="shared" ref="AD73" si="161">F73-F72+AD72</f>
        <v>82878</v>
      </c>
      <c r="AE73" s="11"/>
      <c r="AF73" s="5">
        <f t="shared" ref="AF73" si="162">(E73-E72+F73-F72+AA73)/D73</f>
        <v>0.05</v>
      </c>
      <c r="AG73">
        <f>'Nuovi positivi'!C73*$AJ$5</f>
        <v>61.050000000000004</v>
      </c>
      <c r="AL73" s="11">
        <f t="shared" si="135"/>
        <v>106489.50000000001</v>
      </c>
    </row>
    <row r="74" spans="1:38">
      <c r="A74" s="2">
        <v>43956</v>
      </c>
      <c r="B74" s="3">
        <v>72</v>
      </c>
      <c r="C74" s="3">
        <f>Dati!L74</f>
        <v>213013</v>
      </c>
      <c r="D74" s="3">
        <f>Dati!G74</f>
        <v>98467</v>
      </c>
      <c r="E74" s="3">
        <f>Dati!K74</f>
        <v>29315</v>
      </c>
      <c r="F74" s="3">
        <f>Dati!J74</f>
        <v>85231</v>
      </c>
      <c r="G74" s="29">
        <f t="shared" ref="G74" si="163">C74/(E74+F74)</f>
        <v>1.8596284462137482</v>
      </c>
      <c r="H74" s="21">
        <f t="shared" ref="H74" si="164">$O$3*EXP($O$4*B74)</f>
        <v>1.5492719222501479</v>
      </c>
      <c r="I74" s="21">
        <f t="shared" ref="I74" si="165">G74-H74</f>
        <v>0.31035652396360036</v>
      </c>
      <c r="J74" s="31">
        <f t="shared" ref="J74" si="166">(C74-C73)/(E74-E73+F74-F73)</f>
        <v>0.41537867078825347</v>
      </c>
      <c r="K74" s="21">
        <f t="shared" ref="K74" si="167">$P$3*EXP($P$4*B74)</f>
        <v>0.41829806733315256</v>
      </c>
      <c r="L74" s="21">
        <f t="shared" si="141"/>
        <v>-2.9193965448990888E-3</v>
      </c>
      <c r="M74" s="21"/>
      <c r="Y74">
        <f>Quarantena!B74</f>
        <v>80770</v>
      </c>
      <c r="Z74" s="25">
        <f t="shared" ref="Z74:Z78" si="168">(E74+F74-E73-F73)/(D74)</f>
        <v>2.6282917119441029E-2</v>
      </c>
      <c r="AA74" s="11">
        <f t="shared" ref="AA74:AA78" si="169">$AJ$5*(D74)-(F74-F73+E74-E73)</f>
        <v>2335.3500000000004</v>
      </c>
      <c r="AB74" s="11">
        <f t="shared" ref="AB74:AB78" si="170">AB73+AA74</f>
        <v>108824.85000000002</v>
      </c>
      <c r="AC74" s="11">
        <f t="shared" ref="AC74:AC78" si="171">AB74-E74+F74</f>
        <v>164740.85000000003</v>
      </c>
      <c r="AD74" s="11">
        <f t="shared" ref="AD74:AD78" si="172">F74-F73+AD73</f>
        <v>85230</v>
      </c>
      <c r="AE74" s="11"/>
      <c r="AF74" s="5">
        <f t="shared" ref="AF74:AF78" si="173">(E74-E73+F74-F73+AA74)/D74</f>
        <v>0.05</v>
      </c>
      <c r="AG74">
        <f>'Nuovi positivi'!C74*$AJ$5</f>
        <v>53.75</v>
      </c>
      <c r="AL74" s="11">
        <f t="shared" si="135"/>
        <v>108824.85000000002</v>
      </c>
    </row>
    <row r="75" spans="1:38">
      <c r="A75" s="2">
        <v>43957</v>
      </c>
      <c r="B75" s="3">
        <v>73</v>
      </c>
      <c r="C75" s="3">
        <f>Dati!L75</f>
        <v>214457</v>
      </c>
      <c r="D75" s="3">
        <f>Dati!G75</f>
        <v>91528</v>
      </c>
      <c r="E75" s="3">
        <f>Dati!K75</f>
        <v>29684</v>
      </c>
      <c r="F75" s="3">
        <f>Dati!J75</f>
        <v>93245</v>
      </c>
      <c r="G75" s="29">
        <f t="shared" ref="G75:G76" si="174">C75/(E75+F75)</f>
        <v>1.7445598678912217</v>
      </c>
      <c r="H75" s="21">
        <f t="shared" ref="H75:H76" si="175">$O$3*EXP($O$4*B75)</f>
        <v>1.5096609557414378</v>
      </c>
      <c r="I75" s="21">
        <f t="shared" ref="I75:I76" si="176">G75-H75</f>
        <v>0.23489891214978398</v>
      </c>
      <c r="J75" s="31">
        <f t="shared" ref="J75:J76" si="177">(C75-C74)/(E75-E74+F75-F74)</f>
        <v>0.17225336991530479</v>
      </c>
      <c r="K75" s="21">
        <f t="shared" ref="K75:K76" si="178">$P$3*EXP($P$4*B75)</f>
        <v>0.3967055263187364</v>
      </c>
      <c r="L75" s="21">
        <f t="shared" ref="L75:L76" si="179">J75-K75</f>
        <v>-0.22445215640343161</v>
      </c>
      <c r="M75" s="21"/>
      <c r="Y75">
        <f>Quarantena!B75</f>
        <v>74426</v>
      </c>
      <c r="Z75" s="25">
        <f t="shared" si="168"/>
        <v>9.1589458963377321E-2</v>
      </c>
      <c r="AA75" s="11">
        <f t="shared" si="169"/>
        <v>-3806.5999999999995</v>
      </c>
      <c r="AB75" s="11">
        <f t="shared" si="170"/>
        <v>105018.25000000001</v>
      </c>
      <c r="AC75" s="11">
        <f t="shared" si="171"/>
        <v>168579.25</v>
      </c>
      <c r="AD75" s="11">
        <f t="shared" si="172"/>
        <v>93244</v>
      </c>
      <c r="AE75" s="11"/>
      <c r="AF75" s="5">
        <f t="shared" si="173"/>
        <v>0.05</v>
      </c>
      <c r="AG75">
        <f>'Nuovi positivi'!C75*$AJ$5</f>
        <v>72.2</v>
      </c>
      <c r="AL75" s="11">
        <f t="shared" si="135"/>
        <v>105018.25000000001</v>
      </c>
    </row>
    <row r="76" spans="1:38">
      <c r="A76" s="2">
        <v>43958</v>
      </c>
      <c r="B76" s="3">
        <v>74</v>
      </c>
      <c r="C76" s="3">
        <f>Dati!L76</f>
        <v>215858</v>
      </c>
      <c r="D76" s="3">
        <f>Dati!G76</f>
        <v>89624</v>
      </c>
      <c r="E76" s="3">
        <f>Dati!K76</f>
        <v>29958</v>
      </c>
      <c r="F76" s="3">
        <f>Dati!J76</f>
        <v>96276</v>
      </c>
      <c r="G76" s="29">
        <f t="shared" si="174"/>
        <v>1.7099830473564968</v>
      </c>
      <c r="H76" s="21">
        <f t="shared" si="175"/>
        <v>1.4710627415102469</v>
      </c>
      <c r="I76" s="21">
        <f t="shared" si="176"/>
        <v>0.2389203058462499</v>
      </c>
      <c r="J76" s="31">
        <f t="shared" si="177"/>
        <v>0.42390317700453856</v>
      </c>
      <c r="K76" s="21">
        <f t="shared" si="178"/>
        <v>0.37622759200195993</v>
      </c>
      <c r="L76" s="21">
        <f t="shared" si="179"/>
        <v>4.7675585002578624E-2</v>
      </c>
      <c r="M76" s="21"/>
      <c r="Y76">
        <f>Quarantena!B76</f>
        <v>73139</v>
      </c>
      <c r="Z76" s="25">
        <f t="shared" si="168"/>
        <v>3.6876283138445057E-2</v>
      </c>
      <c r="AA76" s="11">
        <f t="shared" si="169"/>
        <v>1176.1999999999998</v>
      </c>
      <c r="AB76" s="11">
        <f t="shared" si="170"/>
        <v>106194.45000000001</v>
      </c>
      <c r="AC76" s="11">
        <f t="shared" si="171"/>
        <v>172512.45</v>
      </c>
      <c r="AD76" s="11">
        <f t="shared" si="172"/>
        <v>96275</v>
      </c>
      <c r="AE76" s="11"/>
      <c r="AF76" s="5">
        <f t="shared" si="173"/>
        <v>4.9999999999999996E-2</v>
      </c>
      <c r="AG76">
        <f>'Nuovi positivi'!C76*$AJ$5</f>
        <v>70.05</v>
      </c>
      <c r="AL76" s="11">
        <f t="shared" si="135"/>
        <v>106194.45000000001</v>
      </c>
    </row>
    <row r="77" spans="1:38">
      <c r="A77" s="2">
        <v>43959</v>
      </c>
      <c r="B77" s="3">
        <v>75</v>
      </c>
      <c r="C77" s="3">
        <f>Dati!L77</f>
        <v>217185</v>
      </c>
      <c r="D77" s="3">
        <f>Dati!G77</f>
        <v>87961</v>
      </c>
      <c r="E77" s="3">
        <f>Dati!K77</f>
        <v>30201</v>
      </c>
      <c r="F77" s="3">
        <f>Dati!J77</f>
        <v>99023</v>
      </c>
      <c r="G77" s="29">
        <f t="shared" ref="G77:G78" si="180">C77/(E77+F77)</f>
        <v>1.6806862502321551</v>
      </c>
      <c r="H77" s="21">
        <f t="shared" ref="H77:H78" si="181">$O$3*EXP($O$4*B77)</f>
        <v>1.4334513860410647</v>
      </c>
      <c r="I77" s="21">
        <f t="shared" ref="I77:I78" si="182">G77-H77</f>
        <v>0.24723486419109042</v>
      </c>
      <c r="J77" s="31">
        <f t="shared" ref="J77:J78" si="183">(C77-C76)/(E77-E76+F77-F76)</f>
        <v>0.44381270903010034</v>
      </c>
      <c r="K77" s="21">
        <f t="shared" ref="K77:K78" si="184">$P$3*EXP($P$4*B77)</f>
        <v>0.35680672839900357</v>
      </c>
      <c r="L77" s="21">
        <f t="shared" ref="L77:L78" si="185">J77-K77</f>
        <v>8.7005980631096769E-2</v>
      </c>
      <c r="M77" s="21"/>
      <c r="Y77">
        <f>Quarantena!B77</f>
        <v>72157</v>
      </c>
      <c r="Z77" s="25">
        <f t="shared" si="168"/>
        <v>3.3992337513216085E-2</v>
      </c>
      <c r="AA77" s="11">
        <f t="shared" si="169"/>
        <v>1408.0500000000002</v>
      </c>
      <c r="AB77" s="11">
        <f t="shared" si="170"/>
        <v>107602.50000000001</v>
      </c>
      <c r="AC77" s="11">
        <f t="shared" si="171"/>
        <v>176424.5</v>
      </c>
      <c r="AD77" s="11">
        <f t="shared" si="172"/>
        <v>99022</v>
      </c>
      <c r="AE77" s="11"/>
      <c r="AF77" s="5">
        <f t="shared" si="173"/>
        <v>0.05</v>
      </c>
      <c r="AG77">
        <f>'Nuovi positivi'!C77*$AJ$5</f>
        <v>66.350000000000009</v>
      </c>
      <c r="AL77" s="11">
        <f t="shared" si="135"/>
        <v>107602.50000000001</v>
      </c>
    </row>
    <row r="78" spans="1:38">
      <c r="A78" s="2">
        <v>43960</v>
      </c>
      <c r="B78" s="3">
        <v>76</v>
      </c>
      <c r="C78" s="3">
        <f>Dati!L78</f>
        <v>218268</v>
      </c>
      <c r="D78" s="3">
        <f>Dati!G78</f>
        <v>84842</v>
      </c>
      <c r="E78" s="3">
        <f>Dati!K78</f>
        <v>30395</v>
      </c>
      <c r="F78" s="3">
        <f>Dati!J78</f>
        <v>103031</v>
      </c>
      <c r="G78" s="29">
        <f t="shared" si="180"/>
        <v>1.6358730682175888</v>
      </c>
      <c r="H78" s="21">
        <f t="shared" si="181"/>
        <v>1.3968016578501163</v>
      </c>
      <c r="I78" s="21">
        <f t="shared" si="182"/>
        <v>0.23907141036747248</v>
      </c>
      <c r="J78" s="31">
        <f t="shared" si="183"/>
        <v>0.25773441218467397</v>
      </c>
      <c r="K78" s="21">
        <f t="shared" si="184"/>
        <v>0.33838836953281515</v>
      </c>
      <c r="L78" s="21">
        <f t="shared" si="185"/>
        <v>-8.0653957348141181E-2</v>
      </c>
      <c r="M78" s="21"/>
      <c r="Y78">
        <f>Quarantena!B78</f>
        <v>69974</v>
      </c>
      <c r="Z78" s="25">
        <f t="shared" si="168"/>
        <v>4.9527356733693219E-2</v>
      </c>
      <c r="AA78" s="11">
        <f t="shared" si="169"/>
        <v>40.100000000000364</v>
      </c>
      <c r="AB78" s="11">
        <f t="shared" si="170"/>
        <v>107642.60000000002</v>
      </c>
      <c r="AC78" s="11">
        <f t="shared" si="171"/>
        <v>180278.60000000003</v>
      </c>
      <c r="AD78" s="11">
        <f t="shared" si="172"/>
        <v>103030</v>
      </c>
      <c r="AE78" s="11"/>
      <c r="AF78" s="5">
        <f t="shared" si="173"/>
        <v>0.05</v>
      </c>
      <c r="AG78">
        <f>'Nuovi positivi'!C78*$AJ$5</f>
        <v>54.150000000000006</v>
      </c>
      <c r="AL78" s="11">
        <f t="shared" si="135"/>
        <v>107642.60000000002</v>
      </c>
    </row>
    <row r="79" spans="1:38">
      <c r="A79" s="2">
        <v>43961</v>
      </c>
      <c r="B79" s="3">
        <v>77</v>
      </c>
      <c r="C79" s="3">
        <f>Dati!L79</f>
        <v>219070</v>
      </c>
      <c r="D79" s="3">
        <f>Dati!G79</f>
        <v>83324</v>
      </c>
      <c r="E79" s="3">
        <f>Dati!K79</f>
        <v>30560</v>
      </c>
      <c r="F79" s="3">
        <f>Dati!J79</f>
        <v>105186</v>
      </c>
      <c r="G79" s="29">
        <f t="shared" ref="G79" si="186">C79/(E79+F79)</f>
        <v>1.6138228750755086</v>
      </c>
      <c r="H79" s="21">
        <f t="shared" ref="H79" si="187">$O$3*EXP($O$4*B79)</f>
        <v>1.3610889705588805</v>
      </c>
      <c r="I79" s="21">
        <f t="shared" ref="I79" si="188">G79-H79</f>
        <v>0.25273390451662814</v>
      </c>
      <c r="J79" s="31">
        <f t="shared" ref="J79" si="189">(C79-C78)/(E79-E78+F79-F78)</f>
        <v>0.34568965517241379</v>
      </c>
      <c r="K79" s="21">
        <f t="shared" ref="K79" si="190">$P$3*EXP($P$4*B79)</f>
        <v>0.32092076612139586</v>
      </c>
      <c r="L79" s="21">
        <f t="shared" ref="L79" si="191">J79-K79</f>
        <v>2.4768889051017928E-2</v>
      </c>
      <c r="M79" s="21"/>
      <c r="Y79">
        <f>Quarantena!B79</f>
        <v>68679</v>
      </c>
      <c r="Z79" s="25">
        <f t="shared" ref="Z79" si="192">(E79+F79-E78-F78)/(D79)</f>
        <v>2.7843118429264079E-2</v>
      </c>
      <c r="AA79" s="11">
        <f t="shared" ref="AA79" si="193">$AJ$5*(D79)-(F79-F78+E79-E78)</f>
        <v>1846.1999999999998</v>
      </c>
      <c r="AB79" s="11">
        <f t="shared" ref="AB79" si="194">AB78+AA79</f>
        <v>109488.80000000002</v>
      </c>
      <c r="AC79" s="11">
        <f t="shared" ref="AC79" si="195">AB79-E79+F79</f>
        <v>184114.80000000002</v>
      </c>
      <c r="AD79" s="11">
        <f t="shared" ref="AD79" si="196">F79-F78+AD78</f>
        <v>105185</v>
      </c>
      <c r="AE79" s="11"/>
      <c r="AF79" s="5">
        <f t="shared" ref="AF79" si="197">(E79-E78+F79-F78+AA79)/D79</f>
        <v>4.9999999999999996E-2</v>
      </c>
      <c r="AG79">
        <f>'Nuovi positivi'!C79*$AJ$5</f>
        <v>40.1</v>
      </c>
      <c r="AL79" s="11">
        <f t="shared" ref="AL79" si="198">AB79+$AI$60</f>
        <v>109488.80000000002</v>
      </c>
    </row>
    <row r="80" spans="1:38">
      <c r="A80" s="2">
        <v>43962</v>
      </c>
      <c r="B80" s="3">
        <v>78</v>
      </c>
      <c r="C80" s="3">
        <f>Dati!L80</f>
        <v>219814</v>
      </c>
      <c r="D80" s="3">
        <f>Dati!G80</f>
        <v>82488</v>
      </c>
      <c r="E80" s="3">
        <f>Dati!K80</f>
        <v>30739</v>
      </c>
      <c r="F80" s="3">
        <f>Dati!J80</f>
        <v>106587</v>
      </c>
      <c r="G80" s="29">
        <f t="shared" ref="G80" si="199">C80/(E80+F80)</f>
        <v>1.6006728514629422</v>
      </c>
      <c r="H80" s="21">
        <f t="shared" ref="H80" si="200">$O$3*EXP($O$4*B80)</f>
        <v>1.3262893664003814</v>
      </c>
      <c r="I80" s="21">
        <f t="shared" ref="I80" si="201">G80-H80</f>
        <v>0.27438348506256083</v>
      </c>
      <c r="J80" s="31">
        <f t="shared" ref="J80" si="202">(C80-C79)/(E80-E79+F80-F79)</f>
        <v>0.4708860759493671</v>
      </c>
      <c r="K80" s="21">
        <f t="shared" ref="K80" si="203">$P$3*EXP($P$4*B80)</f>
        <v>0.30435484018003806</v>
      </c>
      <c r="L80" s="21">
        <f t="shared" ref="L80" si="204">J80-K80</f>
        <v>0.16653123576932904</v>
      </c>
      <c r="M80" s="21"/>
    </row>
    <row r="81" spans="1:13">
      <c r="A81" s="2">
        <v>43963</v>
      </c>
      <c r="B81" s="3">
        <v>79</v>
      </c>
      <c r="G81" s="30"/>
      <c r="H81" s="21">
        <f t="shared" ref="H80:H94" si="205">$O$3*EXP($O$4*B81)</f>
        <v>1.2923795001471794</v>
      </c>
      <c r="J81" s="31"/>
      <c r="K81" s="21">
        <f t="shared" si="13"/>
        <v>0.28864404712899216</v>
      </c>
      <c r="L81" s="21"/>
      <c r="M81" s="21"/>
    </row>
    <row r="82" spans="1:13">
      <c r="A82" s="2">
        <v>43964</v>
      </c>
      <c r="B82" s="3">
        <v>80</v>
      </c>
      <c r="G82" s="30"/>
      <c r="H82" s="21">
        <f t="shared" si="205"/>
        <v>1.2593366234502845</v>
      </c>
      <c r="J82" s="31"/>
      <c r="K82" s="21">
        <f t="shared" si="13"/>
        <v>0.27374424501913464</v>
      </c>
      <c r="L82" s="21"/>
      <c r="M82" s="21"/>
    </row>
    <row r="83" spans="1:13">
      <c r="A83" s="2">
        <v>43965</v>
      </c>
      <c r="B83" s="3">
        <v>81</v>
      </c>
      <c r="G83" s="30"/>
      <c r="H83" s="21">
        <f t="shared" si="205"/>
        <v>1.2271385695784822</v>
      </c>
      <c r="J83" s="31"/>
      <c r="K83" s="21">
        <f t="shared" si="13"/>
        <v>0.25961357050820427</v>
      </c>
      <c r="L83" s="21"/>
      <c r="M83" s="21"/>
    </row>
    <row r="84" spans="1:13">
      <c r="A84" s="2">
        <v>43966</v>
      </c>
      <c r="B84" s="3">
        <v>82</v>
      </c>
      <c r="G84" s="30"/>
      <c r="H84" s="21">
        <f t="shared" si="205"/>
        <v>1.1957637385478384</v>
      </c>
      <c r="J84" s="31"/>
      <c r="K84" s="21">
        <f t="shared" si="13"/>
        <v>0.24621232123914474</v>
      </c>
      <c r="L84" s="21"/>
      <c r="M84" s="21"/>
    </row>
    <row r="85" spans="1:13">
      <c r="A85" s="2">
        <v>43967</v>
      </c>
      <c r="B85" s="3">
        <v>83</v>
      </c>
      <c r="G85" s="30"/>
      <c r="H85" s="21">
        <f t="shared" si="205"/>
        <v>1.1651910826314031</v>
      </c>
      <c r="J85" s="31"/>
      <c r="K85" s="21">
        <f t="shared" si="13"/>
        <v>0.2335028442900757</v>
      </c>
      <c r="L85" s="21"/>
      <c r="M85" s="21"/>
    </row>
    <row r="86" spans="1:13">
      <c r="A86" s="2">
        <v>43968</v>
      </c>
      <c r="B86" s="3">
        <v>84</v>
      </c>
      <c r="G86" s="30"/>
      <c r="H86" s="21">
        <f t="shared" si="205"/>
        <v>1.135400092239397</v>
      </c>
      <c r="J86" s="31"/>
      <c r="K86" s="21">
        <f t="shared" si="13"/>
        <v>0.22144943038247414</v>
      </c>
      <c r="L86" s="21"/>
      <c r="M86" s="21"/>
    </row>
    <row r="87" spans="1:13">
      <c r="A87" s="2">
        <v>43969</v>
      </c>
      <c r="B87" s="3">
        <v>85</v>
      </c>
      <c r="G87" s="30"/>
      <c r="H87" s="21">
        <f t="shared" si="205"/>
        <v>1.1063707821604016</v>
      </c>
      <c r="J87" s="31"/>
      <c r="K87" s="21">
        <f t="shared" ref="K87:K94" si="206">$P$3*EXP($P$4*B87)</f>
        <v>0.21001821355032865</v>
      </c>
      <c r="L87" s="21"/>
      <c r="M87" s="21"/>
    </row>
    <row r="88" spans="1:13">
      <c r="A88" s="2">
        <v>43970</v>
      </c>
      <c r="B88" s="3">
        <v>86</v>
      </c>
      <c r="G88" s="30"/>
      <c r="H88" s="21">
        <f t="shared" si="205"/>
        <v>1.0780836781543337</v>
      </c>
      <c r="J88" s="31"/>
      <c r="K88" s="21">
        <f t="shared" si="206"/>
        <v>0.1991770759883707</v>
      </c>
      <c r="L88" s="21"/>
      <c r="M88" s="21"/>
    </row>
    <row r="89" spans="1:13">
      <c r="A89" s="2">
        <v>43971</v>
      </c>
      <c r="B89" s="3">
        <v>87</v>
      </c>
      <c r="G89" s="30"/>
      <c r="H89" s="21">
        <f t="shared" si="205"/>
        <v>1.0505198038881975</v>
      </c>
      <c r="J89" s="31"/>
      <c r="K89" s="21">
        <f t="shared" si="206"/>
        <v>0.18889555781203865</v>
      </c>
      <c r="L89" s="21"/>
      <c r="M89" s="21"/>
    </row>
    <row r="90" spans="1:13">
      <c r="A90" s="2">
        <v>43972</v>
      </c>
      <c r="B90" s="3">
        <v>88</v>
      </c>
      <c r="G90" s="30"/>
      <c r="H90" s="21">
        <f t="shared" si="205"/>
        <v>1.0236606682058604</v>
      </c>
      <c r="J90" s="31"/>
      <c r="K90" s="21">
        <f t="shared" si="206"/>
        <v>0.1791447714756319</v>
      </c>
      <c r="L90" s="21"/>
      <c r="M90" s="21"/>
    </row>
    <row r="91" spans="1:13">
      <c r="A91" s="2">
        <v>43973</v>
      </c>
      <c r="B91" s="3">
        <v>89</v>
      </c>
      <c r="G91" s="30"/>
      <c r="H91" s="21">
        <f t="shared" si="205"/>
        <v>0.99748825272330655</v>
      </c>
      <c r="J91" s="31"/>
      <c r="K91" s="21">
        <f t="shared" si="206"/>
        <v>0.16989732060819829</v>
      </c>
      <c r="L91" s="21"/>
      <c r="M91" s="21"/>
    </row>
    <row r="92" spans="1:13">
      <c r="A92" s="2">
        <v>43974</v>
      </c>
      <c r="B92" s="3">
        <v>90</v>
      </c>
      <c r="G92" s="30"/>
      <c r="H92" s="21">
        <f t="shared" si="205"/>
        <v>0.97198499974104879</v>
      </c>
      <c r="J92" s="31"/>
      <c r="K92" s="21">
        <f t="shared" si="206"/>
        <v>0.16112722303911209</v>
      </c>
      <c r="L92" s="21"/>
      <c r="M92" s="21"/>
    </row>
    <row r="93" spans="1:13">
      <c r="A93" s="2">
        <v>43975</v>
      </c>
      <c r="B93" s="3">
        <v>91</v>
      </c>
      <c r="G93" s="30"/>
      <c r="H93" s="21">
        <f t="shared" si="205"/>
        <v>0.94713380046559037</v>
      </c>
      <c r="J93" s="31"/>
      <c r="K93" s="21">
        <f t="shared" si="206"/>
        <v>0.15280983779707119</v>
      </c>
      <c r="L93" s="21"/>
      <c r="M93" s="21"/>
    </row>
    <row r="94" spans="1:13">
      <c r="A94" s="2">
        <v>43976</v>
      </c>
      <c r="B94" s="3">
        <v>92</v>
      </c>
      <c r="G94" s="30"/>
      <c r="H94" s="21">
        <f t="shared" si="205"/>
        <v>0.92291798353203336</v>
      </c>
      <c r="J94" s="31"/>
      <c r="K94" s="21">
        <f t="shared" si="206"/>
        <v>0.14492179587740434</v>
      </c>
      <c r="L94" s="21"/>
      <c r="M94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K20"/>
  <sheetViews>
    <sheetView workbookViewId="0">
      <selection activeCell="J20" sqref="J20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  <col min="8" max="11" width="9.8984375" bestFit="1" customWidth="1"/>
  </cols>
  <sheetData>
    <row r="1" spans="1:11">
      <c r="A1" s="32" t="s">
        <v>34</v>
      </c>
      <c r="B1" s="32"/>
    </row>
    <row r="4" spans="1:11">
      <c r="G4" s="27" t="s">
        <v>34</v>
      </c>
      <c r="H4" s="27"/>
    </row>
    <row r="6" spans="1:11">
      <c r="B6" s="16">
        <v>43918</v>
      </c>
      <c r="C6" s="16">
        <v>43919</v>
      </c>
      <c r="D6" s="16">
        <v>43932</v>
      </c>
    </row>
    <row r="7" spans="1:11">
      <c r="A7" s="4" t="s">
        <v>23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</row>
    <row r="8" spans="1:11">
      <c r="A8" s="4" t="s">
        <v>24</v>
      </c>
      <c r="B8" s="9">
        <v>710</v>
      </c>
      <c r="C8" s="9">
        <v>710</v>
      </c>
      <c r="D8" s="9">
        <v>800</v>
      </c>
      <c r="G8" s="4" t="s">
        <v>61</v>
      </c>
      <c r="H8" s="9">
        <v>7</v>
      </c>
      <c r="I8" s="9">
        <v>7</v>
      </c>
      <c r="J8" s="9">
        <v>7</v>
      </c>
      <c r="K8" s="9">
        <v>5</v>
      </c>
    </row>
    <row r="9" spans="1:11">
      <c r="A9" s="4" t="s">
        <v>25</v>
      </c>
      <c r="B9" s="9">
        <v>0.17</v>
      </c>
      <c r="C9" s="9">
        <v>0.17</v>
      </c>
      <c r="D9" s="9">
        <v>0.155</v>
      </c>
      <c r="G9" s="4" t="s">
        <v>62</v>
      </c>
      <c r="H9" s="9">
        <v>4.7</v>
      </c>
      <c r="I9" s="9">
        <v>4.95</v>
      </c>
      <c r="J9" s="9">
        <v>4.95</v>
      </c>
      <c r="K9" s="9">
        <v>6.8</v>
      </c>
    </row>
    <row r="10" spans="1:11">
      <c r="G10" s="4" t="s">
        <v>51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</row>
    <row r="12" spans="1:11">
      <c r="A12" s="32" t="s">
        <v>35</v>
      </c>
      <c r="B12" s="32"/>
    </row>
    <row r="15" spans="1:11">
      <c r="G15" t="s">
        <v>35</v>
      </c>
    </row>
    <row r="17" spans="1:10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  <c r="J17" s="16">
        <v>43962</v>
      </c>
    </row>
    <row r="18" spans="1:10">
      <c r="A18" s="4" t="s">
        <v>23</v>
      </c>
      <c r="B18" s="9">
        <v>19500</v>
      </c>
      <c r="C18" s="9">
        <v>21000</v>
      </c>
      <c r="D18" s="9">
        <v>22000</v>
      </c>
      <c r="G18" s="4" t="s">
        <v>61</v>
      </c>
      <c r="H18" s="9">
        <v>7</v>
      </c>
      <c r="I18" s="9">
        <v>7</v>
      </c>
      <c r="J18" s="9">
        <v>7</v>
      </c>
    </row>
    <row r="19" spans="1:10">
      <c r="A19" s="4" t="s">
        <v>24</v>
      </c>
      <c r="B19" s="9">
        <v>59</v>
      </c>
      <c r="C19" s="9">
        <v>59</v>
      </c>
      <c r="D19" s="9">
        <v>65</v>
      </c>
      <c r="G19" s="4" t="s">
        <v>62</v>
      </c>
      <c r="H19" s="9">
        <v>5.65</v>
      </c>
      <c r="I19" s="9">
        <v>5.9</v>
      </c>
      <c r="J19" s="9">
        <v>6.3</v>
      </c>
    </row>
    <row r="20" spans="1:10">
      <c r="A20" s="4" t="s">
        <v>25</v>
      </c>
      <c r="B20" s="9">
        <v>0.17</v>
      </c>
      <c r="C20" s="9">
        <v>0.17</v>
      </c>
      <c r="D20" s="9">
        <v>0.16500000000000001</v>
      </c>
      <c r="G20" s="4" t="s">
        <v>51</v>
      </c>
      <c r="H20" s="9">
        <v>5.4407762399506136E-6</v>
      </c>
      <c r="I20" s="9">
        <v>4.0182404249855415E-6</v>
      </c>
      <c r="J20" s="23">
        <f>(1/J19)^J18</f>
        <v>2.5387278882677517E-6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0"/>
  <sheetViews>
    <sheetView workbookViewId="0">
      <pane ySplit="1" topLeftCell="A62" activePane="bottomLeft" state="frozen"/>
      <selection pane="bottomLeft" activeCell="A80" sqref="A80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  <row r="58" spans="1:5">
      <c r="A58" s="2">
        <v>43940</v>
      </c>
      <c r="B58" s="3">
        <f>Dati!L58</f>
        <v>178972</v>
      </c>
      <c r="C58">
        <f t="shared" ref="C58" si="66">B58-B57</f>
        <v>3047</v>
      </c>
      <c r="D58">
        <f t="shared" ref="D58" si="67">C58-C57</f>
        <v>-444</v>
      </c>
      <c r="E58">
        <f t="shared" ref="E58" si="68">D58-D57</f>
        <v>-442</v>
      </c>
    </row>
    <row r="59" spans="1:5">
      <c r="A59" s="2">
        <v>43941</v>
      </c>
      <c r="B59" s="3">
        <f>Dati!L59</f>
        <v>181228</v>
      </c>
      <c r="C59">
        <f t="shared" ref="C59" si="69">B59-B58</f>
        <v>2256</v>
      </c>
      <c r="D59">
        <f t="shared" ref="D59" si="70">C59-C58</f>
        <v>-791</v>
      </c>
      <c r="E59">
        <f t="shared" ref="E59" si="71">D59-D58</f>
        <v>-347</v>
      </c>
    </row>
    <row r="60" spans="1:5">
      <c r="A60" s="2">
        <v>43942</v>
      </c>
      <c r="B60" s="3">
        <f>Dati!L60</f>
        <v>183957</v>
      </c>
      <c r="C60">
        <f t="shared" ref="C60" si="72">B60-B59</f>
        <v>2729</v>
      </c>
      <c r="D60">
        <f t="shared" ref="D60" si="73">C60-C59</f>
        <v>473</v>
      </c>
      <c r="E60">
        <f t="shared" ref="E60" si="74">D60-D59</f>
        <v>1264</v>
      </c>
    </row>
    <row r="61" spans="1:5">
      <c r="A61" s="2">
        <v>43943</v>
      </c>
      <c r="B61" s="3">
        <f>Dati!L61</f>
        <v>187327</v>
      </c>
      <c r="C61">
        <f t="shared" ref="C61" si="75">B61-B60</f>
        <v>3370</v>
      </c>
      <c r="D61">
        <f t="shared" ref="D61" si="76">C61-C60</f>
        <v>641</v>
      </c>
      <c r="E61">
        <f t="shared" ref="E61" si="77">D61-D60</f>
        <v>168</v>
      </c>
    </row>
    <row r="62" spans="1:5">
      <c r="A62" s="2">
        <v>43944</v>
      </c>
      <c r="B62" s="3">
        <f>Dati!L62</f>
        <v>189973</v>
      </c>
      <c r="C62">
        <f t="shared" ref="C62" si="78">B62-B61</f>
        <v>2646</v>
      </c>
      <c r="D62">
        <f t="shared" ref="D62" si="79">C62-C61</f>
        <v>-724</v>
      </c>
      <c r="E62">
        <f t="shared" ref="E62" si="80">D62-D61</f>
        <v>-1365</v>
      </c>
    </row>
    <row r="63" spans="1:5">
      <c r="A63" s="2">
        <v>43945</v>
      </c>
      <c r="B63" s="3">
        <f>Dati!L63</f>
        <v>192994</v>
      </c>
      <c r="C63">
        <f t="shared" ref="C63" si="81">B63-B62</f>
        <v>3021</v>
      </c>
      <c r="D63">
        <f t="shared" ref="D63" si="82">C63-C62</f>
        <v>375</v>
      </c>
      <c r="E63">
        <f t="shared" ref="E63" si="83">D63-D62</f>
        <v>1099</v>
      </c>
    </row>
    <row r="64" spans="1:5">
      <c r="A64" s="2">
        <v>43946</v>
      </c>
      <c r="B64" s="3">
        <f>Dati!L64</f>
        <v>195351</v>
      </c>
      <c r="C64">
        <f t="shared" ref="C64" si="84">B64-B63</f>
        <v>2357</v>
      </c>
      <c r="D64">
        <f t="shared" ref="D64" si="85">C64-C63</f>
        <v>-664</v>
      </c>
      <c r="E64">
        <f t="shared" ref="E64" si="86">D64-D63</f>
        <v>-1039</v>
      </c>
    </row>
    <row r="65" spans="1:5">
      <c r="A65" s="2">
        <v>43947</v>
      </c>
      <c r="B65" s="3">
        <f>Dati!L65</f>
        <v>197675</v>
      </c>
      <c r="C65">
        <f t="shared" ref="C65" si="87">B65-B64</f>
        <v>2324</v>
      </c>
      <c r="D65">
        <f t="shared" ref="D65" si="88">C65-C64</f>
        <v>-33</v>
      </c>
      <c r="E65">
        <f t="shared" ref="E65" si="89">D65-D64</f>
        <v>631</v>
      </c>
    </row>
    <row r="66" spans="1:5">
      <c r="A66" s="2">
        <v>43948</v>
      </c>
      <c r="B66" s="3">
        <f>Dati!L66</f>
        <v>199414</v>
      </c>
      <c r="C66">
        <f t="shared" ref="C66" si="90">B66-B65</f>
        <v>1739</v>
      </c>
      <c r="D66">
        <f t="shared" ref="D66" si="91">C66-C65</f>
        <v>-585</v>
      </c>
      <c r="E66">
        <f t="shared" ref="E66" si="92">D66-D65</f>
        <v>-552</v>
      </c>
    </row>
    <row r="67" spans="1:5">
      <c r="A67" s="2">
        <v>43949</v>
      </c>
      <c r="B67" s="3">
        <f>Dati!L67</f>
        <v>201505</v>
      </c>
      <c r="C67">
        <f t="shared" ref="C67" si="93">B67-B66</f>
        <v>2091</v>
      </c>
      <c r="D67">
        <f t="shared" ref="D67" si="94">C67-C66</f>
        <v>352</v>
      </c>
      <c r="E67">
        <f t="shared" ref="E67" si="95">D67-D66</f>
        <v>937</v>
      </c>
    </row>
    <row r="68" spans="1:5">
      <c r="A68" s="2">
        <v>43950</v>
      </c>
      <c r="B68" s="3">
        <f>Dati!L68</f>
        <v>203591</v>
      </c>
      <c r="C68">
        <f t="shared" ref="C68" si="96">B68-B67</f>
        <v>2086</v>
      </c>
      <c r="D68">
        <f t="shared" ref="D68" si="97">C68-C67</f>
        <v>-5</v>
      </c>
      <c r="E68">
        <f t="shared" ref="E68" si="98">D68-D67</f>
        <v>-357</v>
      </c>
    </row>
    <row r="69" spans="1:5">
      <c r="A69" s="2">
        <v>43951</v>
      </c>
      <c r="B69" s="3">
        <f>Dati!L69</f>
        <v>205463</v>
      </c>
      <c r="C69">
        <f t="shared" ref="C69" si="99">B69-B68</f>
        <v>1872</v>
      </c>
      <c r="D69">
        <f t="shared" ref="D69" si="100">C69-C68</f>
        <v>-214</v>
      </c>
      <c r="E69">
        <f t="shared" ref="E69" si="101">D69-D68</f>
        <v>-209</v>
      </c>
    </row>
    <row r="70" spans="1:5">
      <c r="A70" s="2">
        <v>43952</v>
      </c>
      <c r="B70" s="3">
        <f>Dati!L70</f>
        <v>207428</v>
      </c>
      <c r="C70">
        <f t="shared" ref="C70" si="102">B70-B69</f>
        <v>1965</v>
      </c>
      <c r="D70">
        <f t="shared" ref="D70" si="103">C70-C69</f>
        <v>93</v>
      </c>
      <c r="E70">
        <f t="shared" ref="E70" si="104">D70-D69</f>
        <v>307</v>
      </c>
    </row>
    <row r="71" spans="1:5">
      <c r="A71" s="2">
        <v>43953</v>
      </c>
      <c r="B71" s="3">
        <f>Dati!L71</f>
        <v>209328</v>
      </c>
      <c r="C71">
        <f t="shared" ref="C71" si="105">B71-B70</f>
        <v>1900</v>
      </c>
      <c r="D71">
        <f t="shared" ref="D71" si="106">C71-C70</f>
        <v>-65</v>
      </c>
      <c r="E71">
        <f t="shared" ref="E71" si="107">D71-D70</f>
        <v>-158</v>
      </c>
    </row>
    <row r="72" spans="1:5">
      <c r="A72" s="2">
        <v>43954</v>
      </c>
      <c r="B72" s="3">
        <f>Dati!L72</f>
        <v>210717</v>
      </c>
      <c r="C72">
        <f t="shared" ref="C72" si="108">B72-B71</f>
        <v>1389</v>
      </c>
      <c r="D72">
        <f t="shared" ref="D72" si="109">C72-C71</f>
        <v>-511</v>
      </c>
      <c r="E72">
        <f t="shared" ref="E72" si="110">D72-D71</f>
        <v>-446</v>
      </c>
    </row>
    <row r="73" spans="1:5">
      <c r="A73" s="2">
        <v>43955</v>
      </c>
      <c r="B73" s="3">
        <f>Dati!L73</f>
        <v>211938</v>
      </c>
      <c r="C73">
        <f t="shared" ref="C73" si="111">B73-B72</f>
        <v>1221</v>
      </c>
      <c r="D73">
        <f t="shared" ref="D73" si="112">C73-C72</f>
        <v>-168</v>
      </c>
      <c r="E73">
        <f t="shared" ref="E73" si="113">D73-D72</f>
        <v>343</v>
      </c>
    </row>
    <row r="74" spans="1:5">
      <c r="A74" s="2">
        <v>43956</v>
      </c>
      <c r="B74" s="3">
        <f>Dati!L74</f>
        <v>213013</v>
      </c>
      <c r="C74">
        <f t="shared" ref="C74" si="114">B74-B73</f>
        <v>1075</v>
      </c>
      <c r="D74">
        <f t="shared" ref="D74" si="115">C74-C73</f>
        <v>-146</v>
      </c>
      <c r="E74">
        <f t="shared" ref="E74" si="116">D74-D73</f>
        <v>22</v>
      </c>
    </row>
    <row r="75" spans="1:5">
      <c r="A75" s="2">
        <v>43957</v>
      </c>
      <c r="B75" s="3">
        <f>Dati!L75</f>
        <v>214457</v>
      </c>
      <c r="C75">
        <f t="shared" ref="C75:C76" si="117">B75-B74</f>
        <v>1444</v>
      </c>
      <c r="D75">
        <f t="shared" ref="D75:D76" si="118">C75-C74</f>
        <v>369</v>
      </c>
      <c r="E75">
        <f t="shared" ref="E75:E76" si="119">D75-D74</f>
        <v>515</v>
      </c>
    </row>
    <row r="76" spans="1:5">
      <c r="A76" s="2">
        <v>43958</v>
      </c>
      <c r="B76" s="3">
        <f>Dati!L76</f>
        <v>215858</v>
      </c>
      <c r="C76">
        <f t="shared" si="117"/>
        <v>1401</v>
      </c>
      <c r="D76">
        <f t="shared" si="118"/>
        <v>-43</v>
      </c>
      <c r="E76">
        <f t="shared" si="119"/>
        <v>-412</v>
      </c>
    </row>
    <row r="77" spans="1:5">
      <c r="A77" s="2">
        <v>43959</v>
      </c>
      <c r="B77" s="3">
        <f>Dati!L77</f>
        <v>217185</v>
      </c>
      <c r="C77">
        <f t="shared" ref="C77:C78" si="120">B77-B76</f>
        <v>1327</v>
      </c>
      <c r="D77">
        <f t="shared" ref="D77:D78" si="121">C77-C76</f>
        <v>-74</v>
      </c>
      <c r="E77">
        <f t="shared" ref="E77:E78" si="122">D77-D76</f>
        <v>-31</v>
      </c>
    </row>
    <row r="78" spans="1:5">
      <c r="A78" s="2">
        <v>43960</v>
      </c>
      <c r="B78" s="3">
        <f>Dati!L78</f>
        <v>218268</v>
      </c>
      <c r="C78">
        <f t="shared" si="120"/>
        <v>1083</v>
      </c>
      <c r="D78">
        <f t="shared" si="121"/>
        <v>-244</v>
      </c>
      <c r="E78">
        <f t="shared" si="122"/>
        <v>-170</v>
      </c>
    </row>
    <row r="79" spans="1:5">
      <c r="A79" s="2">
        <v>43961</v>
      </c>
      <c r="B79" s="3">
        <f>Dati!L79</f>
        <v>219070</v>
      </c>
      <c r="C79">
        <f t="shared" ref="C79" si="123">B79-B78</f>
        <v>802</v>
      </c>
      <c r="D79">
        <f t="shared" ref="D79" si="124">C79-C78</f>
        <v>-281</v>
      </c>
      <c r="E79">
        <f t="shared" ref="E79" si="125">D79-D78</f>
        <v>-37</v>
      </c>
    </row>
    <row r="80" spans="1:5">
      <c r="A80" s="2">
        <v>43962</v>
      </c>
      <c r="B80" s="3">
        <f>Dati!L80</f>
        <v>219814</v>
      </c>
      <c r="C80">
        <f t="shared" ref="C80" si="126">B80-B79</f>
        <v>744</v>
      </c>
      <c r="D80">
        <f t="shared" ref="D80" si="127">C80-C79</f>
        <v>-58</v>
      </c>
      <c r="E80">
        <f t="shared" ref="E80" si="128">D80-D79</f>
        <v>223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0"/>
  <sheetViews>
    <sheetView workbookViewId="0">
      <pane ySplit="1" topLeftCell="A62" activePane="bottomLeft" state="frozen"/>
      <selection pane="bottomLeft" activeCell="A80" sqref="A80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  <row r="58" spans="1:5">
      <c r="A58" s="2">
        <v>43940</v>
      </c>
      <c r="B58" s="3">
        <f>Dati!D58</f>
        <v>2635</v>
      </c>
      <c r="C58">
        <f t="shared" ref="C58" si="66">B58-B57</f>
        <v>-98</v>
      </c>
      <c r="D58">
        <f t="shared" ref="D58" si="67">C58-C57</f>
        <v>-19</v>
      </c>
      <c r="E58">
        <f t="shared" ref="E58" si="68">D58-D57</f>
        <v>-64</v>
      </c>
    </row>
    <row r="59" spans="1:5">
      <c r="A59" s="2">
        <v>43941</v>
      </c>
      <c r="B59" s="3">
        <f>Dati!D59</f>
        <v>2573</v>
      </c>
      <c r="C59">
        <f t="shared" ref="C59" si="69">B59-B58</f>
        <v>-62</v>
      </c>
      <c r="D59">
        <f t="shared" ref="D59" si="70">C59-C58</f>
        <v>36</v>
      </c>
      <c r="E59">
        <f t="shared" ref="E59" si="71">D59-D58</f>
        <v>55</v>
      </c>
    </row>
    <row r="60" spans="1:5">
      <c r="A60" s="2">
        <v>43942</v>
      </c>
      <c r="B60" s="3">
        <f>Dati!D60</f>
        <v>2471</v>
      </c>
      <c r="C60">
        <f t="shared" ref="C60" si="72">B60-B59</f>
        <v>-102</v>
      </c>
      <c r="D60">
        <f t="shared" ref="D60" si="73">C60-C59</f>
        <v>-40</v>
      </c>
      <c r="E60">
        <f t="shared" ref="E60" si="74">D60-D59</f>
        <v>-76</v>
      </c>
    </row>
    <row r="61" spans="1:5">
      <c r="A61" s="2">
        <v>43943</v>
      </c>
      <c r="B61" s="3">
        <f>Dati!D61</f>
        <v>2384</v>
      </c>
      <c r="C61">
        <f t="shared" ref="C61" si="75">B61-B60</f>
        <v>-87</v>
      </c>
      <c r="D61">
        <f t="shared" ref="D61" si="76">C61-C60</f>
        <v>15</v>
      </c>
      <c r="E61">
        <f t="shared" ref="E61" si="77">D61-D60</f>
        <v>55</v>
      </c>
    </row>
    <row r="62" spans="1:5">
      <c r="A62" s="2">
        <v>43944</v>
      </c>
      <c r="B62" s="3">
        <f>Dati!D62</f>
        <v>2267</v>
      </c>
      <c r="C62">
        <f t="shared" ref="C62" si="78">B62-B61</f>
        <v>-117</v>
      </c>
      <c r="D62">
        <f t="shared" ref="D62" si="79">C62-C61</f>
        <v>-30</v>
      </c>
      <c r="E62">
        <f t="shared" ref="E62" si="80">D62-D61</f>
        <v>-45</v>
      </c>
    </row>
    <row r="63" spans="1:5">
      <c r="A63" s="2">
        <v>43945</v>
      </c>
      <c r="B63" s="3">
        <f>Dati!D63</f>
        <v>2173</v>
      </c>
      <c r="C63">
        <f t="shared" ref="C63" si="81">B63-B62</f>
        <v>-94</v>
      </c>
      <c r="D63">
        <f t="shared" ref="D63" si="82">C63-C62</f>
        <v>23</v>
      </c>
      <c r="E63">
        <f t="shared" ref="E63" si="83">D63-D62</f>
        <v>53</v>
      </c>
    </row>
    <row r="64" spans="1:5">
      <c r="A64" s="2">
        <v>43946</v>
      </c>
      <c r="B64" s="3">
        <f>Dati!D64</f>
        <v>2102</v>
      </c>
      <c r="C64">
        <f t="shared" ref="C64" si="84">B64-B63</f>
        <v>-71</v>
      </c>
      <c r="D64">
        <f t="shared" ref="D64" si="85">C64-C63</f>
        <v>23</v>
      </c>
      <c r="E64">
        <f t="shared" ref="E64" si="86">D64-D63</f>
        <v>0</v>
      </c>
    </row>
    <row r="65" spans="1:5">
      <c r="A65" s="2">
        <v>43947</v>
      </c>
      <c r="B65" s="3">
        <f>Dati!D65</f>
        <v>2009</v>
      </c>
      <c r="C65">
        <f t="shared" ref="C65" si="87">B65-B64</f>
        <v>-93</v>
      </c>
      <c r="D65">
        <f t="shared" ref="D65" si="88">C65-C64</f>
        <v>-22</v>
      </c>
      <c r="E65">
        <f t="shared" ref="E65" si="89">D65-D64</f>
        <v>-45</v>
      </c>
    </row>
    <row r="66" spans="1:5">
      <c r="A66" s="2">
        <v>43948</v>
      </c>
      <c r="B66" s="3">
        <f>Dati!D66</f>
        <v>1956</v>
      </c>
      <c r="C66">
        <f t="shared" ref="C66" si="90">B66-B65</f>
        <v>-53</v>
      </c>
      <c r="D66">
        <f t="shared" ref="D66" si="91">C66-C65</f>
        <v>40</v>
      </c>
      <c r="E66">
        <f t="shared" ref="E66" si="92">D66-D65</f>
        <v>62</v>
      </c>
    </row>
    <row r="67" spans="1:5">
      <c r="A67" s="2">
        <v>43949</v>
      </c>
      <c r="B67" s="3">
        <f>Dati!D67</f>
        <v>1863</v>
      </c>
      <c r="C67">
        <f t="shared" ref="C67" si="93">B67-B66</f>
        <v>-93</v>
      </c>
      <c r="D67">
        <f t="shared" ref="D67" si="94">C67-C66</f>
        <v>-40</v>
      </c>
      <c r="E67">
        <f t="shared" ref="E67" si="95">D67-D66</f>
        <v>-80</v>
      </c>
    </row>
    <row r="68" spans="1:5">
      <c r="A68" s="2">
        <v>43950</v>
      </c>
      <c r="B68" s="3">
        <f>Dati!D68</f>
        <v>1795</v>
      </c>
      <c r="C68">
        <f t="shared" ref="C68" si="96">B68-B67</f>
        <v>-68</v>
      </c>
      <c r="D68">
        <f t="shared" ref="D68" si="97">C68-C67</f>
        <v>25</v>
      </c>
      <c r="E68">
        <f t="shared" ref="E68" si="98">D68-D67</f>
        <v>65</v>
      </c>
    </row>
    <row r="69" spans="1:5">
      <c r="A69" s="2">
        <v>43951</v>
      </c>
      <c r="B69" s="3">
        <f>Dati!D69</f>
        <v>1694</v>
      </c>
      <c r="C69">
        <f t="shared" ref="C69" si="99">B69-B68</f>
        <v>-101</v>
      </c>
      <c r="D69">
        <f t="shared" ref="D69" si="100">C69-C68</f>
        <v>-33</v>
      </c>
      <c r="E69">
        <f t="shared" ref="E69" si="101">D69-D68</f>
        <v>-58</v>
      </c>
    </row>
    <row r="70" spans="1:5">
      <c r="A70" s="2">
        <v>43952</v>
      </c>
      <c r="B70" s="3">
        <f>Dati!D70</f>
        <v>1578</v>
      </c>
      <c r="C70">
        <f t="shared" ref="C70" si="102">B70-B69</f>
        <v>-116</v>
      </c>
      <c r="D70">
        <f t="shared" ref="D70" si="103">C70-C69</f>
        <v>-15</v>
      </c>
      <c r="E70">
        <f t="shared" ref="E70" si="104">D70-D69</f>
        <v>18</v>
      </c>
    </row>
    <row r="71" spans="1:5">
      <c r="A71" s="2">
        <v>43953</v>
      </c>
      <c r="B71" s="3">
        <f>Dati!D71</f>
        <v>1539</v>
      </c>
      <c r="C71">
        <f t="shared" ref="C71" si="105">B71-B70</f>
        <v>-39</v>
      </c>
      <c r="D71">
        <f t="shared" ref="D71" si="106">C71-C70</f>
        <v>77</v>
      </c>
      <c r="E71">
        <f t="shared" ref="E71" si="107">D71-D70</f>
        <v>92</v>
      </c>
    </row>
    <row r="72" spans="1:5">
      <c r="A72" s="2">
        <v>43954</v>
      </c>
      <c r="B72" s="3">
        <f>Dati!D72</f>
        <v>1501</v>
      </c>
      <c r="C72">
        <f t="shared" ref="C72" si="108">B72-B71</f>
        <v>-38</v>
      </c>
      <c r="D72">
        <f t="shared" ref="D72" si="109">C72-C71</f>
        <v>1</v>
      </c>
      <c r="E72">
        <f t="shared" ref="E72" si="110">D72-D71</f>
        <v>-76</v>
      </c>
    </row>
    <row r="73" spans="1:5">
      <c r="A73" s="2">
        <v>43955</v>
      </c>
      <c r="B73" s="3">
        <f>Dati!D73</f>
        <v>1479</v>
      </c>
      <c r="C73">
        <f t="shared" ref="C73" si="111">B73-B72</f>
        <v>-22</v>
      </c>
      <c r="D73">
        <f t="shared" ref="D73" si="112">C73-C72</f>
        <v>16</v>
      </c>
      <c r="E73">
        <f t="shared" ref="E73" si="113">D73-D72</f>
        <v>15</v>
      </c>
    </row>
    <row r="74" spans="1:5">
      <c r="A74" s="2">
        <v>43956</v>
      </c>
      <c r="B74" s="3">
        <f>Dati!D74</f>
        <v>1427</v>
      </c>
      <c r="C74">
        <f t="shared" ref="C74" si="114">B74-B73</f>
        <v>-52</v>
      </c>
      <c r="D74">
        <f t="shared" ref="D74" si="115">C74-C73</f>
        <v>-30</v>
      </c>
      <c r="E74">
        <f t="shared" ref="E74" si="116">D74-D73</f>
        <v>-46</v>
      </c>
    </row>
    <row r="75" spans="1:5">
      <c r="A75" s="2">
        <v>43957</v>
      </c>
      <c r="B75" s="3">
        <f>Dati!D75</f>
        <v>1333</v>
      </c>
      <c r="C75">
        <f t="shared" ref="C75:C76" si="117">B75-B74</f>
        <v>-94</v>
      </c>
      <c r="D75">
        <f t="shared" ref="D75:D76" si="118">C75-C74</f>
        <v>-42</v>
      </c>
      <c r="E75">
        <f t="shared" ref="E75:E76" si="119">D75-D74</f>
        <v>-12</v>
      </c>
    </row>
    <row r="76" spans="1:5">
      <c r="A76" s="2">
        <v>43958</v>
      </c>
      <c r="B76" s="3">
        <f>Dati!D76</f>
        <v>1311</v>
      </c>
      <c r="C76">
        <f t="shared" si="117"/>
        <v>-22</v>
      </c>
      <c r="D76">
        <f t="shared" si="118"/>
        <v>72</v>
      </c>
      <c r="E76">
        <f t="shared" si="119"/>
        <v>114</v>
      </c>
    </row>
    <row r="77" spans="1:5">
      <c r="A77" s="2">
        <v>43959</v>
      </c>
      <c r="B77" s="3">
        <f>Dati!D77</f>
        <v>1168</v>
      </c>
      <c r="C77">
        <f t="shared" ref="C77:C78" si="120">B77-B76</f>
        <v>-143</v>
      </c>
      <c r="D77">
        <f t="shared" ref="D77:D78" si="121">C77-C76</f>
        <v>-121</v>
      </c>
      <c r="E77">
        <f t="shared" ref="E77:E78" si="122">D77-D76</f>
        <v>-193</v>
      </c>
    </row>
    <row r="78" spans="1:5">
      <c r="A78" s="2">
        <v>43960</v>
      </c>
      <c r="B78" s="3">
        <f>Dati!D78</f>
        <v>1034</v>
      </c>
      <c r="C78">
        <f t="shared" si="120"/>
        <v>-134</v>
      </c>
      <c r="D78">
        <f t="shared" si="121"/>
        <v>9</v>
      </c>
      <c r="E78">
        <f t="shared" si="122"/>
        <v>130</v>
      </c>
    </row>
    <row r="79" spans="1:5">
      <c r="A79" s="2">
        <v>43961</v>
      </c>
      <c r="B79" s="3">
        <f>Dati!D79</f>
        <v>1027</v>
      </c>
      <c r="C79">
        <f t="shared" ref="C79" si="123">B79-B78</f>
        <v>-7</v>
      </c>
      <c r="D79">
        <f t="shared" ref="D79" si="124">C79-C78</f>
        <v>127</v>
      </c>
      <c r="E79">
        <f t="shared" ref="E79" si="125">D79-D78</f>
        <v>118</v>
      </c>
    </row>
    <row r="80" spans="1:5">
      <c r="A80" s="2">
        <v>43962</v>
      </c>
      <c r="B80" s="3">
        <f>Dati!D80</f>
        <v>999</v>
      </c>
      <c r="C80">
        <f t="shared" ref="C80" si="126">B80-B79</f>
        <v>-28</v>
      </c>
      <c r="D80">
        <f t="shared" ref="D80" si="127">C80-C79</f>
        <v>-21</v>
      </c>
      <c r="E80">
        <f t="shared" ref="E80" si="128">D80-D79</f>
        <v>-148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83"/>
  <sheetViews>
    <sheetView workbookViewId="0">
      <pane ySplit="1" topLeftCell="A59" activePane="bottomLeft" state="frozen"/>
      <selection pane="bottomLeft" activeCell="A80" sqref="A80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1</v>
      </c>
    </row>
    <row r="4" spans="1:28">
      <c r="A4" s="2">
        <v>43886</v>
      </c>
      <c r="B4" s="3">
        <f>Dati!J4</f>
        <v>1</v>
      </c>
      <c r="C4">
        <f t="shared" ref="C4:C36" si="1">B4-B3</f>
        <v>0</v>
      </c>
      <c r="R4">
        <f>INT(C4/1)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3</v>
      </c>
      <c r="C5">
        <f t="shared" si="1"/>
        <v>2</v>
      </c>
      <c r="D5">
        <f t="shared" ref="D5:D36" si="3">C5-C4</f>
        <v>2</v>
      </c>
      <c r="R5">
        <f t="shared" ref="R5:R8" si="4">INT(C5/1)</f>
        <v>2</v>
      </c>
      <c r="T5">
        <f t="shared" si="2"/>
        <v>0</v>
      </c>
      <c r="U5">
        <f t="shared" si="2"/>
        <v>1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45</v>
      </c>
      <c r="C6">
        <f t="shared" si="1"/>
        <v>42</v>
      </c>
      <c r="D6">
        <f t="shared" si="3"/>
        <v>40</v>
      </c>
      <c r="E6">
        <f t="shared" ref="E6:E36" si="5">D6-D5</f>
        <v>38</v>
      </c>
      <c r="R6">
        <f>INT(C6/10)</f>
        <v>4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1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46</v>
      </c>
      <c r="C7">
        <f t="shared" si="1"/>
        <v>1</v>
      </c>
      <c r="D7">
        <f t="shared" si="3"/>
        <v>-41</v>
      </c>
      <c r="E7">
        <f t="shared" si="5"/>
        <v>-81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50</v>
      </c>
      <c r="C8">
        <f t="shared" si="1"/>
        <v>4</v>
      </c>
      <c r="D8">
        <f t="shared" si="3"/>
        <v>3</v>
      </c>
      <c r="E8">
        <f t="shared" si="5"/>
        <v>44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83</v>
      </c>
      <c r="C9">
        <f t="shared" si="1"/>
        <v>33</v>
      </c>
      <c r="D9">
        <f t="shared" si="3"/>
        <v>29</v>
      </c>
      <c r="E9">
        <f t="shared" si="5"/>
        <v>26</v>
      </c>
      <c r="R9">
        <f>INT(C9/10)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149</v>
      </c>
      <c r="C10">
        <f t="shared" si="1"/>
        <v>66</v>
      </c>
      <c r="D10">
        <f t="shared" si="3"/>
        <v>33</v>
      </c>
      <c r="E10">
        <f t="shared" si="5"/>
        <v>4</v>
      </c>
      <c r="R10">
        <f t="shared" ref="R10:R19" si="6">INT(C10/10)</f>
        <v>6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1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160</v>
      </c>
      <c r="C11">
        <f t="shared" si="1"/>
        <v>11</v>
      </c>
      <c r="D11">
        <f t="shared" si="3"/>
        <v>-55</v>
      </c>
      <c r="E11">
        <f t="shared" si="5"/>
        <v>-88</v>
      </c>
      <c r="R11">
        <f t="shared" si="6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276</v>
      </c>
      <c r="C12">
        <f t="shared" si="1"/>
        <v>116</v>
      </c>
      <c r="D12">
        <f t="shared" si="3"/>
        <v>105</v>
      </c>
      <c r="E12">
        <f t="shared" si="5"/>
        <v>160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414</v>
      </c>
      <c r="C13">
        <f t="shared" si="1"/>
        <v>138</v>
      </c>
      <c r="D13">
        <f t="shared" si="3"/>
        <v>22</v>
      </c>
      <c r="E13">
        <f t="shared" si="5"/>
        <v>-83</v>
      </c>
      <c r="R13">
        <f t="shared" ref="R13:R14" si="7">INT(C13/100)</f>
        <v>1</v>
      </c>
      <c r="T13">
        <f t="shared" si="2"/>
        <v>1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523</v>
      </c>
      <c r="C14">
        <f t="shared" si="1"/>
        <v>109</v>
      </c>
      <c r="D14">
        <f t="shared" si="3"/>
        <v>-29</v>
      </c>
      <c r="E14">
        <f t="shared" si="5"/>
        <v>-51</v>
      </c>
      <c r="R14">
        <f t="shared" si="7"/>
        <v>1</v>
      </c>
      <c r="T14">
        <f t="shared" ref="T14:AB23" si="8">IF($R14=T$2,1,0)</f>
        <v>1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v>43897</v>
      </c>
      <c r="B15" s="3">
        <f>Dati!J15</f>
        <v>589</v>
      </c>
      <c r="C15">
        <f t="shared" si="1"/>
        <v>66</v>
      </c>
      <c r="D15">
        <f t="shared" si="3"/>
        <v>-43</v>
      </c>
      <c r="E15">
        <f t="shared" si="5"/>
        <v>-14</v>
      </c>
      <c r="R15">
        <f t="shared" si="6"/>
        <v>6</v>
      </c>
      <c r="T15">
        <f t="shared" si="8"/>
        <v>0</v>
      </c>
      <c r="U15">
        <f t="shared" si="8"/>
        <v>0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1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v>43898</v>
      </c>
      <c r="B16" s="3">
        <f>Dati!J16</f>
        <v>622</v>
      </c>
      <c r="C16">
        <f t="shared" si="1"/>
        <v>33</v>
      </c>
      <c r="D16">
        <f t="shared" si="3"/>
        <v>-33</v>
      </c>
      <c r="E16">
        <f t="shared" si="5"/>
        <v>10</v>
      </c>
      <c r="R16">
        <f t="shared" si="6"/>
        <v>3</v>
      </c>
      <c r="T16">
        <f t="shared" si="8"/>
        <v>0</v>
      </c>
      <c r="U16">
        <f t="shared" si="8"/>
        <v>0</v>
      </c>
      <c r="V16">
        <f t="shared" si="8"/>
        <v>1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v>43899</v>
      </c>
      <c r="B17" s="3">
        <f>Dati!J17</f>
        <v>724</v>
      </c>
      <c r="C17">
        <f t="shared" si="1"/>
        <v>102</v>
      </c>
      <c r="D17">
        <f t="shared" si="3"/>
        <v>69</v>
      </c>
      <c r="E17">
        <f t="shared" si="5"/>
        <v>102</v>
      </c>
      <c r="R17">
        <f>INT(C17/100)</f>
        <v>1</v>
      </c>
      <c r="T17">
        <f t="shared" si="8"/>
        <v>1</v>
      </c>
      <c r="U17">
        <f t="shared" si="8"/>
        <v>0</v>
      </c>
      <c r="V17">
        <f t="shared" si="8"/>
        <v>0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v>43900</v>
      </c>
      <c r="B18" s="3">
        <f>Dati!J18</f>
        <v>1004</v>
      </c>
      <c r="C18">
        <f t="shared" si="1"/>
        <v>280</v>
      </c>
      <c r="D18">
        <f t="shared" si="3"/>
        <v>178</v>
      </c>
      <c r="E18">
        <f t="shared" si="5"/>
        <v>109</v>
      </c>
      <c r="R18">
        <f>INT(C18/100)</f>
        <v>2</v>
      </c>
      <c r="T18">
        <f t="shared" si="8"/>
        <v>0</v>
      </c>
      <c r="U18">
        <f t="shared" si="8"/>
        <v>1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v>43901</v>
      </c>
      <c r="B19" s="3">
        <f>Dati!J19</f>
        <v>1045</v>
      </c>
      <c r="C19">
        <f t="shared" si="1"/>
        <v>41</v>
      </c>
      <c r="D19">
        <f t="shared" si="3"/>
        <v>-239</v>
      </c>
      <c r="E19">
        <f t="shared" si="5"/>
        <v>-417</v>
      </c>
      <c r="R19">
        <f t="shared" si="6"/>
        <v>4</v>
      </c>
      <c r="T19">
        <f t="shared" si="8"/>
        <v>0</v>
      </c>
      <c r="U19">
        <f t="shared" si="8"/>
        <v>0</v>
      </c>
      <c r="V19">
        <f t="shared" si="8"/>
        <v>0</v>
      </c>
      <c r="W19">
        <f t="shared" si="8"/>
        <v>1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v>43902</v>
      </c>
      <c r="B20" s="3">
        <f>Dati!J20</f>
        <v>1258</v>
      </c>
      <c r="C20">
        <f t="shared" si="1"/>
        <v>213</v>
      </c>
      <c r="D20">
        <f t="shared" si="3"/>
        <v>172</v>
      </c>
      <c r="E20">
        <f t="shared" si="5"/>
        <v>411</v>
      </c>
      <c r="R20">
        <f>INT(C20/100)</f>
        <v>2</v>
      </c>
      <c r="T20">
        <f t="shared" si="8"/>
        <v>0</v>
      </c>
      <c r="U20">
        <f t="shared" si="8"/>
        <v>1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v>43903</v>
      </c>
      <c r="B21" s="3">
        <f>Dati!J21</f>
        <v>1439</v>
      </c>
      <c r="C21">
        <f t="shared" si="1"/>
        <v>181</v>
      </c>
      <c r="D21">
        <f t="shared" si="3"/>
        <v>-32</v>
      </c>
      <c r="E21">
        <f t="shared" si="5"/>
        <v>-204</v>
      </c>
      <c r="R21">
        <f t="shared" ref="R21:R37" si="9">INT(C21/100)</f>
        <v>1</v>
      </c>
      <c r="T21">
        <f t="shared" si="8"/>
        <v>1</v>
      </c>
      <c r="U21">
        <f t="shared" si="8"/>
        <v>0</v>
      </c>
      <c r="V21">
        <f t="shared" si="8"/>
        <v>0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v>43904</v>
      </c>
      <c r="B22" s="3">
        <f>Dati!J22</f>
        <v>1966</v>
      </c>
      <c r="C22">
        <f t="shared" si="1"/>
        <v>527</v>
      </c>
      <c r="D22">
        <f t="shared" si="3"/>
        <v>346</v>
      </c>
      <c r="E22">
        <f t="shared" si="5"/>
        <v>378</v>
      </c>
      <c r="R22">
        <f t="shared" si="9"/>
        <v>5</v>
      </c>
      <c r="T22">
        <f t="shared" si="8"/>
        <v>0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1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v>43905</v>
      </c>
      <c r="B23" s="3">
        <f>Dati!J23</f>
        <v>2335</v>
      </c>
      <c r="C23">
        <f t="shared" si="1"/>
        <v>369</v>
      </c>
      <c r="D23">
        <f t="shared" si="3"/>
        <v>-158</v>
      </c>
      <c r="E23">
        <f t="shared" si="5"/>
        <v>-504</v>
      </c>
      <c r="R23">
        <f t="shared" si="9"/>
        <v>3</v>
      </c>
      <c r="T23">
        <f t="shared" si="8"/>
        <v>0</v>
      </c>
      <c r="U23">
        <f t="shared" si="8"/>
        <v>0</v>
      </c>
      <c r="V23">
        <f t="shared" si="8"/>
        <v>1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v>43906</v>
      </c>
      <c r="B24" s="3">
        <f>Dati!J24</f>
        <v>2749</v>
      </c>
      <c r="C24">
        <f t="shared" si="1"/>
        <v>414</v>
      </c>
      <c r="D24">
        <f t="shared" si="3"/>
        <v>45</v>
      </c>
      <c r="E24">
        <f t="shared" si="5"/>
        <v>203</v>
      </c>
      <c r="R24">
        <f t="shared" si="9"/>
        <v>4</v>
      </c>
      <c r="T24">
        <f t="shared" ref="T24:AB33" si="10">IF($R24=T$2,1,0)</f>
        <v>0</v>
      </c>
      <c r="U24">
        <f t="shared" si="10"/>
        <v>0</v>
      </c>
      <c r="V24">
        <f t="shared" si="10"/>
        <v>0</v>
      </c>
      <c r="W24">
        <f t="shared" si="10"/>
        <v>1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v>43907</v>
      </c>
      <c r="B25" s="3">
        <f>Dati!J25</f>
        <v>2941</v>
      </c>
      <c r="C25">
        <f t="shared" si="1"/>
        <v>192</v>
      </c>
      <c r="D25">
        <f t="shared" si="3"/>
        <v>-222</v>
      </c>
      <c r="E25">
        <f t="shared" si="5"/>
        <v>-267</v>
      </c>
      <c r="R25">
        <f>INT(C25/100)</f>
        <v>1</v>
      </c>
      <c r="T25">
        <f t="shared" si="10"/>
        <v>1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v>43908</v>
      </c>
      <c r="B26" s="3">
        <f>Dati!J26</f>
        <v>4025</v>
      </c>
      <c r="C26">
        <f t="shared" si="1"/>
        <v>1084</v>
      </c>
      <c r="D26">
        <f t="shared" si="3"/>
        <v>892</v>
      </c>
      <c r="E26">
        <f t="shared" si="5"/>
        <v>1114</v>
      </c>
      <c r="R26">
        <f>INT(C26/1000)</f>
        <v>1</v>
      </c>
      <c r="T26">
        <f t="shared" si="10"/>
        <v>1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v>43909</v>
      </c>
      <c r="B27" s="3">
        <f>Dati!J27</f>
        <v>4440</v>
      </c>
      <c r="C27">
        <f t="shared" si="1"/>
        <v>415</v>
      </c>
      <c r="D27">
        <f t="shared" si="3"/>
        <v>-669</v>
      </c>
      <c r="E27">
        <f t="shared" si="5"/>
        <v>-1561</v>
      </c>
      <c r="R27">
        <f t="shared" si="9"/>
        <v>4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1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v>43910</v>
      </c>
      <c r="B28" s="3">
        <f>Dati!J28</f>
        <v>5129</v>
      </c>
      <c r="C28">
        <f t="shared" si="1"/>
        <v>689</v>
      </c>
      <c r="D28">
        <f t="shared" si="3"/>
        <v>274</v>
      </c>
      <c r="E28">
        <f t="shared" si="5"/>
        <v>943</v>
      </c>
      <c r="R28">
        <f t="shared" si="9"/>
        <v>6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0"/>
        <v>0</v>
      </c>
      <c r="Y28">
        <f t="shared" si="10"/>
        <v>1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v>43911</v>
      </c>
      <c r="B29" s="3">
        <f>Dati!J29</f>
        <v>6072</v>
      </c>
      <c r="C29">
        <f t="shared" si="1"/>
        <v>943</v>
      </c>
      <c r="D29">
        <f t="shared" si="3"/>
        <v>254</v>
      </c>
      <c r="E29">
        <f t="shared" si="5"/>
        <v>-20</v>
      </c>
      <c r="R29">
        <f t="shared" si="9"/>
        <v>9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1</v>
      </c>
    </row>
    <row r="30" spans="1:28">
      <c r="A30" s="2">
        <v>43912</v>
      </c>
      <c r="B30" s="3">
        <f>Dati!J30</f>
        <v>7024</v>
      </c>
      <c r="C30">
        <f t="shared" si="1"/>
        <v>952</v>
      </c>
      <c r="D30">
        <f t="shared" si="3"/>
        <v>9</v>
      </c>
      <c r="E30">
        <f t="shared" si="5"/>
        <v>-245</v>
      </c>
      <c r="R30">
        <f t="shared" si="9"/>
        <v>9</v>
      </c>
      <c r="T30">
        <f t="shared" si="10"/>
        <v>0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1</v>
      </c>
    </row>
    <row r="31" spans="1:28">
      <c r="A31" s="2">
        <v>43913</v>
      </c>
      <c r="B31" s="3">
        <f>Dati!J31</f>
        <v>7432</v>
      </c>
      <c r="C31">
        <f t="shared" si="1"/>
        <v>408</v>
      </c>
      <c r="D31">
        <f t="shared" si="3"/>
        <v>-544</v>
      </c>
      <c r="E31">
        <f t="shared" si="5"/>
        <v>-553</v>
      </c>
      <c r="R31">
        <f t="shared" si="9"/>
        <v>4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1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v>43914</v>
      </c>
      <c r="B32" s="3">
        <f>Dati!J32</f>
        <v>8326</v>
      </c>
      <c r="C32">
        <f t="shared" si="1"/>
        <v>894</v>
      </c>
      <c r="D32">
        <f t="shared" si="3"/>
        <v>486</v>
      </c>
      <c r="E32">
        <f t="shared" si="5"/>
        <v>1030</v>
      </c>
      <c r="R32">
        <f t="shared" si="9"/>
        <v>8</v>
      </c>
      <c r="T32">
        <f t="shared" si="10"/>
        <v>0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1</v>
      </c>
      <c r="AB32">
        <f t="shared" si="10"/>
        <v>0</v>
      </c>
    </row>
    <row r="33" spans="1:28">
      <c r="A33" s="2">
        <v>43915</v>
      </c>
      <c r="B33" s="3">
        <f>Dati!J33</f>
        <v>9362</v>
      </c>
      <c r="C33">
        <f t="shared" si="1"/>
        <v>1036</v>
      </c>
      <c r="D33">
        <f t="shared" si="3"/>
        <v>142</v>
      </c>
      <c r="E33">
        <f t="shared" si="5"/>
        <v>-344</v>
      </c>
      <c r="R33">
        <f>INT(C33/1000)</f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v>43916</v>
      </c>
      <c r="B34" s="3">
        <f>Dati!J34</f>
        <v>10361</v>
      </c>
      <c r="C34">
        <f t="shared" si="1"/>
        <v>999</v>
      </c>
      <c r="D34">
        <f t="shared" si="3"/>
        <v>-37</v>
      </c>
      <c r="E34">
        <f t="shared" si="5"/>
        <v>-179</v>
      </c>
      <c r="R34">
        <f t="shared" si="9"/>
        <v>9</v>
      </c>
      <c r="T34">
        <f t="shared" ref="T34:AB43" si="11">IF($R34=T$2,1,0)</f>
        <v>0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1</v>
      </c>
    </row>
    <row r="35" spans="1:28">
      <c r="A35" s="2">
        <v>43917</v>
      </c>
      <c r="B35" s="3">
        <f>Dati!J35</f>
        <v>10950</v>
      </c>
      <c r="C35">
        <f t="shared" si="1"/>
        <v>589</v>
      </c>
      <c r="D35">
        <f t="shared" si="3"/>
        <v>-410</v>
      </c>
      <c r="E35">
        <f t="shared" si="5"/>
        <v>-373</v>
      </c>
      <c r="R35">
        <f t="shared" si="9"/>
        <v>5</v>
      </c>
      <c r="T35">
        <f t="shared" si="11"/>
        <v>0</v>
      </c>
      <c r="U35">
        <f t="shared" si="11"/>
        <v>0</v>
      </c>
      <c r="V35">
        <f t="shared" si="11"/>
        <v>0</v>
      </c>
      <c r="W35">
        <f t="shared" si="11"/>
        <v>0</v>
      </c>
      <c r="X35">
        <f t="shared" si="11"/>
        <v>1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v>43918</v>
      </c>
      <c r="B36" s="3">
        <f>Dati!J36</f>
        <v>12384</v>
      </c>
      <c r="C36">
        <f t="shared" si="1"/>
        <v>1434</v>
      </c>
      <c r="D36">
        <f t="shared" si="3"/>
        <v>845</v>
      </c>
      <c r="E36">
        <f t="shared" si="5"/>
        <v>1255</v>
      </c>
      <c r="R36">
        <f>INT(C36/1000)</f>
        <v>1</v>
      </c>
      <c r="T36">
        <f t="shared" si="11"/>
        <v>1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v>43919</v>
      </c>
      <c r="B37" s="3">
        <f>Dati!J37</f>
        <v>13030</v>
      </c>
      <c r="C37">
        <f t="shared" ref="C37" si="12">B37-B36</f>
        <v>646</v>
      </c>
      <c r="D37">
        <f t="shared" ref="D37" si="13">C37-C36</f>
        <v>-788</v>
      </c>
      <c r="E37">
        <f t="shared" ref="E37" si="14">D37-D36</f>
        <v>-1633</v>
      </c>
      <c r="R37">
        <f t="shared" si="9"/>
        <v>6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0</v>
      </c>
      <c r="Y37">
        <f t="shared" si="11"/>
        <v>1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v>43920</v>
      </c>
      <c r="B38" s="3">
        <f>Dati!J38</f>
        <v>14620</v>
      </c>
      <c r="C38">
        <f t="shared" ref="C38" si="15">B38-B37</f>
        <v>1590</v>
      </c>
      <c r="D38">
        <f t="shared" ref="D38" si="16">C38-C37</f>
        <v>944</v>
      </c>
      <c r="E38">
        <f t="shared" ref="E38" si="17">D38-D37</f>
        <v>1732</v>
      </c>
      <c r="R38">
        <f>INT(C38/1000)</f>
        <v>1</v>
      </c>
      <c r="T38">
        <f t="shared" si="11"/>
        <v>1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0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v>43921</v>
      </c>
      <c r="B39" s="3">
        <f>Dati!J39</f>
        <v>15729</v>
      </c>
      <c r="C39">
        <f t="shared" ref="C39" si="18">B39-B38</f>
        <v>1109</v>
      </c>
      <c r="D39">
        <f t="shared" ref="D39" si="19">C39-C38</f>
        <v>-481</v>
      </c>
      <c r="E39">
        <f t="shared" ref="E39" si="20">D39-D38</f>
        <v>-1425</v>
      </c>
      <c r="R39">
        <f t="shared" ref="R39:R66" si="21">INT(C39/1000)</f>
        <v>1</v>
      </c>
      <c r="T39">
        <f t="shared" si="11"/>
        <v>1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v>43922</v>
      </c>
      <c r="B40" s="3">
        <f>Dati!J40</f>
        <v>16847</v>
      </c>
      <c r="C40">
        <f t="shared" ref="C40" si="22">B40-B39</f>
        <v>1118</v>
      </c>
      <c r="D40">
        <f t="shared" ref="D40" si="23">C40-C39</f>
        <v>9</v>
      </c>
      <c r="E40">
        <f t="shared" ref="E40" si="24">D40-D39</f>
        <v>490</v>
      </c>
      <c r="R40">
        <f t="shared" si="21"/>
        <v>1</v>
      </c>
      <c r="T40">
        <f t="shared" si="11"/>
        <v>1</v>
      </c>
      <c r="U40">
        <f t="shared" si="11"/>
        <v>0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v>43923</v>
      </c>
      <c r="B41" s="3">
        <f>Dati!J41</f>
        <v>18278</v>
      </c>
      <c r="C41">
        <f t="shared" ref="C41" si="25">B41-B40</f>
        <v>1431</v>
      </c>
      <c r="D41">
        <f t="shared" ref="D41" si="26">C41-C40</f>
        <v>313</v>
      </c>
      <c r="E41">
        <f t="shared" ref="E41" si="27">D41-D40</f>
        <v>304</v>
      </c>
      <c r="R41">
        <f t="shared" si="21"/>
        <v>1</v>
      </c>
      <c r="T41">
        <f t="shared" si="11"/>
        <v>1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0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v>43924</v>
      </c>
      <c r="B42" s="3">
        <f>Dati!J42</f>
        <v>19758</v>
      </c>
      <c r="C42">
        <f t="shared" ref="C42" si="28">B42-B41</f>
        <v>1480</v>
      </c>
      <c r="D42">
        <f t="shared" ref="D42" si="29">C42-C41</f>
        <v>49</v>
      </c>
      <c r="E42">
        <f t="shared" ref="E42" si="30">D42-D41</f>
        <v>-264</v>
      </c>
      <c r="R42">
        <f t="shared" si="21"/>
        <v>1</v>
      </c>
      <c r="T42">
        <f t="shared" si="11"/>
        <v>1</v>
      </c>
      <c r="U42">
        <f t="shared" si="11"/>
        <v>0</v>
      </c>
      <c r="V42">
        <f t="shared" si="11"/>
        <v>0</v>
      </c>
      <c r="W42">
        <f t="shared" si="11"/>
        <v>0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v>43925</v>
      </c>
      <c r="B43" s="3">
        <f>Dati!J43</f>
        <v>20996</v>
      </c>
      <c r="C43">
        <f t="shared" ref="C43" si="31">B43-B42</f>
        <v>1238</v>
      </c>
      <c r="D43">
        <f t="shared" ref="D43" si="32">C43-C42</f>
        <v>-242</v>
      </c>
      <c r="E43">
        <f t="shared" ref="E43" si="33">D43-D42</f>
        <v>-291</v>
      </c>
      <c r="R43">
        <f t="shared" si="21"/>
        <v>1</v>
      </c>
      <c r="T43">
        <f t="shared" si="11"/>
        <v>1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v>43926</v>
      </c>
      <c r="B44" s="3">
        <f>Dati!J44</f>
        <v>21815</v>
      </c>
      <c r="C44">
        <f t="shared" ref="C44" si="34">B44-B43</f>
        <v>819</v>
      </c>
      <c r="D44">
        <f t="shared" ref="D44" si="35">C44-C43</f>
        <v>-419</v>
      </c>
      <c r="E44">
        <f t="shared" ref="E44" si="36">D44-D43</f>
        <v>-177</v>
      </c>
      <c r="R44">
        <f>INT(C44/100)</f>
        <v>8</v>
      </c>
      <c r="T44">
        <f t="shared" ref="T44:AB53" si="37">IF($R44=T$2,1,0)</f>
        <v>0</v>
      </c>
      <c r="U44">
        <f t="shared" si="37"/>
        <v>0</v>
      </c>
      <c r="V44">
        <f t="shared" si="37"/>
        <v>0</v>
      </c>
      <c r="W44">
        <f t="shared" si="37"/>
        <v>0</v>
      </c>
      <c r="X44">
        <f t="shared" si="37"/>
        <v>0</v>
      </c>
      <c r="Y44">
        <f t="shared" si="37"/>
        <v>0</v>
      </c>
      <c r="Z44">
        <f t="shared" si="37"/>
        <v>0</v>
      </c>
      <c r="AA44">
        <f t="shared" si="37"/>
        <v>1</v>
      </c>
      <c r="AB44">
        <f t="shared" si="37"/>
        <v>0</v>
      </c>
    </row>
    <row r="45" spans="1:28">
      <c r="A45" s="2">
        <v>43927</v>
      </c>
      <c r="B45" s="3">
        <f>Dati!J45</f>
        <v>22837</v>
      </c>
      <c r="C45">
        <f t="shared" ref="C45" si="38">B45-B44</f>
        <v>1022</v>
      </c>
      <c r="D45">
        <f t="shared" ref="D45" si="39">C45-C44</f>
        <v>203</v>
      </c>
      <c r="E45">
        <f t="shared" ref="E45" si="40">D45-D44</f>
        <v>622</v>
      </c>
      <c r="R45">
        <f t="shared" si="21"/>
        <v>1</v>
      </c>
      <c r="T45">
        <f t="shared" si="37"/>
        <v>1</v>
      </c>
      <c r="U45">
        <f t="shared" si="37"/>
        <v>0</v>
      </c>
      <c r="V45">
        <f t="shared" si="37"/>
        <v>0</v>
      </c>
      <c r="W45">
        <f t="shared" si="37"/>
        <v>0</v>
      </c>
      <c r="X45">
        <f t="shared" si="37"/>
        <v>0</v>
      </c>
      <c r="Y45">
        <f t="shared" si="37"/>
        <v>0</v>
      </c>
      <c r="Z45">
        <f t="shared" si="37"/>
        <v>0</v>
      </c>
      <c r="AA45">
        <f t="shared" si="37"/>
        <v>0</v>
      </c>
      <c r="AB45">
        <f t="shared" si="37"/>
        <v>0</v>
      </c>
    </row>
    <row r="46" spans="1:28">
      <c r="A46" s="2">
        <v>43928</v>
      </c>
      <c r="B46" s="3">
        <f>Dati!J46</f>
        <v>24392</v>
      </c>
      <c r="C46">
        <f t="shared" ref="C46" si="41">B46-B45</f>
        <v>1555</v>
      </c>
      <c r="D46">
        <f t="shared" ref="D46" si="42">C46-C45</f>
        <v>533</v>
      </c>
      <c r="E46">
        <f t="shared" ref="E46" si="43">D46-D45</f>
        <v>330</v>
      </c>
      <c r="R46">
        <f t="shared" si="21"/>
        <v>1</v>
      </c>
      <c r="T46">
        <f t="shared" si="37"/>
        <v>1</v>
      </c>
      <c r="U46">
        <f t="shared" si="37"/>
        <v>0</v>
      </c>
      <c r="V46">
        <f t="shared" si="37"/>
        <v>0</v>
      </c>
      <c r="W46">
        <f t="shared" si="37"/>
        <v>0</v>
      </c>
      <c r="X46">
        <f t="shared" si="37"/>
        <v>0</v>
      </c>
      <c r="Y46">
        <f t="shared" si="37"/>
        <v>0</v>
      </c>
      <c r="Z46">
        <f t="shared" si="37"/>
        <v>0</v>
      </c>
      <c r="AA46">
        <f t="shared" si="37"/>
        <v>0</v>
      </c>
      <c r="AB46">
        <f t="shared" si="37"/>
        <v>0</v>
      </c>
    </row>
    <row r="47" spans="1:28">
      <c r="A47" s="2">
        <v>43929</v>
      </c>
      <c r="B47" s="3">
        <f>Dati!J47</f>
        <v>26491</v>
      </c>
      <c r="C47">
        <f t="shared" ref="C47" si="44">B47-B46</f>
        <v>2099</v>
      </c>
      <c r="D47">
        <f t="shared" ref="D47" si="45">C47-C46</f>
        <v>544</v>
      </c>
      <c r="E47">
        <f t="shared" ref="E47" si="46">D47-D46</f>
        <v>11</v>
      </c>
      <c r="R47">
        <f t="shared" si="21"/>
        <v>2</v>
      </c>
      <c r="T47">
        <f t="shared" si="37"/>
        <v>0</v>
      </c>
      <c r="U47">
        <f t="shared" si="37"/>
        <v>1</v>
      </c>
      <c r="V47">
        <f t="shared" si="37"/>
        <v>0</v>
      </c>
      <c r="W47">
        <f t="shared" si="37"/>
        <v>0</v>
      </c>
      <c r="X47">
        <f t="shared" si="37"/>
        <v>0</v>
      </c>
      <c r="Y47">
        <f t="shared" si="37"/>
        <v>0</v>
      </c>
      <c r="Z47">
        <f t="shared" si="37"/>
        <v>0</v>
      </c>
      <c r="AA47">
        <f t="shared" si="37"/>
        <v>0</v>
      </c>
      <c r="AB47">
        <f t="shared" si="37"/>
        <v>0</v>
      </c>
    </row>
    <row r="48" spans="1:28">
      <c r="A48" s="2">
        <v>43930</v>
      </c>
      <c r="B48" s="3">
        <f>Dati!J48</f>
        <v>28470</v>
      </c>
      <c r="C48">
        <f t="shared" ref="C48" si="47">B48-B47</f>
        <v>1979</v>
      </c>
      <c r="D48">
        <f t="shared" ref="D48" si="48">C48-C47</f>
        <v>-120</v>
      </c>
      <c r="E48">
        <f t="shared" ref="E48" si="49">D48-D47</f>
        <v>-664</v>
      </c>
      <c r="R48">
        <f t="shared" si="21"/>
        <v>1</v>
      </c>
      <c r="T48">
        <f t="shared" si="37"/>
        <v>1</v>
      </c>
      <c r="U48">
        <f t="shared" si="37"/>
        <v>0</v>
      </c>
      <c r="V48">
        <f t="shared" si="37"/>
        <v>0</v>
      </c>
      <c r="W48">
        <f t="shared" si="37"/>
        <v>0</v>
      </c>
      <c r="X48">
        <f t="shared" si="37"/>
        <v>0</v>
      </c>
      <c r="Y48">
        <f t="shared" si="37"/>
        <v>0</v>
      </c>
      <c r="Z48">
        <f t="shared" si="37"/>
        <v>0</v>
      </c>
      <c r="AA48">
        <f t="shared" si="37"/>
        <v>0</v>
      </c>
      <c r="AB48">
        <f t="shared" si="37"/>
        <v>0</v>
      </c>
    </row>
    <row r="49" spans="1:28">
      <c r="A49" s="2">
        <v>43931</v>
      </c>
      <c r="B49" s="3">
        <f>Dati!J49</f>
        <v>30455</v>
      </c>
      <c r="C49">
        <f t="shared" ref="C49" si="50">B49-B48</f>
        <v>1985</v>
      </c>
      <c r="D49">
        <f t="shared" ref="D49" si="51">C49-C48</f>
        <v>6</v>
      </c>
      <c r="E49">
        <f t="shared" ref="E49" si="52">D49-D48</f>
        <v>126</v>
      </c>
      <c r="R49">
        <f t="shared" si="21"/>
        <v>1</v>
      </c>
      <c r="T49">
        <f t="shared" si="37"/>
        <v>1</v>
      </c>
      <c r="U49">
        <f t="shared" si="37"/>
        <v>0</v>
      </c>
      <c r="V49">
        <f t="shared" si="37"/>
        <v>0</v>
      </c>
      <c r="W49">
        <f t="shared" si="37"/>
        <v>0</v>
      </c>
      <c r="X49">
        <f t="shared" si="37"/>
        <v>0</v>
      </c>
      <c r="Y49">
        <f t="shared" si="37"/>
        <v>0</v>
      </c>
      <c r="Z49">
        <f t="shared" si="37"/>
        <v>0</v>
      </c>
      <c r="AA49">
        <f t="shared" si="37"/>
        <v>0</v>
      </c>
      <c r="AB49">
        <f t="shared" si="37"/>
        <v>0</v>
      </c>
    </row>
    <row r="50" spans="1:28">
      <c r="A50" s="2">
        <v>43932</v>
      </c>
      <c r="B50" s="3">
        <f>Dati!J50</f>
        <v>32534</v>
      </c>
      <c r="C50">
        <f t="shared" ref="C50" si="53">B50-B49</f>
        <v>2079</v>
      </c>
      <c r="D50">
        <f t="shared" ref="D50" si="54">C50-C49</f>
        <v>94</v>
      </c>
      <c r="E50">
        <f t="shared" ref="E50" si="55">D50-D49</f>
        <v>88</v>
      </c>
      <c r="R50">
        <f t="shared" si="21"/>
        <v>2</v>
      </c>
      <c r="T50">
        <f t="shared" si="37"/>
        <v>0</v>
      </c>
      <c r="U50">
        <f t="shared" si="37"/>
        <v>1</v>
      </c>
      <c r="V50">
        <f t="shared" si="37"/>
        <v>0</v>
      </c>
      <c r="W50">
        <f t="shared" si="37"/>
        <v>0</v>
      </c>
      <c r="X50">
        <f t="shared" si="37"/>
        <v>0</v>
      </c>
      <c r="Y50">
        <f t="shared" si="37"/>
        <v>0</v>
      </c>
      <c r="Z50">
        <f t="shared" si="37"/>
        <v>0</v>
      </c>
      <c r="AA50">
        <f t="shared" si="37"/>
        <v>0</v>
      </c>
      <c r="AB50">
        <f t="shared" si="37"/>
        <v>0</v>
      </c>
    </row>
    <row r="51" spans="1:28">
      <c r="A51" s="2">
        <v>43933</v>
      </c>
      <c r="B51" s="3">
        <f>Dati!J51</f>
        <v>34211</v>
      </c>
      <c r="C51">
        <f t="shared" ref="C51" si="56">B51-B50</f>
        <v>1677</v>
      </c>
      <c r="D51">
        <f t="shared" ref="D51" si="57">C51-C50</f>
        <v>-402</v>
      </c>
      <c r="E51">
        <f t="shared" ref="E51" si="58">D51-D50</f>
        <v>-496</v>
      </c>
      <c r="R51">
        <f t="shared" si="21"/>
        <v>1</v>
      </c>
      <c r="T51">
        <f t="shared" si="37"/>
        <v>1</v>
      </c>
      <c r="U51">
        <f t="shared" si="37"/>
        <v>0</v>
      </c>
      <c r="V51">
        <f t="shared" si="37"/>
        <v>0</v>
      </c>
      <c r="W51">
        <f t="shared" si="37"/>
        <v>0</v>
      </c>
      <c r="X51">
        <f t="shared" si="37"/>
        <v>0</v>
      </c>
      <c r="Y51">
        <f t="shared" si="37"/>
        <v>0</v>
      </c>
      <c r="Z51">
        <f t="shared" si="37"/>
        <v>0</v>
      </c>
      <c r="AA51">
        <f t="shared" si="37"/>
        <v>0</v>
      </c>
      <c r="AB51">
        <f t="shared" si="37"/>
        <v>0</v>
      </c>
    </row>
    <row r="52" spans="1:28">
      <c r="A52" s="2">
        <v>43934</v>
      </c>
      <c r="B52" s="3">
        <f>Dati!J52</f>
        <v>35435</v>
      </c>
      <c r="C52">
        <f t="shared" ref="C52" si="59">B52-B51</f>
        <v>1224</v>
      </c>
      <c r="D52">
        <f t="shared" ref="D52" si="60">C52-C51</f>
        <v>-453</v>
      </c>
      <c r="E52">
        <f t="shared" ref="E52" si="61">D52-D51</f>
        <v>-51</v>
      </c>
      <c r="R52">
        <f t="shared" si="21"/>
        <v>1</v>
      </c>
      <c r="T52">
        <f t="shared" si="37"/>
        <v>1</v>
      </c>
      <c r="U52">
        <f t="shared" si="37"/>
        <v>0</v>
      </c>
      <c r="V52">
        <f t="shared" si="37"/>
        <v>0</v>
      </c>
      <c r="W52">
        <f t="shared" si="37"/>
        <v>0</v>
      </c>
      <c r="X52">
        <f t="shared" si="37"/>
        <v>0</v>
      </c>
      <c r="Y52">
        <f t="shared" si="37"/>
        <v>0</v>
      </c>
      <c r="Z52">
        <f t="shared" si="37"/>
        <v>0</v>
      </c>
      <c r="AA52">
        <f t="shared" si="37"/>
        <v>0</v>
      </c>
      <c r="AB52">
        <f t="shared" si="37"/>
        <v>0</v>
      </c>
    </row>
    <row r="53" spans="1:28">
      <c r="A53" s="2">
        <v>43935</v>
      </c>
      <c r="B53" s="3">
        <f>Dati!J53</f>
        <v>37130</v>
      </c>
      <c r="C53">
        <f t="shared" ref="C53" si="62">B53-B52</f>
        <v>1695</v>
      </c>
      <c r="D53">
        <f t="shared" ref="D53" si="63">C53-C52</f>
        <v>471</v>
      </c>
      <c r="E53">
        <f t="shared" ref="E53" si="64">D53-D52</f>
        <v>924</v>
      </c>
      <c r="R53">
        <f t="shared" si="21"/>
        <v>1</v>
      </c>
      <c r="T53">
        <f t="shared" si="37"/>
        <v>1</v>
      </c>
      <c r="U53">
        <f t="shared" si="37"/>
        <v>0</v>
      </c>
      <c r="V53">
        <f t="shared" si="37"/>
        <v>0</v>
      </c>
      <c r="W53">
        <f t="shared" si="37"/>
        <v>0</v>
      </c>
      <c r="X53">
        <f t="shared" si="37"/>
        <v>0</v>
      </c>
      <c r="Y53">
        <f t="shared" si="37"/>
        <v>0</v>
      </c>
      <c r="Z53">
        <f t="shared" si="37"/>
        <v>0</v>
      </c>
      <c r="AA53">
        <f t="shared" si="37"/>
        <v>0</v>
      </c>
      <c r="AB53">
        <f t="shared" si="37"/>
        <v>0</v>
      </c>
    </row>
    <row r="54" spans="1:28">
      <c r="A54" s="2">
        <v>43936</v>
      </c>
      <c r="B54" s="3">
        <f>Dati!J54</f>
        <v>38092</v>
      </c>
      <c r="C54">
        <f t="shared" ref="C54" si="65">B54-B53</f>
        <v>962</v>
      </c>
      <c r="D54">
        <f t="shared" ref="D54" si="66">C54-C53</f>
        <v>-733</v>
      </c>
      <c r="E54">
        <f t="shared" ref="E54" si="67">D54-D53</f>
        <v>-1204</v>
      </c>
      <c r="R54">
        <f>INT(C54/100)</f>
        <v>9</v>
      </c>
      <c r="T54">
        <f t="shared" ref="T54:AB75" si="68">IF($R54=T$2,1,0)</f>
        <v>0</v>
      </c>
      <c r="U54">
        <f t="shared" si="68"/>
        <v>0</v>
      </c>
      <c r="V54">
        <f t="shared" si="68"/>
        <v>0</v>
      </c>
      <c r="W54">
        <f t="shared" si="68"/>
        <v>0</v>
      </c>
      <c r="X54">
        <f t="shared" si="68"/>
        <v>0</v>
      </c>
      <c r="Y54">
        <f t="shared" si="68"/>
        <v>0</v>
      </c>
      <c r="Z54">
        <f t="shared" si="68"/>
        <v>0</v>
      </c>
      <c r="AA54">
        <f t="shared" si="68"/>
        <v>0</v>
      </c>
      <c r="AB54">
        <f t="shared" si="68"/>
        <v>1</v>
      </c>
    </row>
    <row r="55" spans="1:28">
      <c r="A55" s="2">
        <v>43937</v>
      </c>
      <c r="B55" s="3">
        <f>Dati!J55</f>
        <v>40164</v>
      </c>
      <c r="C55">
        <f t="shared" ref="C55" si="69">B55-B54</f>
        <v>2072</v>
      </c>
      <c r="D55">
        <f t="shared" ref="D55" si="70">C55-C54</f>
        <v>1110</v>
      </c>
      <c r="E55">
        <f t="shared" ref="E55" si="71">D55-D54</f>
        <v>1843</v>
      </c>
      <c r="R55">
        <f t="shared" si="21"/>
        <v>2</v>
      </c>
      <c r="T55">
        <f t="shared" si="68"/>
        <v>0</v>
      </c>
      <c r="U55">
        <f t="shared" si="68"/>
        <v>1</v>
      </c>
      <c r="V55">
        <f t="shared" si="68"/>
        <v>0</v>
      </c>
      <c r="W55">
        <f t="shared" si="68"/>
        <v>0</v>
      </c>
      <c r="X55">
        <f t="shared" si="68"/>
        <v>0</v>
      </c>
      <c r="Y55">
        <f t="shared" si="68"/>
        <v>0</v>
      </c>
      <c r="Z55">
        <f t="shared" si="68"/>
        <v>0</v>
      </c>
      <c r="AA55">
        <f t="shared" si="68"/>
        <v>0</v>
      </c>
      <c r="AB55">
        <f t="shared" si="68"/>
        <v>0</v>
      </c>
    </row>
    <row r="56" spans="1:28">
      <c r="A56" s="2">
        <v>43938</v>
      </c>
      <c r="B56" s="3">
        <f>Dati!J56</f>
        <v>42727</v>
      </c>
      <c r="C56">
        <f t="shared" ref="C56" si="72">B56-B55</f>
        <v>2563</v>
      </c>
      <c r="D56">
        <f t="shared" ref="D56" si="73">C56-C55</f>
        <v>491</v>
      </c>
      <c r="E56">
        <f t="shared" ref="E56" si="74">D56-D55</f>
        <v>-619</v>
      </c>
      <c r="R56">
        <f t="shared" si="21"/>
        <v>2</v>
      </c>
      <c r="T56">
        <f t="shared" si="68"/>
        <v>0</v>
      </c>
      <c r="U56">
        <f t="shared" si="68"/>
        <v>1</v>
      </c>
      <c r="V56">
        <f t="shared" si="68"/>
        <v>0</v>
      </c>
      <c r="W56">
        <f t="shared" si="68"/>
        <v>0</v>
      </c>
      <c r="X56">
        <f t="shared" si="68"/>
        <v>0</v>
      </c>
      <c r="Y56">
        <f t="shared" si="68"/>
        <v>0</v>
      </c>
      <c r="Z56">
        <f t="shared" si="68"/>
        <v>0</v>
      </c>
      <c r="AA56">
        <f t="shared" si="68"/>
        <v>0</v>
      </c>
      <c r="AB56">
        <f t="shared" si="68"/>
        <v>0</v>
      </c>
    </row>
    <row r="57" spans="1:28">
      <c r="A57" s="2">
        <v>43939</v>
      </c>
      <c r="B57" s="3">
        <f>Dati!J57</f>
        <v>44927</v>
      </c>
      <c r="C57">
        <f t="shared" ref="C57" si="75">B57-B56</f>
        <v>2200</v>
      </c>
      <c r="D57">
        <f t="shared" ref="D57" si="76">C57-C56</f>
        <v>-363</v>
      </c>
      <c r="E57">
        <f t="shared" ref="E57" si="77">D57-D56</f>
        <v>-854</v>
      </c>
      <c r="R57">
        <f t="shared" si="21"/>
        <v>2</v>
      </c>
      <c r="T57">
        <f t="shared" si="68"/>
        <v>0</v>
      </c>
      <c r="U57">
        <f t="shared" si="68"/>
        <v>1</v>
      </c>
      <c r="V57">
        <f t="shared" si="68"/>
        <v>0</v>
      </c>
      <c r="W57">
        <f t="shared" si="68"/>
        <v>0</v>
      </c>
      <c r="X57">
        <f t="shared" si="68"/>
        <v>0</v>
      </c>
      <c r="Y57">
        <f t="shared" si="68"/>
        <v>0</v>
      </c>
      <c r="Z57">
        <f t="shared" si="68"/>
        <v>0</v>
      </c>
      <c r="AA57">
        <f t="shared" si="68"/>
        <v>0</v>
      </c>
      <c r="AB57">
        <f t="shared" si="68"/>
        <v>0</v>
      </c>
    </row>
    <row r="58" spans="1:28">
      <c r="A58" s="2">
        <v>43940</v>
      </c>
      <c r="B58" s="3">
        <f>Dati!J58</f>
        <v>47055</v>
      </c>
      <c r="C58">
        <f t="shared" ref="C58" si="78">B58-B57</f>
        <v>2128</v>
      </c>
      <c r="D58">
        <f t="shared" ref="D58" si="79">C58-C57</f>
        <v>-72</v>
      </c>
      <c r="E58">
        <f t="shared" ref="E58" si="80">D58-D57</f>
        <v>291</v>
      </c>
      <c r="R58">
        <f t="shared" si="21"/>
        <v>2</v>
      </c>
      <c r="T58">
        <f t="shared" si="68"/>
        <v>0</v>
      </c>
      <c r="U58">
        <f t="shared" si="68"/>
        <v>1</v>
      </c>
      <c r="V58">
        <f t="shared" si="68"/>
        <v>0</v>
      </c>
      <c r="W58">
        <f t="shared" si="68"/>
        <v>0</v>
      </c>
      <c r="X58">
        <f t="shared" si="68"/>
        <v>0</v>
      </c>
      <c r="Y58">
        <f t="shared" si="68"/>
        <v>0</v>
      </c>
      <c r="Z58">
        <f t="shared" si="68"/>
        <v>0</v>
      </c>
      <c r="AA58">
        <f t="shared" si="68"/>
        <v>0</v>
      </c>
      <c r="AB58">
        <f t="shared" si="68"/>
        <v>0</v>
      </c>
    </row>
    <row r="59" spans="1:28">
      <c r="A59" s="2">
        <v>43941</v>
      </c>
      <c r="B59" s="3">
        <f>Dati!J59</f>
        <v>48877</v>
      </c>
      <c r="C59">
        <f t="shared" ref="C59" si="81">B59-B58</f>
        <v>1822</v>
      </c>
      <c r="D59">
        <f t="shared" ref="D59" si="82">C59-C58</f>
        <v>-306</v>
      </c>
      <c r="E59">
        <f t="shared" ref="E59" si="83">D59-D58</f>
        <v>-234</v>
      </c>
      <c r="R59">
        <f t="shared" si="21"/>
        <v>1</v>
      </c>
      <c r="T59">
        <f t="shared" si="68"/>
        <v>1</v>
      </c>
      <c r="U59">
        <f t="shared" si="68"/>
        <v>0</v>
      </c>
      <c r="V59">
        <f t="shared" si="68"/>
        <v>0</v>
      </c>
      <c r="W59">
        <f t="shared" si="68"/>
        <v>0</v>
      </c>
      <c r="X59">
        <f t="shared" si="68"/>
        <v>0</v>
      </c>
      <c r="Y59">
        <f t="shared" si="68"/>
        <v>0</v>
      </c>
      <c r="Z59">
        <f t="shared" si="68"/>
        <v>0</v>
      </c>
      <c r="AA59">
        <f t="shared" si="68"/>
        <v>0</v>
      </c>
      <c r="AB59">
        <f t="shared" si="68"/>
        <v>0</v>
      </c>
    </row>
    <row r="60" spans="1:28">
      <c r="A60" s="2">
        <v>43942</v>
      </c>
      <c r="B60" s="3">
        <f>Dati!J60</f>
        <v>51600</v>
      </c>
      <c r="C60">
        <f t="shared" ref="C60" si="84">B60-B59</f>
        <v>2723</v>
      </c>
      <c r="D60">
        <f t="shared" ref="D60" si="85">C60-C59</f>
        <v>901</v>
      </c>
      <c r="E60">
        <f t="shared" ref="E60" si="86">D60-D59</f>
        <v>1207</v>
      </c>
      <c r="R60">
        <f t="shared" si="21"/>
        <v>2</v>
      </c>
      <c r="T60">
        <f t="shared" si="68"/>
        <v>0</v>
      </c>
      <c r="U60">
        <f t="shared" si="68"/>
        <v>1</v>
      </c>
      <c r="V60">
        <f t="shared" si="68"/>
        <v>0</v>
      </c>
      <c r="W60">
        <f t="shared" si="68"/>
        <v>0</v>
      </c>
      <c r="X60">
        <f t="shared" si="68"/>
        <v>0</v>
      </c>
      <c r="Y60">
        <f t="shared" si="68"/>
        <v>0</v>
      </c>
      <c r="Z60">
        <f t="shared" si="68"/>
        <v>0</v>
      </c>
      <c r="AA60">
        <f t="shared" si="68"/>
        <v>0</v>
      </c>
      <c r="AB60">
        <f t="shared" si="68"/>
        <v>0</v>
      </c>
    </row>
    <row r="61" spans="1:28">
      <c r="A61" s="2">
        <v>43943</v>
      </c>
      <c r="B61" s="3">
        <f>Dati!J61</f>
        <v>54543</v>
      </c>
      <c r="C61">
        <f t="shared" ref="C61" si="87">B61-B60</f>
        <v>2943</v>
      </c>
      <c r="D61">
        <f t="shared" ref="D61" si="88">C61-C60</f>
        <v>220</v>
      </c>
      <c r="E61">
        <f t="shared" ref="E61" si="89">D61-D60</f>
        <v>-681</v>
      </c>
      <c r="R61">
        <f t="shared" si="21"/>
        <v>2</v>
      </c>
      <c r="T61">
        <f t="shared" si="68"/>
        <v>0</v>
      </c>
      <c r="U61">
        <f t="shared" si="68"/>
        <v>1</v>
      </c>
      <c r="V61">
        <f t="shared" si="68"/>
        <v>0</v>
      </c>
      <c r="W61">
        <f t="shared" si="68"/>
        <v>0</v>
      </c>
      <c r="X61">
        <f t="shared" si="68"/>
        <v>0</v>
      </c>
      <c r="Y61">
        <f t="shared" si="68"/>
        <v>0</v>
      </c>
      <c r="Z61">
        <f t="shared" si="68"/>
        <v>0</v>
      </c>
      <c r="AA61">
        <f t="shared" si="68"/>
        <v>0</v>
      </c>
      <c r="AB61">
        <f t="shared" si="68"/>
        <v>0</v>
      </c>
    </row>
    <row r="62" spans="1:28">
      <c r="A62" s="2">
        <v>43944</v>
      </c>
      <c r="B62" s="3">
        <f>Dati!J62</f>
        <v>57576</v>
      </c>
      <c r="C62">
        <f t="shared" ref="C62" si="90">B62-B61</f>
        <v>3033</v>
      </c>
      <c r="D62">
        <f t="shared" ref="D62" si="91">C62-C61</f>
        <v>90</v>
      </c>
      <c r="E62">
        <f t="shared" ref="E62" si="92">D62-D61</f>
        <v>-130</v>
      </c>
      <c r="R62">
        <f t="shared" si="21"/>
        <v>3</v>
      </c>
      <c r="T62">
        <f t="shared" si="68"/>
        <v>0</v>
      </c>
      <c r="U62">
        <f t="shared" si="68"/>
        <v>0</v>
      </c>
      <c r="V62">
        <f t="shared" si="68"/>
        <v>1</v>
      </c>
      <c r="W62">
        <f t="shared" si="68"/>
        <v>0</v>
      </c>
      <c r="X62">
        <f t="shared" si="68"/>
        <v>0</v>
      </c>
      <c r="Y62">
        <f t="shared" si="68"/>
        <v>0</v>
      </c>
      <c r="Z62">
        <f t="shared" si="68"/>
        <v>0</v>
      </c>
      <c r="AA62">
        <f t="shared" si="68"/>
        <v>0</v>
      </c>
      <c r="AB62">
        <f t="shared" si="68"/>
        <v>0</v>
      </c>
    </row>
    <row r="63" spans="1:28">
      <c r="A63" s="2">
        <v>43945</v>
      </c>
      <c r="B63" s="3">
        <f>Dati!J63</f>
        <v>60498</v>
      </c>
      <c r="C63">
        <f t="shared" ref="C63" si="93">B63-B62</f>
        <v>2922</v>
      </c>
      <c r="D63">
        <f t="shared" ref="D63" si="94">C63-C62</f>
        <v>-111</v>
      </c>
      <c r="E63">
        <f t="shared" ref="E63" si="95">D63-D62</f>
        <v>-201</v>
      </c>
      <c r="R63">
        <f t="shared" si="21"/>
        <v>2</v>
      </c>
      <c r="T63">
        <f t="shared" si="68"/>
        <v>0</v>
      </c>
      <c r="U63">
        <f t="shared" si="68"/>
        <v>1</v>
      </c>
      <c r="V63">
        <f t="shared" si="68"/>
        <v>0</v>
      </c>
      <c r="W63">
        <f t="shared" si="68"/>
        <v>0</v>
      </c>
      <c r="X63">
        <f t="shared" si="68"/>
        <v>0</v>
      </c>
      <c r="Y63">
        <f t="shared" si="68"/>
        <v>0</v>
      </c>
      <c r="Z63">
        <f t="shared" si="68"/>
        <v>0</v>
      </c>
      <c r="AA63">
        <f t="shared" si="68"/>
        <v>0</v>
      </c>
      <c r="AB63">
        <f t="shared" si="68"/>
        <v>0</v>
      </c>
    </row>
    <row r="64" spans="1:28">
      <c r="A64" s="2">
        <v>43946</v>
      </c>
      <c r="B64" s="3">
        <f>Dati!J64</f>
        <v>63120</v>
      </c>
      <c r="C64">
        <f t="shared" ref="C64" si="96">B64-B63</f>
        <v>2622</v>
      </c>
      <c r="D64">
        <f t="shared" ref="D64" si="97">C64-C63</f>
        <v>-300</v>
      </c>
      <c r="E64">
        <f t="shared" ref="E64" si="98">D64-D63</f>
        <v>-189</v>
      </c>
      <c r="R64">
        <f t="shared" si="21"/>
        <v>2</v>
      </c>
      <c r="T64">
        <f t="shared" si="68"/>
        <v>0</v>
      </c>
      <c r="U64">
        <f t="shared" si="68"/>
        <v>1</v>
      </c>
      <c r="V64">
        <f t="shared" si="68"/>
        <v>0</v>
      </c>
      <c r="W64">
        <f t="shared" si="68"/>
        <v>0</v>
      </c>
      <c r="X64">
        <f t="shared" si="68"/>
        <v>0</v>
      </c>
      <c r="Y64">
        <f t="shared" si="68"/>
        <v>0</v>
      </c>
      <c r="Z64">
        <f t="shared" si="68"/>
        <v>0</v>
      </c>
      <c r="AA64">
        <f t="shared" si="68"/>
        <v>0</v>
      </c>
      <c r="AB64">
        <f t="shared" si="68"/>
        <v>0</v>
      </c>
    </row>
    <row r="65" spans="1:28">
      <c r="A65" s="2">
        <v>43947</v>
      </c>
      <c r="B65" s="3">
        <f>Dati!J65</f>
        <v>64928</v>
      </c>
      <c r="C65">
        <f t="shared" ref="C65" si="99">B65-B64</f>
        <v>1808</v>
      </c>
      <c r="D65">
        <f t="shared" ref="D65" si="100">C65-C64</f>
        <v>-814</v>
      </c>
      <c r="E65">
        <f t="shared" ref="E65" si="101">D65-D64</f>
        <v>-514</v>
      </c>
      <c r="R65">
        <f t="shared" si="21"/>
        <v>1</v>
      </c>
      <c r="T65">
        <f t="shared" si="68"/>
        <v>1</v>
      </c>
      <c r="U65">
        <f t="shared" si="68"/>
        <v>0</v>
      </c>
      <c r="V65">
        <f t="shared" si="68"/>
        <v>0</v>
      </c>
      <c r="W65">
        <f t="shared" si="68"/>
        <v>0</v>
      </c>
      <c r="X65">
        <f t="shared" si="68"/>
        <v>0</v>
      </c>
      <c r="Y65">
        <f t="shared" si="68"/>
        <v>0</v>
      </c>
      <c r="Z65">
        <f t="shared" si="68"/>
        <v>0</v>
      </c>
      <c r="AA65">
        <f t="shared" si="68"/>
        <v>0</v>
      </c>
      <c r="AB65">
        <f t="shared" si="68"/>
        <v>0</v>
      </c>
    </row>
    <row r="66" spans="1:28">
      <c r="A66" s="2">
        <v>43948</v>
      </c>
      <c r="B66" s="3">
        <f>Dati!J66</f>
        <v>66624</v>
      </c>
      <c r="C66">
        <f t="shared" ref="C66" si="102">B66-B65</f>
        <v>1696</v>
      </c>
      <c r="D66">
        <f t="shared" ref="D66" si="103">C66-C65</f>
        <v>-112</v>
      </c>
      <c r="E66">
        <f t="shared" ref="E66" si="104">D66-D65</f>
        <v>702</v>
      </c>
      <c r="R66">
        <f t="shared" si="21"/>
        <v>1</v>
      </c>
      <c r="T66">
        <f t="shared" si="68"/>
        <v>1</v>
      </c>
      <c r="U66">
        <f t="shared" si="68"/>
        <v>0</v>
      </c>
      <c r="V66">
        <f t="shared" si="68"/>
        <v>0</v>
      </c>
      <c r="W66">
        <f t="shared" si="68"/>
        <v>0</v>
      </c>
      <c r="X66">
        <f t="shared" si="68"/>
        <v>0</v>
      </c>
      <c r="Y66">
        <f t="shared" si="68"/>
        <v>0</v>
      </c>
      <c r="Z66">
        <f t="shared" si="68"/>
        <v>0</v>
      </c>
      <c r="AA66">
        <f t="shared" si="68"/>
        <v>0</v>
      </c>
      <c r="AB66">
        <f t="shared" si="68"/>
        <v>0</v>
      </c>
    </row>
    <row r="67" spans="1:28">
      <c r="A67" s="2">
        <v>43949</v>
      </c>
      <c r="B67" s="3">
        <f>Dati!J67</f>
        <v>68941</v>
      </c>
      <c r="C67">
        <f t="shared" ref="C67" si="105">B67-B66</f>
        <v>2317</v>
      </c>
      <c r="D67">
        <f t="shared" ref="D67" si="106">C67-C66</f>
        <v>621</v>
      </c>
      <c r="E67">
        <f t="shared" ref="E67" si="107">D67-D66</f>
        <v>733</v>
      </c>
      <c r="R67">
        <f t="shared" ref="R67" si="108">INT(C67/1000)</f>
        <v>2</v>
      </c>
      <c r="T67">
        <f t="shared" si="68"/>
        <v>0</v>
      </c>
      <c r="U67">
        <f t="shared" si="68"/>
        <v>1</v>
      </c>
      <c r="V67">
        <f t="shared" si="68"/>
        <v>0</v>
      </c>
      <c r="W67">
        <f t="shared" si="68"/>
        <v>0</v>
      </c>
      <c r="X67">
        <f t="shared" si="68"/>
        <v>0</v>
      </c>
      <c r="Y67">
        <f t="shared" si="68"/>
        <v>0</v>
      </c>
      <c r="Z67">
        <f t="shared" si="68"/>
        <v>0</v>
      </c>
      <c r="AA67">
        <f t="shared" si="68"/>
        <v>0</v>
      </c>
      <c r="AB67">
        <f t="shared" si="68"/>
        <v>0</v>
      </c>
    </row>
    <row r="68" spans="1:28">
      <c r="A68" s="2">
        <v>43950</v>
      </c>
      <c r="B68" s="3">
        <f>Dati!J68</f>
        <v>71252</v>
      </c>
      <c r="C68">
        <f t="shared" ref="C68" si="109">B68-B67</f>
        <v>2311</v>
      </c>
      <c r="D68">
        <f t="shared" ref="D68" si="110">C68-C67</f>
        <v>-6</v>
      </c>
      <c r="E68">
        <f t="shared" ref="E68" si="111">D68-D67</f>
        <v>-627</v>
      </c>
      <c r="R68">
        <f t="shared" ref="R68" si="112">INT(C68/1000)</f>
        <v>2</v>
      </c>
      <c r="T68">
        <f t="shared" si="68"/>
        <v>0</v>
      </c>
      <c r="U68">
        <f t="shared" si="68"/>
        <v>1</v>
      </c>
      <c r="V68">
        <f t="shared" si="68"/>
        <v>0</v>
      </c>
      <c r="W68">
        <f t="shared" si="68"/>
        <v>0</v>
      </c>
      <c r="X68">
        <f t="shared" si="68"/>
        <v>0</v>
      </c>
      <c r="Y68">
        <f t="shared" si="68"/>
        <v>0</v>
      </c>
      <c r="Z68">
        <f t="shared" si="68"/>
        <v>0</v>
      </c>
      <c r="AA68">
        <f t="shared" si="68"/>
        <v>0</v>
      </c>
      <c r="AB68">
        <f t="shared" si="68"/>
        <v>0</v>
      </c>
    </row>
    <row r="69" spans="1:28">
      <c r="A69" s="2">
        <v>43951</v>
      </c>
      <c r="B69" s="3">
        <f>Dati!J69</f>
        <v>75945</v>
      </c>
      <c r="C69">
        <f t="shared" ref="C69" si="113">B69-B68</f>
        <v>4693</v>
      </c>
      <c r="D69">
        <f t="shared" ref="D69" si="114">C69-C68</f>
        <v>2382</v>
      </c>
      <c r="E69">
        <f t="shared" ref="E69" si="115">D69-D68</f>
        <v>2388</v>
      </c>
      <c r="R69">
        <f t="shared" ref="R69" si="116">INT(C69/1000)</f>
        <v>4</v>
      </c>
      <c r="T69">
        <f t="shared" si="68"/>
        <v>0</v>
      </c>
      <c r="U69">
        <f t="shared" si="68"/>
        <v>0</v>
      </c>
      <c r="V69">
        <f t="shared" si="68"/>
        <v>0</v>
      </c>
      <c r="W69">
        <f t="shared" si="68"/>
        <v>1</v>
      </c>
      <c r="X69">
        <f t="shared" si="68"/>
        <v>0</v>
      </c>
      <c r="Y69">
        <f t="shared" si="68"/>
        <v>0</v>
      </c>
      <c r="Z69">
        <f t="shared" si="68"/>
        <v>0</v>
      </c>
      <c r="AA69">
        <f t="shared" si="68"/>
        <v>0</v>
      </c>
      <c r="AB69">
        <f t="shared" si="68"/>
        <v>0</v>
      </c>
    </row>
    <row r="70" spans="1:28">
      <c r="A70" s="2">
        <v>43952</v>
      </c>
      <c r="B70" s="3">
        <f>Dati!J70</f>
        <v>78249</v>
      </c>
      <c r="C70">
        <f t="shared" ref="C70" si="117">B70-B69</f>
        <v>2304</v>
      </c>
      <c r="D70">
        <f t="shared" ref="D70" si="118">C70-C69</f>
        <v>-2389</v>
      </c>
      <c r="E70">
        <f t="shared" ref="E70" si="119">D70-D69</f>
        <v>-4771</v>
      </c>
      <c r="R70">
        <f t="shared" ref="R70" si="120">INT(C70/1000)</f>
        <v>2</v>
      </c>
      <c r="T70">
        <f t="shared" si="68"/>
        <v>0</v>
      </c>
      <c r="U70">
        <f t="shared" si="68"/>
        <v>1</v>
      </c>
      <c r="V70">
        <f t="shared" si="68"/>
        <v>0</v>
      </c>
      <c r="W70">
        <f t="shared" si="68"/>
        <v>0</v>
      </c>
      <c r="X70">
        <f t="shared" si="68"/>
        <v>0</v>
      </c>
      <c r="Y70">
        <f t="shared" si="68"/>
        <v>0</v>
      </c>
      <c r="Z70">
        <f t="shared" si="68"/>
        <v>0</v>
      </c>
      <c r="AA70">
        <f t="shared" si="68"/>
        <v>0</v>
      </c>
      <c r="AB70">
        <f t="shared" si="68"/>
        <v>0</v>
      </c>
    </row>
    <row r="71" spans="1:28">
      <c r="A71" s="2">
        <v>43953</v>
      </c>
      <c r="B71" s="3">
        <f>Dati!J71</f>
        <v>79914</v>
      </c>
      <c r="C71">
        <f t="shared" ref="C71" si="121">B71-B70</f>
        <v>1665</v>
      </c>
      <c r="D71">
        <f t="shared" ref="D71" si="122">C71-C70</f>
        <v>-639</v>
      </c>
      <c r="E71">
        <f t="shared" ref="E71" si="123">D71-D70</f>
        <v>1750</v>
      </c>
      <c r="R71">
        <f t="shared" ref="R71" si="124">INT(C71/1000)</f>
        <v>1</v>
      </c>
      <c r="T71">
        <f t="shared" si="68"/>
        <v>1</v>
      </c>
      <c r="U71">
        <f t="shared" si="68"/>
        <v>0</v>
      </c>
      <c r="V71">
        <f t="shared" si="68"/>
        <v>0</v>
      </c>
      <c r="W71">
        <f t="shared" si="68"/>
        <v>0</v>
      </c>
      <c r="X71">
        <f t="shared" si="68"/>
        <v>0</v>
      </c>
      <c r="Y71">
        <f t="shared" si="68"/>
        <v>0</v>
      </c>
      <c r="Z71">
        <f t="shared" si="68"/>
        <v>0</v>
      </c>
      <c r="AA71">
        <f t="shared" si="68"/>
        <v>0</v>
      </c>
      <c r="AB71">
        <f t="shared" si="68"/>
        <v>0</v>
      </c>
    </row>
    <row r="72" spans="1:28">
      <c r="A72" s="2">
        <v>43954</v>
      </c>
      <c r="B72" s="3">
        <f>Dati!J72</f>
        <v>81654</v>
      </c>
      <c r="C72">
        <f t="shared" ref="C72" si="125">B72-B71</f>
        <v>1740</v>
      </c>
      <c r="D72">
        <f t="shared" ref="D72" si="126">C72-C71</f>
        <v>75</v>
      </c>
      <c r="E72">
        <f t="shared" ref="E72" si="127">D72-D71</f>
        <v>714</v>
      </c>
      <c r="R72">
        <f t="shared" ref="R72" si="128">INT(C72/1000)</f>
        <v>1</v>
      </c>
      <c r="T72">
        <f t="shared" si="68"/>
        <v>1</v>
      </c>
      <c r="U72">
        <f t="shared" si="68"/>
        <v>0</v>
      </c>
      <c r="V72">
        <f t="shared" si="68"/>
        <v>0</v>
      </c>
      <c r="W72">
        <f t="shared" si="68"/>
        <v>0</v>
      </c>
      <c r="X72">
        <f t="shared" si="68"/>
        <v>0</v>
      </c>
      <c r="Y72">
        <f t="shared" si="68"/>
        <v>0</v>
      </c>
      <c r="Z72">
        <f t="shared" si="68"/>
        <v>0</v>
      </c>
      <c r="AA72">
        <f t="shared" si="68"/>
        <v>0</v>
      </c>
      <c r="AB72">
        <f t="shared" si="68"/>
        <v>0</v>
      </c>
    </row>
    <row r="73" spans="1:28">
      <c r="A73" s="2">
        <v>43955</v>
      </c>
      <c r="B73" s="3">
        <f>Dati!J73</f>
        <v>82879</v>
      </c>
      <c r="C73">
        <f t="shared" ref="C73" si="129">B73-B72</f>
        <v>1225</v>
      </c>
      <c r="D73">
        <f t="shared" ref="D73" si="130">C73-C72</f>
        <v>-515</v>
      </c>
      <c r="E73">
        <f t="shared" ref="E73" si="131">D73-D72</f>
        <v>-590</v>
      </c>
      <c r="R73">
        <f t="shared" ref="R73" si="132">INT(C73/1000)</f>
        <v>1</v>
      </c>
      <c r="T73">
        <f t="shared" si="68"/>
        <v>1</v>
      </c>
      <c r="U73">
        <f t="shared" si="68"/>
        <v>0</v>
      </c>
      <c r="V73">
        <f t="shared" si="68"/>
        <v>0</v>
      </c>
      <c r="W73">
        <f t="shared" si="68"/>
        <v>0</v>
      </c>
      <c r="X73">
        <f t="shared" si="68"/>
        <v>0</v>
      </c>
      <c r="Y73">
        <f t="shared" si="68"/>
        <v>0</v>
      </c>
      <c r="Z73">
        <f t="shared" si="68"/>
        <v>0</v>
      </c>
      <c r="AA73">
        <f t="shared" si="68"/>
        <v>0</v>
      </c>
      <c r="AB73">
        <f t="shared" si="68"/>
        <v>0</v>
      </c>
    </row>
    <row r="74" spans="1:28">
      <c r="A74" s="2">
        <v>43956</v>
      </c>
      <c r="B74" s="3">
        <f>Dati!J74</f>
        <v>85231</v>
      </c>
      <c r="C74">
        <f t="shared" ref="C74" si="133">B74-B73</f>
        <v>2352</v>
      </c>
      <c r="D74">
        <f t="shared" ref="D74" si="134">C74-C73</f>
        <v>1127</v>
      </c>
      <c r="E74">
        <f t="shared" ref="E74" si="135">D74-D73</f>
        <v>1642</v>
      </c>
      <c r="R74">
        <f t="shared" ref="R74" si="136">INT(C74/1000)</f>
        <v>2</v>
      </c>
      <c r="T74">
        <f t="shared" si="68"/>
        <v>0</v>
      </c>
      <c r="U74">
        <f t="shared" si="68"/>
        <v>1</v>
      </c>
      <c r="V74">
        <f t="shared" si="68"/>
        <v>0</v>
      </c>
      <c r="W74">
        <f t="shared" si="68"/>
        <v>0</v>
      </c>
      <c r="X74">
        <f t="shared" si="68"/>
        <v>0</v>
      </c>
      <c r="Y74">
        <f t="shared" si="68"/>
        <v>0</v>
      </c>
      <c r="Z74">
        <f t="shared" si="68"/>
        <v>0</v>
      </c>
      <c r="AA74">
        <f t="shared" si="68"/>
        <v>0</v>
      </c>
      <c r="AB74">
        <f t="shared" si="68"/>
        <v>0</v>
      </c>
    </row>
    <row r="75" spans="1:28">
      <c r="A75" s="2">
        <v>43957</v>
      </c>
      <c r="B75" s="3">
        <f>Dati!J75</f>
        <v>93245</v>
      </c>
      <c r="C75">
        <f t="shared" ref="C75:C76" si="137">B75-B74</f>
        <v>8014</v>
      </c>
      <c r="D75">
        <f t="shared" ref="D75:D76" si="138">C75-C74</f>
        <v>5662</v>
      </c>
      <c r="E75">
        <f t="shared" ref="E75:E76" si="139">D75-D74</f>
        <v>4535</v>
      </c>
      <c r="R75">
        <f t="shared" ref="R75:R76" si="140">INT(C75/1000)</f>
        <v>8</v>
      </c>
      <c r="T75">
        <f t="shared" si="68"/>
        <v>0</v>
      </c>
      <c r="U75">
        <f t="shared" si="68"/>
        <v>0</v>
      </c>
      <c r="V75">
        <f t="shared" si="68"/>
        <v>0</v>
      </c>
      <c r="W75">
        <f t="shared" si="68"/>
        <v>0</v>
      </c>
      <c r="X75">
        <f t="shared" si="68"/>
        <v>0</v>
      </c>
      <c r="Y75">
        <f t="shared" si="68"/>
        <v>0</v>
      </c>
      <c r="Z75">
        <f t="shared" si="68"/>
        <v>0</v>
      </c>
      <c r="AA75">
        <f t="shared" si="68"/>
        <v>1</v>
      </c>
      <c r="AB75">
        <f t="shared" si="68"/>
        <v>0</v>
      </c>
    </row>
    <row r="76" spans="1:28">
      <c r="A76" s="2">
        <v>43958</v>
      </c>
      <c r="B76" s="3">
        <f>Dati!J76</f>
        <v>96276</v>
      </c>
      <c r="C76">
        <f t="shared" si="137"/>
        <v>3031</v>
      </c>
      <c r="D76">
        <f t="shared" si="138"/>
        <v>-4983</v>
      </c>
      <c r="E76">
        <f t="shared" si="139"/>
        <v>-10645</v>
      </c>
      <c r="R76">
        <f t="shared" si="140"/>
        <v>3</v>
      </c>
      <c r="T76">
        <f t="shared" ref="T76:AB80" si="141">IF($R76=T$2,1,0)</f>
        <v>0</v>
      </c>
      <c r="U76">
        <f t="shared" si="141"/>
        <v>0</v>
      </c>
      <c r="V76">
        <f t="shared" si="141"/>
        <v>1</v>
      </c>
      <c r="W76">
        <f t="shared" si="141"/>
        <v>0</v>
      </c>
      <c r="X76">
        <f t="shared" si="141"/>
        <v>0</v>
      </c>
      <c r="Y76">
        <f t="shared" si="141"/>
        <v>0</v>
      </c>
      <c r="Z76">
        <f t="shared" si="141"/>
        <v>0</v>
      </c>
      <c r="AA76">
        <f t="shared" si="141"/>
        <v>0</v>
      </c>
      <c r="AB76">
        <f t="shared" si="141"/>
        <v>0</v>
      </c>
    </row>
    <row r="77" spans="1:28">
      <c r="A77" s="2">
        <v>43959</v>
      </c>
      <c r="B77" s="3">
        <f>Dati!J77</f>
        <v>99023</v>
      </c>
      <c r="C77">
        <f t="shared" ref="C77:C78" si="142">B77-B76</f>
        <v>2747</v>
      </c>
      <c r="D77">
        <f t="shared" ref="D77:D78" si="143">C77-C76</f>
        <v>-284</v>
      </c>
      <c r="E77">
        <f t="shared" ref="E77:E78" si="144">D77-D76</f>
        <v>4699</v>
      </c>
      <c r="R77">
        <f t="shared" ref="R77:R78" si="145">INT(C77/1000)</f>
        <v>2</v>
      </c>
      <c r="T77">
        <f t="shared" si="141"/>
        <v>0</v>
      </c>
      <c r="U77">
        <f t="shared" si="141"/>
        <v>1</v>
      </c>
      <c r="V77">
        <f t="shared" si="141"/>
        <v>0</v>
      </c>
      <c r="W77">
        <f t="shared" si="141"/>
        <v>0</v>
      </c>
      <c r="X77">
        <f t="shared" si="141"/>
        <v>0</v>
      </c>
      <c r="Y77">
        <f t="shared" si="141"/>
        <v>0</v>
      </c>
      <c r="Z77">
        <f t="shared" si="141"/>
        <v>0</v>
      </c>
      <c r="AA77">
        <f t="shared" si="141"/>
        <v>0</v>
      </c>
      <c r="AB77">
        <f t="shared" si="141"/>
        <v>0</v>
      </c>
    </row>
    <row r="78" spans="1:28">
      <c r="A78" s="2">
        <v>43960</v>
      </c>
      <c r="B78" s="3">
        <f>Dati!J78</f>
        <v>103031</v>
      </c>
      <c r="C78">
        <f t="shared" si="142"/>
        <v>4008</v>
      </c>
      <c r="D78">
        <f t="shared" si="143"/>
        <v>1261</v>
      </c>
      <c r="E78">
        <f t="shared" si="144"/>
        <v>1545</v>
      </c>
      <c r="R78">
        <f t="shared" si="145"/>
        <v>4</v>
      </c>
      <c r="T78">
        <f t="shared" si="141"/>
        <v>0</v>
      </c>
      <c r="U78">
        <f t="shared" si="141"/>
        <v>0</v>
      </c>
      <c r="V78">
        <f t="shared" si="141"/>
        <v>0</v>
      </c>
      <c r="W78">
        <f t="shared" si="141"/>
        <v>1</v>
      </c>
      <c r="X78">
        <f t="shared" si="141"/>
        <v>0</v>
      </c>
      <c r="Y78">
        <f t="shared" si="141"/>
        <v>0</v>
      </c>
      <c r="Z78">
        <f t="shared" si="141"/>
        <v>0</v>
      </c>
      <c r="AA78">
        <f t="shared" si="141"/>
        <v>0</v>
      </c>
      <c r="AB78">
        <f t="shared" si="141"/>
        <v>0</v>
      </c>
    </row>
    <row r="79" spans="1:28">
      <c r="A79" s="2">
        <v>43961</v>
      </c>
      <c r="B79" s="3">
        <f>Dati!J79</f>
        <v>105186</v>
      </c>
      <c r="C79">
        <f t="shared" ref="C79" si="146">B79-B78</f>
        <v>2155</v>
      </c>
      <c r="D79">
        <f t="shared" ref="D79" si="147">C79-C78</f>
        <v>-1853</v>
      </c>
      <c r="E79">
        <f t="shared" ref="E79" si="148">D79-D78</f>
        <v>-3114</v>
      </c>
      <c r="R79">
        <f t="shared" ref="R79" si="149">INT(C79/1000)</f>
        <v>2</v>
      </c>
      <c r="T79">
        <f t="shared" si="141"/>
        <v>0</v>
      </c>
      <c r="U79">
        <f t="shared" si="141"/>
        <v>1</v>
      </c>
      <c r="V79">
        <f t="shared" si="141"/>
        <v>0</v>
      </c>
      <c r="W79">
        <f t="shared" si="141"/>
        <v>0</v>
      </c>
      <c r="X79">
        <f t="shared" si="141"/>
        <v>0</v>
      </c>
      <c r="Y79">
        <f t="shared" si="141"/>
        <v>0</v>
      </c>
      <c r="Z79">
        <f t="shared" si="141"/>
        <v>0</v>
      </c>
      <c r="AA79">
        <f t="shared" si="141"/>
        <v>0</v>
      </c>
      <c r="AB79">
        <f t="shared" si="141"/>
        <v>0</v>
      </c>
    </row>
    <row r="80" spans="1:28">
      <c r="A80" s="2">
        <v>43962</v>
      </c>
      <c r="B80" s="3">
        <f>Dati!J80</f>
        <v>106587</v>
      </c>
      <c r="C80">
        <f t="shared" ref="C80" si="150">B80-B79</f>
        <v>1401</v>
      </c>
      <c r="D80">
        <f t="shared" ref="D80" si="151">C80-C79</f>
        <v>-754</v>
      </c>
      <c r="E80">
        <f t="shared" ref="E80" si="152">D80-D79</f>
        <v>1099</v>
      </c>
      <c r="R80">
        <f t="shared" ref="R80" si="153">INT(C80/1000)</f>
        <v>1</v>
      </c>
      <c r="T80">
        <f t="shared" si="141"/>
        <v>1</v>
      </c>
      <c r="U80">
        <f t="shared" si="141"/>
        <v>0</v>
      </c>
      <c r="V80">
        <f t="shared" si="141"/>
        <v>0</v>
      </c>
      <c r="W80">
        <f t="shared" si="141"/>
        <v>0</v>
      </c>
      <c r="X80">
        <f t="shared" si="141"/>
        <v>0</v>
      </c>
      <c r="Y80">
        <f t="shared" si="141"/>
        <v>0</v>
      </c>
      <c r="Z80">
        <f t="shared" si="141"/>
        <v>0</v>
      </c>
      <c r="AA80">
        <f t="shared" si="141"/>
        <v>0</v>
      </c>
      <c r="AB80">
        <f t="shared" si="141"/>
        <v>0</v>
      </c>
    </row>
    <row r="83" spans="20:28">
      <c r="T83">
        <f>SUM(T4:T81)</f>
        <v>31</v>
      </c>
      <c r="U83">
        <f>SUM(U4:U81)</f>
        <v>19</v>
      </c>
      <c r="V83">
        <f t="shared" ref="V83:AB83" si="154">SUM(V4:V81)</f>
        <v>5</v>
      </c>
      <c r="W83">
        <f t="shared" si="154"/>
        <v>8</v>
      </c>
      <c r="X83">
        <f t="shared" si="154"/>
        <v>2</v>
      </c>
      <c r="Y83">
        <f t="shared" si="154"/>
        <v>4</v>
      </c>
      <c r="Z83">
        <f t="shared" si="154"/>
        <v>0</v>
      </c>
      <c r="AA83">
        <f t="shared" si="154"/>
        <v>3</v>
      </c>
      <c r="AB83">
        <f t="shared" si="154"/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83"/>
  <sheetViews>
    <sheetView workbookViewId="0">
      <pane ySplit="1" topLeftCell="A53" activePane="bottomLeft" state="frozen"/>
      <selection pane="bottomLeft" activeCell="A80" sqref="A80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7</v>
      </c>
    </row>
    <row r="4" spans="1:28">
      <c r="A4" s="2">
        <v>43886</v>
      </c>
      <c r="B4" s="3">
        <f>Dati!K4</f>
        <v>10</v>
      </c>
      <c r="C4">
        <f t="shared" ref="C4:C36" si="1">B4-B3</f>
        <v>3</v>
      </c>
      <c r="R4">
        <f>INT(C4/10)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12</v>
      </c>
      <c r="C5">
        <f t="shared" si="1"/>
        <v>2</v>
      </c>
      <c r="D5">
        <f t="shared" ref="D5:D36" si="3">C5-C4</f>
        <v>-1</v>
      </c>
      <c r="R5">
        <f t="shared" ref="R5:R17" si="4">INT(C5/10)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17</v>
      </c>
      <c r="C6">
        <f t="shared" si="1"/>
        <v>5</v>
      </c>
      <c r="D6">
        <f t="shared" si="3"/>
        <v>3</v>
      </c>
      <c r="E6">
        <f t="shared" ref="E6:E36" si="5">D6-D5</f>
        <v>4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21</v>
      </c>
      <c r="C7">
        <f t="shared" si="1"/>
        <v>4</v>
      </c>
      <c r="D7">
        <f t="shared" si="3"/>
        <v>-1</v>
      </c>
      <c r="E7">
        <f t="shared" si="5"/>
        <v>-4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29</v>
      </c>
      <c r="C8">
        <f t="shared" si="1"/>
        <v>8</v>
      </c>
      <c r="D8">
        <f t="shared" si="3"/>
        <v>4</v>
      </c>
      <c r="E8">
        <f t="shared" si="5"/>
        <v>5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34</v>
      </c>
      <c r="C9">
        <f t="shared" si="1"/>
        <v>5</v>
      </c>
      <c r="D9">
        <f t="shared" si="3"/>
        <v>-3</v>
      </c>
      <c r="E9">
        <f t="shared" si="5"/>
        <v>-7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52</v>
      </c>
      <c r="C10">
        <f t="shared" si="1"/>
        <v>18</v>
      </c>
      <c r="D10">
        <f t="shared" si="3"/>
        <v>13</v>
      </c>
      <c r="E10">
        <f t="shared" si="5"/>
        <v>16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79</v>
      </c>
      <c r="C11">
        <f t="shared" si="1"/>
        <v>27</v>
      </c>
      <c r="D11">
        <f t="shared" si="3"/>
        <v>9</v>
      </c>
      <c r="E11">
        <f t="shared" si="5"/>
        <v>-4</v>
      </c>
      <c r="R11">
        <f t="shared" si="4"/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107</v>
      </c>
      <c r="C12">
        <f t="shared" si="1"/>
        <v>28</v>
      </c>
      <c r="D12">
        <f t="shared" si="3"/>
        <v>1</v>
      </c>
      <c r="E12">
        <f t="shared" si="5"/>
        <v>-8</v>
      </c>
      <c r="R12">
        <f t="shared" si="4"/>
        <v>2</v>
      </c>
      <c r="T12">
        <f t="shared" si="2"/>
        <v>0</v>
      </c>
      <c r="U12">
        <f t="shared" si="2"/>
        <v>1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148</v>
      </c>
      <c r="C13">
        <f t="shared" si="1"/>
        <v>41</v>
      </c>
      <c r="D13">
        <f t="shared" si="3"/>
        <v>13</v>
      </c>
      <c r="E13">
        <f t="shared" si="5"/>
        <v>12</v>
      </c>
      <c r="R13">
        <f t="shared" si="4"/>
        <v>4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1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197</v>
      </c>
      <c r="C14">
        <f t="shared" si="1"/>
        <v>49</v>
      </c>
      <c r="D14">
        <f t="shared" si="3"/>
        <v>8</v>
      </c>
      <c r="E14">
        <f t="shared" si="5"/>
        <v>-5</v>
      </c>
      <c r="R14">
        <f t="shared" si="4"/>
        <v>4</v>
      </c>
      <c r="T14">
        <f t="shared" ref="T14:AB23" si="6">IF($R14=T$2,1,0)</f>
        <v>0</v>
      </c>
      <c r="U14">
        <f t="shared" si="6"/>
        <v>0</v>
      </c>
      <c r="V14">
        <f t="shared" si="6"/>
        <v>0</v>
      </c>
      <c r="W14">
        <f t="shared" si="6"/>
        <v>1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1:28">
      <c r="A15" s="2">
        <v>43897</v>
      </c>
      <c r="B15" s="3">
        <f>Dati!K15</f>
        <v>233</v>
      </c>
      <c r="C15">
        <f t="shared" si="1"/>
        <v>36</v>
      </c>
      <c r="D15">
        <f t="shared" si="3"/>
        <v>-13</v>
      </c>
      <c r="E15">
        <f t="shared" si="5"/>
        <v>-21</v>
      </c>
      <c r="R15">
        <f t="shared" si="4"/>
        <v>3</v>
      </c>
      <c r="T15">
        <f t="shared" si="6"/>
        <v>0</v>
      </c>
      <c r="U15">
        <f t="shared" si="6"/>
        <v>0</v>
      </c>
      <c r="V15">
        <f t="shared" si="6"/>
        <v>1</v>
      </c>
      <c r="W15">
        <f t="shared" si="6"/>
        <v>0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</row>
    <row r="16" spans="1:28">
      <c r="A16" s="2">
        <v>43898</v>
      </c>
      <c r="B16" s="3">
        <f>Dati!K16</f>
        <v>366</v>
      </c>
      <c r="C16">
        <f t="shared" si="1"/>
        <v>133</v>
      </c>
      <c r="D16">
        <f t="shared" si="3"/>
        <v>97</v>
      </c>
      <c r="E16">
        <f t="shared" si="5"/>
        <v>110</v>
      </c>
      <c r="R16">
        <f>INT(C16/100)</f>
        <v>1</v>
      </c>
      <c r="T16">
        <f t="shared" si="6"/>
        <v>1</v>
      </c>
      <c r="U16">
        <f t="shared" si="6"/>
        <v>0</v>
      </c>
      <c r="V16">
        <f t="shared" si="6"/>
        <v>0</v>
      </c>
      <c r="W16">
        <f t="shared" si="6"/>
        <v>0</v>
      </c>
      <c r="X16">
        <f t="shared" si="6"/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</row>
    <row r="17" spans="1:28">
      <c r="A17" s="2">
        <v>43899</v>
      </c>
      <c r="B17" s="3">
        <f>Dati!K17</f>
        <v>463</v>
      </c>
      <c r="C17">
        <f t="shared" si="1"/>
        <v>97</v>
      </c>
      <c r="D17">
        <f t="shared" si="3"/>
        <v>-36</v>
      </c>
      <c r="E17">
        <f t="shared" si="5"/>
        <v>-133</v>
      </c>
      <c r="R17">
        <f t="shared" si="4"/>
        <v>9</v>
      </c>
      <c r="T17">
        <f t="shared" si="6"/>
        <v>0</v>
      </c>
      <c r="U17">
        <f t="shared" si="6"/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Z17">
        <f t="shared" si="6"/>
        <v>0</v>
      </c>
      <c r="AA17">
        <f t="shared" si="6"/>
        <v>0</v>
      </c>
      <c r="AB17">
        <f t="shared" si="6"/>
        <v>1</v>
      </c>
    </row>
    <row r="18" spans="1:28">
      <c r="A18" s="2">
        <v>43900</v>
      </c>
      <c r="B18" s="3">
        <f>Dati!K18</f>
        <v>631</v>
      </c>
      <c r="C18">
        <f t="shared" si="1"/>
        <v>168</v>
      </c>
      <c r="D18">
        <f t="shared" si="3"/>
        <v>71</v>
      </c>
      <c r="E18">
        <f t="shared" si="5"/>
        <v>107</v>
      </c>
      <c r="R18">
        <f>INT(C18/100)</f>
        <v>1</v>
      </c>
      <c r="T18">
        <f t="shared" si="6"/>
        <v>1</v>
      </c>
      <c r="U18">
        <f t="shared" si="6"/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0</v>
      </c>
      <c r="Z18">
        <f t="shared" si="6"/>
        <v>0</v>
      </c>
      <c r="AA18">
        <f t="shared" si="6"/>
        <v>0</v>
      </c>
      <c r="AB18">
        <f t="shared" si="6"/>
        <v>0</v>
      </c>
    </row>
    <row r="19" spans="1:28">
      <c r="A19" s="2">
        <v>43901</v>
      </c>
      <c r="B19" s="3">
        <f>Dati!K19</f>
        <v>827</v>
      </c>
      <c r="C19">
        <f t="shared" si="1"/>
        <v>196</v>
      </c>
      <c r="D19">
        <f t="shared" si="3"/>
        <v>28</v>
      </c>
      <c r="E19">
        <f t="shared" si="5"/>
        <v>-43</v>
      </c>
      <c r="R19">
        <f>INT(C19/100)</f>
        <v>1</v>
      </c>
      <c r="T19">
        <f t="shared" si="6"/>
        <v>1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6"/>
        <v>0</v>
      </c>
      <c r="AB19">
        <f t="shared" si="6"/>
        <v>0</v>
      </c>
    </row>
    <row r="20" spans="1:28">
      <c r="A20" s="2">
        <v>43902</v>
      </c>
      <c r="B20" s="3">
        <f>Dati!K20</f>
        <v>1016</v>
      </c>
      <c r="C20">
        <f t="shared" si="1"/>
        <v>189</v>
      </c>
      <c r="D20">
        <f t="shared" si="3"/>
        <v>-7</v>
      </c>
      <c r="E20">
        <f t="shared" si="5"/>
        <v>-35</v>
      </c>
      <c r="R20">
        <f t="shared" ref="R20:R66" si="7">INT(C20/100)</f>
        <v>1</v>
      </c>
      <c r="T20">
        <f t="shared" si="6"/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1266</v>
      </c>
      <c r="C21">
        <f t="shared" si="1"/>
        <v>250</v>
      </c>
      <c r="D21">
        <f t="shared" si="3"/>
        <v>61</v>
      </c>
      <c r="E21">
        <f t="shared" si="5"/>
        <v>68</v>
      </c>
      <c r="R21">
        <f t="shared" si="7"/>
        <v>2</v>
      </c>
      <c r="T21">
        <f t="shared" si="6"/>
        <v>0</v>
      </c>
      <c r="U21">
        <f t="shared" si="6"/>
        <v>1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1441</v>
      </c>
      <c r="C22">
        <f t="shared" si="1"/>
        <v>175</v>
      </c>
      <c r="D22">
        <f t="shared" si="3"/>
        <v>-75</v>
      </c>
      <c r="E22">
        <f t="shared" si="5"/>
        <v>-136</v>
      </c>
      <c r="R22">
        <f t="shared" si="7"/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1809</v>
      </c>
      <c r="C23">
        <f t="shared" si="1"/>
        <v>368</v>
      </c>
      <c r="D23">
        <f t="shared" si="3"/>
        <v>193</v>
      </c>
      <c r="E23">
        <f t="shared" si="5"/>
        <v>268</v>
      </c>
      <c r="R23">
        <f t="shared" si="7"/>
        <v>3</v>
      </c>
      <c r="T23">
        <f t="shared" si="6"/>
        <v>0</v>
      </c>
      <c r="U23">
        <f t="shared" si="6"/>
        <v>0</v>
      </c>
      <c r="V23">
        <f t="shared" si="6"/>
        <v>1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2158</v>
      </c>
      <c r="C24">
        <f t="shared" si="1"/>
        <v>349</v>
      </c>
      <c r="D24">
        <f t="shared" si="3"/>
        <v>-19</v>
      </c>
      <c r="E24">
        <f t="shared" si="5"/>
        <v>-212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 s="3">
        <f>Dati!K25</f>
        <v>2503</v>
      </c>
      <c r="C25">
        <f t="shared" si="1"/>
        <v>345</v>
      </c>
      <c r="D25">
        <f t="shared" si="3"/>
        <v>-4</v>
      </c>
      <c r="E25">
        <f t="shared" si="5"/>
        <v>15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 s="3">
        <f>Dati!K26</f>
        <v>2978</v>
      </c>
      <c r="C26">
        <f t="shared" si="1"/>
        <v>475</v>
      </c>
      <c r="D26">
        <f t="shared" si="3"/>
        <v>130</v>
      </c>
      <c r="E26">
        <f t="shared" si="5"/>
        <v>134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 s="3">
        <f>Dati!K27</f>
        <v>3405</v>
      </c>
      <c r="C27">
        <f t="shared" si="1"/>
        <v>427</v>
      </c>
      <c r="D27">
        <f t="shared" si="3"/>
        <v>-48</v>
      </c>
      <c r="E27">
        <f t="shared" si="5"/>
        <v>-178</v>
      </c>
      <c r="R27">
        <f t="shared" si="7"/>
        <v>4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1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 s="3">
        <f>Dati!K28</f>
        <v>4032</v>
      </c>
      <c r="C28">
        <f t="shared" si="1"/>
        <v>627</v>
      </c>
      <c r="D28">
        <f t="shared" si="3"/>
        <v>200</v>
      </c>
      <c r="E28">
        <f t="shared" si="5"/>
        <v>248</v>
      </c>
      <c r="R28">
        <f t="shared" si="7"/>
        <v>6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0</v>
      </c>
      <c r="Y28">
        <f t="shared" si="8"/>
        <v>1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 s="3">
        <f>Dati!K29</f>
        <v>4825</v>
      </c>
      <c r="C29">
        <f t="shared" si="1"/>
        <v>793</v>
      </c>
      <c r="D29">
        <f t="shared" si="3"/>
        <v>166</v>
      </c>
      <c r="E29">
        <f t="shared" si="5"/>
        <v>-34</v>
      </c>
      <c r="R29">
        <f t="shared" si="7"/>
        <v>7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0</v>
      </c>
      <c r="Z29">
        <f t="shared" si="8"/>
        <v>1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 s="3">
        <f>Dati!K30</f>
        <v>5476</v>
      </c>
      <c r="C30">
        <f t="shared" si="1"/>
        <v>651</v>
      </c>
      <c r="D30">
        <f t="shared" si="3"/>
        <v>-142</v>
      </c>
      <c r="E30">
        <f t="shared" si="5"/>
        <v>-308</v>
      </c>
      <c r="R30">
        <f t="shared" si="7"/>
        <v>6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1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 s="3">
        <f>Dati!K31</f>
        <v>6077</v>
      </c>
      <c r="C31">
        <f t="shared" si="1"/>
        <v>601</v>
      </c>
      <c r="D31">
        <f t="shared" si="3"/>
        <v>-50</v>
      </c>
      <c r="E31">
        <f t="shared" si="5"/>
        <v>92</v>
      </c>
      <c r="R31">
        <f t="shared" si="7"/>
        <v>6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1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 s="3">
        <f>Dati!K32</f>
        <v>6820</v>
      </c>
      <c r="C32">
        <f t="shared" si="1"/>
        <v>743</v>
      </c>
      <c r="D32">
        <f t="shared" si="3"/>
        <v>142</v>
      </c>
      <c r="E32">
        <f t="shared" si="5"/>
        <v>192</v>
      </c>
      <c r="R32">
        <f t="shared" si="7"/>
        <v>7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1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 s="3">
        <f>Dati!K33</f>
        <v>7503</v>
      </c>
      <c r="C33">
        <f t="shared" si="1"/>
        <v>683</v>
      </c>
      <c r="D33">
        <f t="shared" si="3"/>
        <v>-60</v>
      </c>
      <c r="E33">
        <f t="shared" si="5"/>
        <v>-202</v>
      </c>
      <c r="R33">
        <f t="shared" si="7"/>
        <v>6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1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 s="3">
        <f>Dati!K34</f>
        <v>8165</v>
      </c>
      <c r="C34">
        <f t="shared" si="1"/>
        <v>662</v>
      </c>
      <c r="D34">
        <f t="shared" si="3"/>
        <v>-21</v>
      </c>
      <c r="E34">
        <f t="shared" si="5"/>
        <v>39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 s="3">
        <f>Dati!K35</f>
        <v>9134</v>
      </c>
      <c r="C35">
        <f t="shared" si="1"/>
        <v>969</v>
      </c>
      <c r="D35">
        <f t="shared" si="3"/>
        <v>307</v>
      </c>
      <c r="E35">
        <f t="shared" si="5"/>
        <v>328</v>
      </c>
      <c r="R35">
        <f t="shared" si="7"/>
        <v>9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0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1</v>
      </c>
    </row>
    <row r="36" spans="1:28">
      <c r="A36" s="2">
        <v>43918</v>
      </c>
      <c r="B36" s="3">
        <f>Dati!K36</f>
        <v>10023</v>
      </c>
      <c r="C36">
        <f t="shared" si="1"/>
        <v>889</v>
      </c>
      <c r="D36">
        <f t="shared" si="3"/>
        <v>-80</v>
      </c>
      <c r="E36">
        <f t="shared" si="5"/>
        <v>-387</v>
      </c>
      <c r="R36">
        <f t="shared" si="7"/>
        <v>8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1</v>
      </c>
      <c r="AB36">
        <f t="shared" si="9"/>
        <v>0</v>
      </c>
    </row>
    <row r="37" spans="1:28">
      <c r="A37" s="2">
        <v>43919</v>
      </c>
      <c r="B37" s="3">
        <f>Dati!K37</f>
        <v>10779</v>
      </c>
      <c r="C37">
        <f t="shared" ref="C37" si="10">B37-B36</f>
        <v>756</v>
      </c>
      <c r="D37">
        <f t="shared" ref="D37" si="11">C37-C36</f>
        <v>-133</v>
      </c>
      <c r="E37">
        <f t="shared" ref="E37" si="12">D37-D36</f>
        <v>-53</v>
      </c>
      <c r="R37">
        <f t="shared" si="7"/>
        <v>7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0</v>
      </c>
      <c r="Y37">
        <f t="shared" si="9"/>
        <v>0</v>
      </c>
      <c r="Z37">
        <f t="shared" si="9"/>
        <v>1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 s="3">
        <f>Dati!K38</f>
        <v>11591</v>
      </c>
      <c r="C38">
        <f t="shared" ref="C38" si="13">B38-B37</f>
        <v>812</v>
      </c>
      <c r="D38">
        <f t="shared" ref="D38" si="14">C38-C37</f>
        <v>56</v>
      </c>
      <c r="E38">
        <f t="shared" ref="E38" si="15">D38-D37</f>
        <v>189</v>
      </c>
      <c r="R38">
        <f t="shared" si="7"/>
        <v>8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1</v>
      </c>
      <c r="AB38">
        <f t="shared" si="9"/>
        <v>0</v>
      </c>
    </row>
    <row r="39" spans="1:28">
      <c r="A39" s="2">
        <v>43921</v>
      </c>
      <c r="B39" s="3">
        <f>Dati!K39</f>
        <v>12428</v>
      </c>
      <c r="C39">
        <f t="shared" ref="C39" si="16">B39-B38</f>
        <v>837</v>
      </c>
      <c r="D39">
        <f t="shared" ref="D39" si="17">C39-C38</f>
        <v>25</v>
      </c>
      <c r="E39">
        <f t="shared" ref="E39" si="18">D39-D38</f>
        <v>-31</v>
      </c>
      <c r="R39">
        <f t="shared" si="7"/>
        <v>8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1</v>
      </c>
      <c r="AB39">
        <f t="shared" si="9"/>
        <v>0</v>
      </c>
    </row>
    <row r="40" spans="1:28">
      <c r="A40" s="2">
        <v>43922</v>
      </c>
      <c r="B40" s="3">
        <f>Dati!K40</f>
        <v>13155</v>
      </c>
      <c r="C40">
        <f t="shared" ref="C40" si="19">B40-B39</f>
        <v>727</v>
      </c>
      <c r="D40">
        <f t="shared" ref="D40" si="20">C40-C39</f>
        <v>-110</v>
      </c>
      <c r="E40">
        <f t="shared" ref="E40" si="21">D40-D39</f>
        <v>-135</v>
      </c>
      <c r="R40">
        <f t="shared" si="7"/>
        <v>7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1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 s="3">
        <f>Dati!K41</f>
        <v>13915</v>
      </c>
      <c r="C41">
        <f t="shared" ref="C41" si="22">B41-B40</f>
        <v>760</v>
      </c>
      <c r="D41">
        <f t="shared" ref="D41" si="23">C41-C40</f>
        <v>33</v>
      </c>
      <c r="E41">
        <f t="shared" ref="E41" si="24">D41-D40</f>
        <v>143</v>
      </c>
      <c r="R41">
        <f t="shared" si="7"/>
        <v>7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1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 s="3">
        <f>Dati!K42</f>
        <v>14681</v>
      </c>
      <c r="C42">
        <f t="shared" ref="C42" si="25">B42-B41</f>
        <v>766</v>
      </c>
      <c r="D42">
        <f t="shared" ref="D42" si="26">C42-C41</f>
        <v>6</v>
      </c>
      <c r="E42">
        <f t="shared" ref="E42" si="27">D42-D41</f>
        <v>-27</v>
      </c>
      <c r="R42">
        <f t="shared" si="7"/>
        <v>7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1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 s="3">
        <f>Dati!K43</f>
        <v>15362</v>
      </c>
      <c r="C43">
        <f t="shared" ref="C43" si="28">B43-B42</f>
        <v>681</v>
      </c>
      <c r="D43">
        <f t="shared" ref="D43" si="29">C43-C42</f>
        <v>-85</v>
      </c>
      <c r="E43">
        <f t="shared" ref="E43" si="30">D43-D42</f>
        <v>-91</v>
      </c>
      <c r="R43">
        <f t="shared" si="7"/>
        <v>6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0</v>
      </c>
      <c r="X43">
        <f t="shared" si="9"/>
        <v>0</v>
      </c>
      <c r="Y43">
        <f t="shared" si="9"/>
        <v>1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 s="3">
        <f>Dati!K44</f>
        <v>15887</v>
      </c>
      <c r="C44">
        <f t="shared" ref="C44" si="31">B44-B43</f>
        <v>525</v>
      </c>
      <c r="D44">
        <f t="shared" ref="D44" si="32">C44-C43</f>
        <v>-156</v>
      </c>
      <c r="E44">
        <f t="shared" ref="E44" si="33">D44-D43</f>
        <v>-71</v>
      </c>
      <c r="R44">
        <f t="shared" si="7"/>
        <v>5</v>
      </c>
      <c r="T44">
        <f t="shared" ref="T44:AB53" si="34">IF($R44=T$2,1,0)</f>
        <v>0</v>
      </c>
      <c r="U44">
        <f t="shared" si="34"/>
        <v>0</v>
      </c>
      <c r="V44">
        <f t="shared" si="34"/>
        <v>0</v>
      </c>
      <c r="W44">
        <f t="shared" si="34"/>
        <v>0</v>
      </c>
      <c r="X44">
        <f t="shared" si="34"/>
        <v>1</v>
      </c>
      <c r="Y44">
        <f t="shared" si="34"/>
        <v>0</v>
      </c>
      <c r="Z44">
        <f t="shared" si="34"/>
        <v>0</v>
      </c>
      <c r="AA44">
        <f t="shared" si="34"/>
        <v>0</v>
      </c>
      <c r="AB44">
        <f t="shared" si="34"/>
        <v>0</v>
      </c>
    </row>
    <row r="45" spans="1:28">
      <c r="A45" s="2">
        <v>43927</v>
      </c>
      <c r="B45" s="3">
        <f>Dati!K45</f>
        <v>16523</v>
      </c>
      <c r="C45">
        <f t="shared" ref="C45" si="35">B45-B44</f>
        <v>636</v>
      </c>
      <c r="D45">
        <f t="shared" ref="D45" si="36">C45-C44</f>
        <v>111</v>
      </c>
      <c r="E45">
        <f t="shared" ref="E45" si="37">D45-D44</f>
        <v>267</v>
      </c>
      <c r="R45">
        <f t="shared" si="7"/>
        <v>6</v>
      </c>
      <c r="T45">
        <f t="shared" si="34"/>
        <v>0</v>
      </c>
      <c r="U45">
        <f t="shared" si="34"/>
        <v>0</v>
      </c>
      <c r="V45">
        <f t="shared" si="34"/>
        <v>0</v>
      </c>
      <c r="W45">
        <f t="shared" si="34"/>
        <v>0</v>
      </c>
      <c r="X45">
        <f t="shared" si="34"/>
        <v>0</v>
      </c>
      <c r="Y45">
        <f t="shared" si="34"/>
        <v>1</v>
      </c>
      <c r="Z45">
        <f t="shared" si="34"/>
        <v>0</v>
      </c>
      <c r="AA45">
        <f t="shared" si="34"/>
        <v>0</v>
      </c>
      <c r="AB45">
        <f t="shared" si="34"/>
        <v>0</v>
      </c>
    </row>
    <row r="46" spans="1:28">
      <c r="A46" s="2">
        <v>43928</v>
      </c>
      <c r="B46" s="3">
        <f>Dati!K46</f>
        <v>17127</v>
      </c>
      <c r="C46">
        <f t="shared" ref="C46" si="38">B46-B45</f>
        <v>604</v>
      </c>
      <c r="D46">
        <f t="shared" ref="D46" si="39">C46-C45</f>
        <v>-32</v>
      </c>
      <c r="E46">
        <f t="shared" ref="E46" si="40">D46-D45</f>
        <v>-143</v>
      </c>
      <c r="R46">
        <f t="shared" si="7"/>
        <v>6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1</v>
      </c>
      <c r="Z46">
        <f t="shared" si="34"/>
        <v>0</v>
      </c>
      <c r="AA46">
        <f t="shared" si="34"/>
        <v>0</v>
      </c>
      <c r="AB46">
        <f t="shared" si="34"/>
        <v>0</v>
      </c>
    </row>
    <row r="47" spans="1:28">
      <c r="A47" s="2">
        <v>43929</v>
      </c>
      <c r="B47" s="3">
        <f>Dati!K47</f>
        <v>17669</v>
      </c>
      <c r="C47">
        <f t="shared" ref="C47" si="41">B47-B46</f>
        <v>542</v>
      </c>
      <c r="D47">
        <f t="shared" ref="D47" si="42">C47-C46</f>
        <v>-62</v>
      </c>
      <c r="E47">
        <f t="shared" ref="E47" si="43">D47-D46</f>
        <v>-30</v>
      </c>
      <c r="R47">
        <f t="shared" si="7"/>
        <v>5</v>
      </c>
      <c r="T47">
        <f t="shared" si="34"/>
        <v>0</v>
      </c>
      <c r="U47">
        <f t="shared" si="34"/>
        <v>0</v>
      </c>
      <c r="V47">
        <f t="shared" si="34"/>
        <v>0</v>
      </c>
      <c r="W47">
        <f t="shared" si="34"/>
        <v>0</v>
      </c>
      <c r="X47">
        <f t="shared" si="34"/>
        <v>1</v>
      </c>
      <c r="Y47">
        <f t="shared" si="34"/>
        <v>0</v>
      </c>
      <c r="Z47">
        <f t="shared" si="34"/>
        <v>0</v>
      </c>
      <c r="AA47">
        <f t="shared" si="34"/>
        <v>0</v>
      </c>
      <c r="AB47">
        <f t="shared" si="34"/>
        <v>0</v>
      </c>
    </row>
    <row r="48" spans="1:28">
      <c r="A48" s="2">
        <v>43930</v>
      </c>
      <c r="B48" s="3">
        <f>Dati!K48</f>
        <v>18279</v>
      </c>
      <c r="C48">
        <f t="shared" ref="C48" si="44">B48-B47</f>
        <v>610</v>
      </c>
      <c r="D48">
        <f t="shared" ref="D48" si="45">C48-C47</f>
        <v>68</v>
      </c>
      <c r="E48">
        <f t="shared" ref="E48" si="46">D48-D47</f>
        <v>130</v>
      </c>
      <c r="R48">
        <f t="shared" si="7"/>
        <v>6</v>
      </c>
      <c r="T48">
        <f t="shared" si="34"/>
        <v>0</v>
      </c>
      <c r="U48">
        <f t="shared" si="34"/>
        <v>0</v>
      </c>
      <c r="V48">
        <f t="shared" si="34"/>
        <v>0</v>
      </c>
      <c r="W48">
        <f t="shared" si="34"/>
        <v>0</v>
      </c>
      <c r="X48">
        <f t="shared" si="34"/>
        <v>0</v>
      </c>
      <c r="Y48">
        <f t="shared" si="34"/>
        <v>1</v>
      </c>
      <c r="Z48">
        <f t="shared" si="34"/>
        <v>0</v>
      </c>
      <c r="AA48">
        <f t="shared" si="34"/>
        <v>0</v>
      </c>
      <c r="AB48">
        <f t="shared" si="34"/>
        <v>0</v>
      </c>
    </row>
    <row r="49" spans="1:28">
      <c r="A49" s="2">
        <v>43931</v>
      </c>
      <c r="B49" s="3">
        <f>Dati!K49</f>
        <v>18849</v>
      </c>
      <c r="C49">
        <f t="shared" ref="C49" si="47">B49-B48</f>
        <v>570</v>
      </c>
      <c r="D49">
        <f t="shared" ref="D49" si="48">C49-C48</f>
        <v>-40</v>
      </c>
      <c r="E49">
        <f t="shared" ref="E49" si="49">D49-D48</f>
        <v>-108</v>
      </c>
      <c r="R49">
        <f t="shared" si="7"/>
        <v>5</v>
      </c>
      <c r="T49">
        <f t="shared" si="34"/>
        <v>0</v>
      </c>
      <c r="U49">
        <f t="shared" si="34"/>
        <v>0</v>
      </c>
      <c r="V49">
        <f t="shared" si="34"/>
        <v>0</v>
      </c>
      <c r="W49">
        <f t="shared" si="34"/>
        <v>0</v>
      </c>
      <c r="X49">
        <f t="shared" si="34"/>
        <v>1</v>
      </c>
      <c r="Y49">
        <f t="shared" si="34"/>
        <v>0</v>
      </c>
      <c r="Z49">
        <f t="shared" si="34"/>
        <v>0</v>
      </c>
      <c r="AA49">
        <f t="shared" si="34"/>
        <v>0</v>
      </c>
      <c r="AB49">
        <f t="shared" si="34"/>
        <v>0</v>
      </c>
    </row>
    <row r="50" spans="1:28">
      <c r="A50" s="2">
        <v>43932</v>
      </c>
      <c r="B50" s="3">
        <f>Dati!K50</f>
        <v>19468</v>
      </c>
      <c r="C50">
        <f t="shared" ref="C50" si="50">B50-B49</f>
        <v>619</v>
      </c>
      <c r="D50">
        <f t="shared" ref="D50" si="51">C50-C49</f>
        <v>49</v>
      </c>
      <c r="E50">
        <f t="shared" ref="E50" si="52">D50-D49</f>
        <v>89</v>
      </c>
      <c r="R50">
        <f t="shared" si="7"/>
        <v>6</v>
      </c>
      <c r="T50">
        <f t="shared" si="34"/>
        <v>0</v>
      </c>
      <c r="U50">
        <f t="shared" si="34"/>
        <v>0</v>
      </c>
      <c r="V50">
        <f t="shared" si="34"/>
        <v>0</v>
      </c>
      <c r="W50">
        <f t="shared" si="34"/>
        <v>0</v>
      </c>
      <c r="X50">
        <f t="shared" si="34"/>
        <v>0</v>
      </c>
      <c r="Y50">
        <f t="shared" si="34"/>
        <v>1</v>
      </c>
      <c r="Z50">
        <f t="shared" si="34"/>
        <v>0</v>
      </c>
      <c r="AA50">
        <f t="shared" si="34"/>
        <v>0</v>
      </c>
      <c r="AB50">
        <f t="shared" si="34"/>
        <v>0</v>
      </c>
    </row>
    <row r="51" spans="1:28">
      <c r="A51" s="2">
        <v>43933</v>
      </c>
      <c r="B51" s="3">
        <f>Dati!K51</f>
        <v>19899</v>
      </c>
      <c r="C51">
        <f t="shared" ref="C51" si="53">B51-B50</f>
        <v>431</v>
      </c>
      <c r="D51">
        <f t="shared" ref="D51" si="54">C51-C50</f>
        <v>-188</v>
      </c>
      <c r="E51">
        <f t="shared" ref="E51" si="55">D51-D50</f>
        <v>-237</v>
      </c>
      <c r="R51">
        <f t="shared" si="7"/>
        <v>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</v>
      </c>
      <c r="X51">
        <f t="shared" si="34"/>
        <v>0</v>
      </c>
      <c r="Y51">
        <f t="shared" si="34"/>
        <v>0</v>
      </c>
      <c r="Z51">
        <f t="shared" si="34"/>
        <v>0</v>
      </c>
      <c r="AA51">
        <f t="shared" si="34"/>
        <v>0</v>
      </c>
      <c r="AB51">
        <f t="shared" si="34"/>
        <v>0</v>
      </c>
    </row>
    <row r="52" spans="1:28">
      <c r="A52" s="2">
        <v>43934</v>
      </c>
      <c r="B52" s="3">
        <f>Dati!K52</f>
        <v>20465</v>
      </c>
      <c r="C52">
        <f t="shared" ref="C52" si="56">B52-B51</f>
        <v>566</v>
      </c>
      <c r="D52">
        <f t="shared" ref="D52" si="57">C52-C51</f>
        <v>135</v>
      </c>
      <c r="E52">
        <f t="shared" ref="E52" si="58">D52-D51</f>
        <v>323</v>
      </c>
      <c r="R52">
        <f t="shared" si="7"/>
        <v>5</v>
      </c>
      <c r="T52">
        <f t="shared" si="34"/>
        <v>0</v>
      </c>
      <c r="U52">
        <f t="shared" si="34"/>
        <v>0</v>
      </c>
      <c r="V52">
        <f t="shared" si="34"/>
        <v>0</v>
      </c>
      <c r="W52">
        <f t="shared" si="34"/>
        <v>0</v>
      </c>
      <c r="X52">
        <f t="shared" si="34"/>
        <v>1</v>
      </c>
      <c r="Y52">
        <f t="shared" si="34"/>
        <v>0</v>
      </c>
      <c r="Z52">
        <f t="shared" si="34"/>
        <v>0</v>
      </c>
      <c r="AA52">
        <f t="shared" si="34"/>
        <v>0</v>
      </c>
      <c r="AB52">
        <f t="shared" si="34"/>
        <v>0</v>
      </c>
    </row>
    <row r="53" spans="1:28">
      <c r="A53" s="2">
        <v>43935</v>
      </c>
      <c r="B53" s="3">
        <f>Dati!K53</f>
        <v>21067</v>
      </c>
      <c r="C53">
        <f t="shared" ref="C53" si="59">B53-B52</f>
        <v>602</v>
      </c>
      <c r="D53">
        <f t="shared" ref="D53" si="60">C53-C52</f>
        <v>36</v>
      </c>
      <c r="E53">
        <f t="shared" ref="E53" si="61">D53-D52</f>
        <v>-99</v>
      </c>
      <c r="R53">
        <f t="shared" si="7"/>
        <v>6</v>
      </c>
      <c r="T53">
        <f t="shared" si="34"/>
        <v>0</v>
      </c>
      <c r="U53">
        <f t="shared" si="34"/>
        <v>0</v>
      </c>
      <c r="V53">
        <f t="shared" si="34"/>
        <v>0</v>
      </c>
      <c r="W53">
        <f t="shared" si="34"/>
        <v>0</v>
      </c>
      <c r="X53">
        <f t="shared" si="34"/>
        <v>0</v>
      </c>
      <c r="Y53">
        <f t="shared" si="34"/>
        <v>1</v>
      </c>
      <c r="Z53">
        <f t="shared" si="34"/>
        <v>0</v>
      </c>
      <c r="AA53">
        <f t="shared" si="34"/>
        <v>0</v>
      </c>
      <c r="AB53">
        <f t="shared" si="34"/>
        <v>0</v>
      </c>
    </row>
    <row r="54" spans="1:28">
      <c r="A54" s="2">
        <v>43936</v>
      </c>
      <c r="B54" s="3">
        <f>Dati!K54</f>
        <v>21645</v>
      </c>
      <c r="C54">
        <f t="shared" ref="C54" si="62">B54-B53</f>
        <v>578</v>
      </c>
      <c r="D54">
        <f t="shared" ref="D54" si="63">C54-C53</f>
        <v>-24</v>
      </c>
      <c r="E54">
        <f t="shared" ref="E54" si="64">D54-D53</f>
        <v>-60</v>
      </c>
      <c r="R54">
        <f t="shared" si="7"/>
        <v>5</v>
      </c>
      <c r="T54">
        <f t="shared" ref="T54:AB75" si="65">IF($R54=T$2,1,0)</f>
        <v>0</v>
      </c>
      <c r="U54">
        <f t="shared" si="65"/>
        <v>0</v>
      </c>
      <c r="V54">
        <f t="shared" si="65"/>
        <v>0</v>
      </c>
      <c r="W54">
        <f t="shared" si="65"/>
        <v>0</v>
      </c>
      <c r="X54">
        <f t="shared" si="65"/>
        <v>1</v>
      </c>
      <c r="Y54">
        <f t="shared" si="65"/>
        <v>0</v>
      </c>
      <c r="Z54">
        <f t="shared" si="65"/>
        <v>0</v>
      </c>
      <c r="AA54">
        <f t="shared" si="65"/>
        <v>0</v>
      </c>
      <c r="AB54">
        <f t="shared" si="65"/>
        <v>0</v>
      </c>
    </row>
    <row r="55" spans="1:28">
      <c r="A55" s="2">
        <v>43937</v>
      </c>
      <c r="B55" s="3">
        <f>Dati!K55</f>
        <v>22170</v>
      </c>
      <c r="C55">
        <f t="shared" ref="C55" si="66">B55-B54</f>
        <v>525</v>
      </c>
      <c r="D55">
        <f t="shared" ref="D55" si="67">C55-C54</f>
        <v>-53</v>
      </c>
      <c r="E55">
        <f t="shared" ref="E55" si="68">D55-D54</f>
        <v>-29</v>
      </c>
      <c r="R55">
        <f t="shared" si="7"/>
        <v>5</v>
      </c>
      <c r="T55">
        <f t="shared" si="65"/>
        <v>0</v>
      </c>
      <c r="U55">
        <f t="shared" si="65"/>
        <v>0</v>
      </c>
      <c r="V55">
        <f t="shared" si="65"/>
        <v>0</v>
      </c>
      <c r="W55">
        <f t="shared" si="65"/>
        <v>0</v>
      </c>
      <c r="X55">
        <f t="shared" si="65"/>
        <v>1</v>
      </c>
      <c r="Y55">
        <f t="shared" si="65"/>
        <v>0</v>
      </c>
      <c r="Z55">
        <f t="shared" si="65"/>
        <v>0</v>
      </c>
      <c r="AA55">
        <f t="shared" si="65"/>
        <v>0</v>
      </c>
      <c r="AB55">
        <f t="shared" si="65"/>
        <v>0</v>
      </c>
    </row>
    <row r="56" spans="1:28">
      <c r="A56" s="2">
        <v>43938</v>
      </c>
      <c r="B56" s="3">
        <f>Dati!K56</f>
        <v>22745</v>
      </c>
      <c r="C56">
        <f t="shared" ref="C56" si="69">B56-B55</f>
        <v>575</v>
      </c>
      <c r="D56">
        <f t="shared" ref="D56" si="70">C56-C55</f>
        <v>50</v>
      </c>
      <c r="E56">
        <f t="shared" ref="E56" si="71">D56-D55</f>
        <v>103</v>
      </c>
      <c r="R56">
        <f t="shared" si="7"/>
        <v>5</v>
      </c>
      <c r="T56">
        <f t="shared" si="65"/>
        <v>0</v>
      </c>
      <c r="U56">
        <f t="shared" si="65"/>
        <v>0</v>
      </c>
      <c r="V56">
        <f t="shared" si="65"/>
        <v>0</v>
      </c>
      <c r="W56">
        <f t="shared" si="65"/>
        <v>0</v>
      </c>
      <c r="X56">
        <f t="shared" si="65"/>
        <v>1</v>
      </c>
      <c r="Y56">
        <f t="shared" si="65"/>
        <v>0</v>
      </c>
      <c r="Z56">
        <f t="shared" si="65"/>
        <v>0</v>
      </c>
      <c r="AA56">
        <f t="shared" si="65"/>
        <v>0</v>
      </c>
      <c r="AB56">
        <f t="shared" si="65"/>
        <v>0</v>
      </c>
    </row>
    <row r="57" spans="1:28">
      <c r="A57" s="2">
        <v>43939</v>
      </c>
      <c r="B57" s="3">
        <f>Dati!K57</f>
        <v>23227</v>
      </c>
      <c r="C57">
        <f t="shared" ref="C57" si="72">B57-B56</f>
        <v>482</v>
      </c>
      <c r="D57">
        <f t="shared" ref="D57" si="73">C57-C56</f>
        <v>-93</v>
      </c>
      <c r="E57">
        <f t="shared" ref="E57" si="74">D57-D56</f>
        <v>-143</v>
      </c>
      <c r="R57">
        <f t="shared" si="7"/>
        <v>4</v>
      </c>
      <c r="T57">
        <f t="shared" si="65"/>
        <v>0</v>
      </c>
      <c r="U57">
        <f t="shared" si="65"/>
        <v>0</v>
      </c>
      <c r="V57">
        <f t="shared" si="65"/>
        <v>0</v>
      </c>
      <c r="W57">
        <f t="shared" si="65"/>
        <v>1</v>
      </c>
      <c r="X57">
        <f t="shared" si="65"/>
        <v>0</v>
      </c>
      <c r="Y57">
        <f t="shared" si="65"/>
        <v>0</v>
      </c>
      <c r="Z57">
        <f t="shared" si="65"/>
        <v>0</v>
      </c>
      <c r="AA57">
        <f t="shared" si="65"/>
        <v>0</v>
      </c>
      <c r="AB57">
        <f t="shared" si="65"/>
        <v>0</v>
      </c>
    </row>
    <row r="58" spans="1:28">
      <c r="A58" s="2">
        <v>43940</v>
      </c>
      <c r="B58" s="3">
        <f>Dati!K58</f>
        <v>23660</v>
      </c>
      <c r="C58">
        <f t="shared" ref="C58" si="75">B58-B57</f>
        <v>433</v>
      </c>
      <c r="D58">
        <f t="shared" ref="D58" si="76">C58-C57</f>
        <v>-49</v>
      </c>
      <c r="E58">
        <f t="shared" ref="E58" si="77">D58-D57</f>
        <v>44</v>
      </c>
      <c r="R58">
        <f t="shared" si="7"/>
        <v>4</v>
      </c>
      <c r="T58">
        <f t="shared" si="65"/>
        <v>0</v>
      </c>
      <c r="U58">
        <f t="shared" si="65"/>
        <v>0</v>
      </c>
      <c r="V58">
        <f t="shared" si="65"/>
        <v>0</v>
      </c>
      <c r="W58">
        <f t="shared" si="65"/>
        <v>1</v>
      </c>
      <c r="X58">
        <f t="shared" si="65"/>
        <v>0</v>
      </c>
      <c r="Y58">
        <f t="shared" si="65"/>
        <v>0</v>
      </c>
      <c r="Z58">
        <f t="shared" si="65"/>
        <v>0</v>
      </c>
      <c r="AA58">
        <f t="shared" si="65"/>
        <v>0</v>
      </c>
      <c r="AB58">
        <f t="shared" si="65"/>
        <v>0</v>
      </c>
    </row>
    <row r="59" spans="1:28">
      <c r="A59" s="2">
        <v>43941</v>
      </c>
      <c r="B59" s="3">
        <f>Dati!K59</f>
        <v>24114</v>
      </c>
      <c r="C59">
        <f t="shared" ref="C59" si="78">B59-B58</f>
        <v>454</v>
      </c>
      <c r="D59">
        <f t="shared" ref="D59" si="79">C59-C58</f>
        <v>21</v>
      </c>
      <c r="E59">
        <f t="shared" ref="E59" si="80">D59-D58</f>
        <v>70</v>
      </c>
      <c r="R59">
        <f t="shared" si="7"/>
        <v>4</v>
      </c>
      <c r="T59">
        <f t="shared" si="65"/>
        <v>0</v>
      </c>
      <c r="U59">
        <f t="shared" si="65"/>
        <v>0</v>
      </c>
      <c r="V59">
        <f t="shared" si="65"/>
        <v>0</v>
      </c>
      <c r="W59">
        <f t="shared" si="65"/>
        <v>1</v>
      </c>
      <c r="X59">
        <f t="shared" si="65"/>
        <v>0</v>
      </c>
      <c r="Y59">
        <f t="shared" si="65"/>
        <v>0</v>
      </c>
      <c r="Z59">
        <f t="shared" si="65"/>
        <v>0</v>
      </c>
      <c r="AA59">
        <f t="shared" si="65"/>
        <v>0</v>
      </c>
      <c r="AB59">
        <f t="shared" si="65"/>
        <v>0</v>
      </c>
    </row>
    <row r="60" spans="1:28">
      <c r="A60" s="2">
        <v>43942</v>
      </c>
      <c r="B60" s="3">
        <f>Dati!K60</f>
        <v>24648</v>
      </c>
      <c r="C60">
        <f t="shared" ref="C60" si="81">B60-B59</f>
        <v>534</v>
      </c>
      <c r="D60">
        <f t="shared" ref="D60" si="82">C60-C59</f>
        <v>80</v>
      </c>
      <c r="E60">
        <f t="shared" ref="E60" si="83">D60-D59</f>
        <v>59</v>
      </c>
      <c r="R60">
        <f t="shared" si="7"/>
        <v>5</v>
      </c>
      <c r="T60">
        <f t="shared" si="65"/>
        <v>0</v>
      </c>
      <c r="U60">
        <f t="shared" si="65"/>
        <v>0</v>
      </c>
      <c r="V60">
        <f t="shared" si="65"/>
        <v>0</v>
      </c>
      <c r="W60">
        <f t="shared" si="65"/>
        <v>0</v>
      </c>
      <c r="X60">
        <f t="shared" si="65"/>
        <v>1</v>
      </c>
      <c r="Y60">
        <f t="shared" si="65"/>
        <v>0</v>
      </c>
      <c r="Z60">
        <f t="shared" si="65"/>
        <v>0</v>
      </c>
      <c r="AA60">
        <f t="shared" si="65"/>
        <v>0</v>
      </c>
      <c r="AB60">
        <f t="shared" si="65"/>
        <v>0</v>
      </c>
    </row>
    <row r="61" spans="1:28">
      <c r="A61" s="2">
        <v>43943</v>
      </c>
      <c r="B61" s="3">
        <f>Dati!K61</f>
        <v>25085</v>
      </c>
      <c r="C61">
        <f t="shared" ref="C61" si="84">B61-B60</f>
        <v>437</v>
      </c>
      <c r="D61">
        <f t="shared" ref="D61" si="85">C61-C60</f>
        <v>-97</v>
      </c>
      <c r="E61">
        <f t="shared" ref="E61" si="86">D61-D60</f>
        <v>-177</v>
      </c>
      <c r="R61">
        <f t="shared" si="7"/>
        <v>4</v>
      </c>
      <c r="T61">
        <f t="shared" si="65"/>
        <v>0</v>
      </c>
      <c r="U61">
        <f t="shared" si="65"/>
        <v>0</v>
      </c>
      <c r="V61">
        <f t="shared" si="65"/>
        <v>0</v>
      </c>
      <c r="W61">
        <f t="shared" si="65"/>
        <v>1</v>
      </c>
      <c r="X61">
        <f t="shared" si="65"/>
        <v>0</v>
      </c>
      <c r="Y61">
        <f t="shared" si="65"/>
        <v>0</v>
      </c>
      <c r="Z61">
        <f t="shared" si="65"/>
        <v>0</v>
      </c>
      <c r="AA61">
        <f t="shared" si="65"/>
        <v>0</v>
      </c>
      <c r="AB61">
        <f t="shared" si="65"/>
        <v>0</v>
      </c>
    </row>
    <row r="62" spans="1:28">
      <c r="A62" s="2">
        <v>43944</v>
      </c>
      <c r="B62" s="3">
        <f>Dati!K62</f>
        <v>25549</v>
      </c>
      <c r="C62">
        <f t="shared" ref="C62" si="87">B62-B61</f>
        <v>464</v>
      </c>
      <c r="D62">
        <f t="shared" ref="D62" si="88">C62-C61</f>
        <v>27</v>
      </c>
      <c r="E62">
        <f t="shared" ref="E62" si="89">D62-D61</f>
        <v>124</v>
      </c>
      <c r="R62">
        <f t="shared" si="7"/>
        <v>4</v>
      </c>
      <c r="T62">
        <f t="shared" si="65"/>
        <v>0</v>
      </c>
      <c r="U62">
        <f t="shared" si="65"/>
        <v>0</v>
      </c>
      <c r="V62">
        <f t="shared" si="65"/>
        <v>0</v>
      </c>
      <c r="W62">
        <f t="shared" si="65"/>
        <v>1</v>
      </c>
      <c r="X62">
        <f t="shared" si="65"/>
        <v>0</v>
      </c>
      <c r="Y62">
        <f t="shared" si="65"/>
        <v>0</v>
      </c>
      <c r="Z62">
        <f t="shared" si="65"/>
        <v>0</v>
      </c>
      <c r="AA62">
        <f t="shared" si="65"/>
        <v>0</v>
      </c>
      <c r="AB62">
        <f t="shared" si="65"/>
        <v>0</v>
      </c>
    </row>
    <row r="63" spans="1:28">
      <c r="A63" s="2">
        <v>43945</v>
      </c>
      <c r="B63" s="3">
        <f>Dati!K63</f>
        <v>25969</v>
      </c>
      <c r="C63">
        <f t="shared" ref="C63" si="90">B63-B62</f>
        <v>420</v>
      </c>
      <c r="D63">
        <f t="shared" ref="D63" si="91">C63-C62</f>
        <v>-44</v>
      </c>
      <c r="E63">
        <f t="shared" ref="E63" si="92">D63-D62</f>
        <v>-71</v>
      </c>
      <c r="R63">
        <f t="shared" si="7"/>
        <v>4</v>
      </c>
      <c r="T63">
        <f t="shared" si="65"/>
        <v>0</v>
      </c>
      <c r="U63">
        <f t="shared" si="65"/>
        <v>0</v>
      </c>
      <c r="V63">
        <f t="shared" si="65"/>
        <v>0</v>
      </c>
      <c r="W63">
        <f t="shared" si="65"/>
        <v>1</v>
      </c>
      <c r="X63">
        <f t="shared" si="65"/>
        <v>0</v>
      </c>
      <c r="Y63">
        <f t="shared" si="65"/>
        <v>0</v>
      </c>
      <c r="Z63">
        <f t="shared" si="65"/>
        <v>0</v>
      </c>
      <c r="AA63">
        <f t="shared" si="65"/>
        <v>0</v>
      </c>
      <c r="AB63">
        <f t="shared" si="65"/>
        <v>0</v>
      </c>
    </row>
    <row r="64" spans="1:28">
      <c r="A64" s="2">
        <v>43946</v>
      </c>
      <c r="B64" s="3">
        <f>Dati!K64</f>
        <v>26384</v>
      </c>
      <c r="C64">
        <f t="shared" ref="C64" si="93">B64-B63</f>
        <v>415</v>
      </c>
      <c r="D64">
        <f t="shared" ref="D64" si="94">C64-C63</f>
        <v>-5</v>
      </c>
      <c r="E64">
        <f t="shared" ref="E64" si="95">D64-D63</f>
        <v>39</v>
      </c>
      <c r="R64">
        <f t="shared" si="7"/>
        <v>4</v>
      </c>
      <c r="T64">
        <f t="shared" si="65"/>
        <v>0</v>
      </c>
      <c r="U64">
        <f t="shared" si="65"/>
        <v>0</v>
      </c>
      <c r="V64">
        <f t="shared" si="65"/>
        <v>0</v>
      </c>
      <c r="W64">
        <f t="shared" si="65"/>
        <v>1</v>
      </c>
      <c r="X64">
        <f t="shared" si="65"/>
        <v>0</v>
      </c>
      <c r="Y64">
        <f t="shared" si="65"/>
        <v>0</v>
      </c>
      <c r="Z64">
        <f t="shared" si="65"/>
        <v>0</v>
      </c>
      <c r="AA64">
        <f t="shared" si="65"/>
        <v>0</v>
      </c>
      <c r="AB64">
        <f t="shared" si="65"/>
        <v>0</v>
      </c>
    </row>
    <row r="65" spans="1:28">
      <c r="A65" s="2">
        <v>43947</v>
      </c>
      <c r="B65" s="3">
        <f>Dati!K65</f>
        <v>26644</v>
      </c>
      <c r="C65">
        <f t="shared" ref="C65" si="96">B65-B64</f>
        <v>260</v>
      </c>
      <c r="D65">
        <f t="shared" ref="D65" si="97">C65-C64</f>
        <v>-155</v>
      </c>
      <c r="E65">
        <f t="shared" ref="E65" si="98">D65-D64</f>
        <v>-150</v>
      </c>
      <c r="R65">
        <f t="shared" si="7"/>
        <v>2</v>
      </c>
      <c r="T65">
        <f t="shared" si="65"/>
        <v>0</v>
      </c>
      <c r="U65">
        <f t="shared" si="65"/>
        <v>1</v>
      </c>
      <c r="V65">
        <f t="shared" si="65"/>
        <v>0</v>
      </c>
      <c r="W65">
        <f t="shared" si="65"/>
        <v>0</v>
      </c>
      <c r="X65">
        <f t="shared" si="65"/>
        <v>0</v>
      </c>
      <c r="Y65">
        <f t="shared" si="65"/>
        <v>0</v>
      </c>
      <c r="Z65">
        <f t="shared" si="65"/>
        <v>0</v>
      </c>
      <c r="AA65">
        <f t="shared" si="65"/>
        <v>0</v>
      </c>
      <c r="AB65">
        <f t="shared" si="65"/>
        <v>0</v>
      </c>
    </row>
    <row r="66" spans="1:28">
      <c r="A66" s="2">
        <v>43948</v>
      </c>
      <c r="B66" s="3">
        <f>Dati!K66</f>
        <v>26977</v>
      </c>
      <c r="C66">
        <f t="shared" ref="C66" si="99">B66-B65</f>
        <v>333</v>
      </c>
      <c r="D66">
        <f t="shared" ref="D66" si="100">C66-C65</f>
        <v>73</v>
      </c>
      <c r="E66">
        <f t="shared" ref="E66" si="101">D66-D65</f>
        <v>228</v>
      </c>
      <c r="R66">
        <f t="shared" si="7"/>
        <v>3</v>
      </c>
      <c r="T66">
        <f t="shared" si="65"/>
        <v>0</v>
      </c>
      <c r="U66">
        <f t="shared" si="65"/>
        <v>0</v>
      </c>
      <c r="V66">
        <f t="shared" si="65"/>
        <v>1</v>
      </c>
      <c r="W66">
        <f t="shared" si="65"/>
        <v>0</v>
      </c>
      <c r="X66">
        <f t="shared" si="65"/>
        <v>0</v>
      </c>
      <c r="Y66">
        <f t="shared" si="65"/>
        <v>0</v>
      </c>
      <c r="Z66">
        <f t="shared" si="65"/>
        <v>0</v>
      </c>
      <c r="AA66">
        <f t="shared" si="65"/>
        <v>0</v>
      </c>
      <c r="AB66">
        <f t="shared" si="65"/>
        <v>0</v>
      </c>
    </row>
    <row r="67" spans="1:28">
      <c r="A67" s="2">
        <v>43949</v>
      </c>
      <c r="B67" s="3">
        <f>Dati!K67</f>
        <v>27359</v>
      </c>
      <c r="C67">
        <f t="shared" ref="C67" si="102">B67-B66</f>
        <v>382</v>
      </c>
      <c r="D67">
        <f t="shared" ref="D67" si="103">C67-C66</f>
        <v>49</v>
      </c>
      <c r="E67">
        <f t="shared" ref="E67" si="104">D67-D66</f>
        <v>-24</v>
      </c>
      <c r="R67">
        <f t="shared" ref="R67" si="105">INT(C67/100)</f>
        <v>3</v>
      </c>
      <c r="T67">
        <f t="shared" si="65"/>
        <v>0</v>
      </c>
      <c r="U67">
        <f t="shared" si="65"/>
        <v>0</v>
      </c>
      <c r="V67">
        <f t="shared" si="65"/>
        <v>1</v>
      </c>
      <c r="W67">
        <f t="shared" si="65"/>
        <v>0</v>
      </c>
      <c r="X67">
        <f t="shared" si="65"/>
        <v>0</v>
      </c>
      <c r="Y67">
        <f t="shared" si="65"/>
        <v>0</v>
      </c>
      <c r="Z67">
        <f t="shared" si="65"/>
        <v>0</v>
      </c>
      <c r="AA67">
        <f t="shared" si="65"/>
        <v>0</v>
      </c>
      <c r="AB67">
        <f t="shared" si="65"/>
        <v>0</v>
      </c>
    </row>
    <row r="68" spans="1:28">
      <c r="A68" s="2">
        <v>43950</v>
      </c>
      <c r="B68" s="3">
        <f>Dati!K68</f>
        <v>27682</v>
      </c>
      <c r="C68">
        <f t="shared" ref="C68" si="106">B68-B67</f>
        <v>323</v>
      </c>
      <c r="D68">
        <f t="shared" ref="D68" si="107">C68-C67</f>
        <v>-59</v>
      </c>
      <c r="E68">
        <f t="shared" ref="E68" si="108">D68-D67</f>
        <v>-108</v>
      </c>
      <c r="R68">
        <f t="shared" ref="R68" si="109">INT(C68/100)</f>
        <v>3</v>
      </c>
      <c r="T68">
        <f t="shared" si="65"/>
        <v>0</v>
      </c>
      <c r="U68">
        <f t="shared" si="65"/>
        <v>0</v>
      </c>
      <c r="V68">
        <f t="shared" si="65"/>
        <v>1</v>
      </c>
      <c r="W68">
        <f t="shared" si="65"/>
        <v>0</v>
      </c>
      <c r="X68">
        <f t="shared" si="65"/>
        <v>0</v>
      </c>
      <c r="Y68">
        <f t="shared" si="65"/>
        <v>0</v>
      </c>
      <c r="Z68">
        <f t="shared" si="65"/>
        <v>0</v>
      </c>
      <c r="AA68">
        <f t="shared" si="65"/>
        <v>0</v>
      </c>
      <c r="AB68">
        <f t="shared" si="65"/>
        <v>0</v>
      </c>
    </row>
    <row r="69" spans="1:28">
      <c r="A69" s="2">
        <v>43951</v>
      </c>
      <c r="B69" s="3">
        <f>Dati!K69</f>
        <v>27967</v>
      </c>
      <c r="C69">
        <f t="shared" ref="C69" si="110">B69-B68</f>
        <v>285</v>
      </c>
      <c r="D69">
        <f t="shared" ref="D69" si="111">C69-C68</f>
        <v>-38</v>
      </c>
      <c r="E69">
        <f t="shared" ref="E69" si="112">D69-D68</f>
        <v>21</v>
      </c>
      <c r="R69">
        <f t="shared" ref="R69" si="113">INT(C69/100)</f>
        <v>2</v>
      </c>
      <c r="T69">
        <f t="shared" si="65"/>
        <v>0</v>
      </c>
      <c r="U69">
        <f t="shared" si="65"/>
        <v>1</v>
      </c>
      <c r="V69">
        <f t="shared" si="65"/>
        <v>0</v>
      </c>
      <c r="W69">
        <f t="shared" si="65"/>
        <v>0</v>
      </c>
      <c r="X69">
        <f t="shared" si="65"/>
        <v>0</v>
      </c>
      <c r="Y69">
        <f t="shared" si="65"/>
        <v>0</v>
      </c>
      <c r="Z69">
        <f t="shared" si="65"/>
        <v>0</v>
      </c>
      <c r="AA69">
        <f t="shared" si="65"/>
        <v>0</v>
      </c>
      <c r="AB69">
        <f t="shared" si="65"/>
        <v>0</v>
      </c>
    </row>
    <row r="70" spans="1:28">
      <c r="A70" s="2">
        <v>43952</v>
      </c>
      <c r="B70" s="3">
        <f>Dati!K70</f>
        <v>28236</v>
      </c>
      <c r="C70">
        <f t="shared" ref="C70" si="114">B70-B69</f>
        <v>269</v>
      </c>
      <c r="D70">
        <f t="shared" ref="D70" si="115">C70-C69</f>
        <v>-16</v>
      </c>
      <c r="E70">
        <f t="shared" ref="E70" si="116">D70-D69</f>
        <v>22</v>
      </c>
      <c r="R70">
        <f t="shared" ref="R70" si="117">INT(C70/100)</f>
        <v>2</v>
      </c>
      <c r="T70">
        <f t="shared" si="65"/>
        <v>0</v>
      </c>
      <c r="U70">
        <f t="shared" si="65"/>
        <v>1</v>
      </c>
      <c r="V70">
        <f t="shared" si="65"/>
        <v>0</v>
      </c>
      <c r="W70">
        <f t="shared" si="65"/>
        <v>0</v>
      </c>
      <c r="X70">
        <f t="shared" si="65"/>
        <v>0</v>
      </c>
      <c r="Y70">
        <f t="shared" si="65"/>
        <v>0</v>
      </c>
      <c r="Z70">
        <f t="shared" si="65"/>
        <v>0</v>
      </c>
      <c r="AA70">
        <f t="shared" si="65"/>
        <v>0</v>
      </c>
      <c r="AB70">
        <f t="shared" si="65"/>
        <v>0</v>
      </c>
    </row>
    <row r="71" spans="1:28">
      <c r="A71" s="2">
        <v>43953</v>
      </c>
      <c r="B71" s="3">
        <f>Dati!K71</f>
        <v>28710</v>
      </c>
      <c r="C71">
        <f t="shared" ref="C71" si="118">B71-B70</f>
        <v>474</v>
      </c>
      <c r="D71">
        <f t="shared" ref="D71" si="119">C71-C70</f>
        <v>205</v>
      </c>
      <c r="E71">
        <f t="shared" ref="E71" si="120">D71-D70</f>
        <v>221</v>
      </c>
      <c r="R71">
        <f t="shared" ref="R71" si="121">INT(C71/100)</f>
        <v>4</v>
      </c>
      <c r="T71">
        <f t="shared" si="65"/>
        <v>0</v>
      </c>
      <c r="U71">
        <f t="shared" si="65"/>
        <v>0</v>
      </c>
      <c r="V71">
        <f t="shared" si="65"/>
        <v>0</v>
      </c>
      <c r="W71">
        <f t="shared" si="65"/>
        <v>1</v>
      </c>
      <c r="X71">
        <f t="shared" si="65"/>
        <v>0</v>
      </c>
      <c r="Y71">
        <f t="shared" si="65"/>
        <v>0</v>
      </c>
      <c r="Z71">
        <f t="shared" si="65"/>
        <v>0</v>
      </c>
      <c r="AA71">
        <f t="shared" si="65"/>
        <v>0</v>
      </c>
      <c r="AB71">
        <f t="shared" si="65"/>
        <v>0</v>
      </c>
    </row>
    <row r="72" spans="1:28">
      <c r="A72" s="2">
        <v>43954</v>
      </c>
      <c r="B72" s="3">
        <f>Dati!K72</f>
        <v>28884</v>
      </c>
      <c r="C72">
        <f t="shared" ref="C72" si="122">B72-B71</f>
        <v>174</v>
      </c>
      <c r="D72">
        <f t="shared" ref="D72" si="123">C72-C71</f>
        <v>-300</v>
      </c>
      <c r="E72">
        <f t="shared" ref="E72" si="124">D72-D71</f>
        <v>-505</v>
      </c>
      <c r="R72">
        <f t="shared" ref="R72" si="125">INT(C72/100)</f>
        <v>1</v>
      </c>
      <c r="T72">
        <f t="shared" si="65"/>
        <v>1</v>
      </c>
      <c r="U72">
        <f t="shared" si="65"/>
        <v>0</v>
      </c>
      <c r="V72">
        <f t="shared" si="65"/>
        <v>0</v>
      </c>
      <c r="W72">
        <f t="shared" si="65"/>
        <v>0</v>
      </c>
      <c r="X72">
        <f t="shared" si="65"/>
        <v>0</v>
      </c>
      <c r="Y72">
        <f t="shared" si="65"/>
        <v>0</v>
      </c>
      <c r="Z72">
        <f t="shared" si="65"/>
        <v>0</v>
      </c>
      <c r="AA72">
        <f t="shared" si="65"/>
        <v>0</v>
      </c>
      <c r="AB72">
        <f t="shared" si="65"/>
        <v>0</v>
      </c>
    </row>
    <row r="73" spans="1:28">
      <c r="A73" s="2">
        <v>43955</v>
      </c>
      <c r="B73" s="3">
        <f>Dati!K73</f>
        <v>29079</v>
      </c>
      <c r="C73">
        <f t="shared" ref="C73" si="126">B73-B72</f>
        <v>195</v>
      </c>
      <c r="D73">
        <f t="shared" ref="D73" si="127">C73-C72</f>
        <v>21</v>
      </c>
      <c r="E73">
        <f t="shared" ref="E73" si="128">D73-D72</f>
        <v>321</v>
      </c>
      <c r="R73">
        <f t="shared" ref="R73" si="129">INT(C73/100)</f>
        <v>1</v>
      </c>
      <c r="T73">
        <f t="shared" si="65"/>
        <v>1</v>
      </c>
      <c r="U73">
        <f t="shared" si="65"/>
        <v>0</v>
      </c>
      <c r="V73">
        <f t="shared" si="65"/>
        <v>0</v>
      </c>
      <c r="W73">
        <f t="shared" si="65"/>
        <v>0</v>
      </c>
      <c r="X73">
        <f t="shared" si="65"/>
        <v>0</v>
      </c>
      <c r="Y73">
        <f t="shared" si="65"/>
        <v>0</v>
      </c>
      <c r="Z73">
        <f t="shared" si="65"/>
        <v>0</v>
      </c>
      <c r="AA73">
        <f t="shared" si="65"/>
        <v>0</v>
      </c>
      <c r="AB73">
        <f t="shared" si="65"/>
        <v>0</v>
      </c>
    </row>
    <row r="74" spans="1:28">
      <c r="A74" s="2">
        <v>43956</v>
      </c>
      <c r="B74" s="3">
        <f>Dati!K74</f>
        <v>29315</v>
      </c>
      <c r="C74">
        <f t="shared" ref="C74" si="130">B74-B73</f>
        <v>236</v>
      </c>
      <c r="D74">
        <f t="shared" ref="D74" si="131">C74-C73</f>
        <v>41</v>
      </c>
      <c r="E74">
        <f t="shared" ref="E74" si="132">D74-D73</f>
        <v>20</v>
      </c>
      <c r="R74">
        <f t="shared" ref="R74" si="133">INT(C74/100)</f>
        <v>2</v>
      </c>
      <c r="T74">
        <f t="shared" si="65"/>
        <v>0</v>
      </c>
      <c r="U74">
        <f t="shared" si="65"/>
        <v>1</v>
      </c>
      <c r="V74">
        <f t="shared" si="65"/>
        <v>0</v>
      </c>
      <c r="W74">
        <f t="shared" si="65"/>
        <v>0</v>
      </c>
      <c r="X74">
        <f t="shared" si="65"/>
        <v>0</v>
      </c>
      <c r="Y74">
        <f t="shared" si="65"/>
        <v>0</v>
      </c>
      <c r="Z74">
        <f t="shared" si="65"/>
        <v>0</v>
      </c>
      <c r="AA74">
        <f t="shared" si="65"/>
        <v>0</v>
      </c>
      <c r="AB74">
        <f t="shared" si="65"/>
        <v>0</v>
      </c>
    </row>
    <row r="75" spans="1:28">
      <c r="A75" s="2">
        <v>43957</v>
      </c>
      <c r="B75" s="3">
        <f>Dati!K75</f>
        <v>29684</v>
      </c>
      <c r="C75">
        <f t="shared" ref="C75:C76" si="134">B75-B74</f>
        <v>369</v>
      </c>
      <c r="D75">
        <f t="shared" ref="D75:D76" si="135">C75-C74</f>
        <v>133</v>
      </c>
      <c r="E75">
        <f t="shared" ref="E75:E76" si="136">D75-D74</f>
        <v>92</v>
      </c>
      <c r="R75">
        <f t="shared" ref="R75:R76" si="137">INT(C75/100)</f>
        <v>3</v>
      </c>
      <c r="T75">
        <f t="shared" si="65"/>
        <v>0</v>
      </c>
      <c r="U75">
        <f t="shared" si="65"/>
        <v>0</v>
      </c>
      <c r="V75">
        <f t="shared" si="65"/>
        <v>1</v>
      </c>
      <c r="W75">
        <f t="shared" si="65"/>
        <v>0</v>
      </c>
      <c r="X75">
        <f t="shared" si="65"/>
        <v>0</v>
      </c>
      <c r="Y75">
        <f t="shared" si="65"/>
        <v>0</v>
      </c>
      <c r="Z75">
        <f t="shared" si="65"/>
        <v>0</v>
      </c>
      <c r="AA75">
        <f t="shared" si="65"/>
        <v>0</v>
      </c>
      <c r="AB75">
        <f t="shared" si="65"/>
        <v>0</v>
      </c>
    </row>
    <row r="76" spans="1:28">
      <c r="A76" s="2">
        <v>43958</v>
      </c>
      <c r="B76" s="3">
        <f>Dati!K76</f>
        <v>29958</v>
      </c>
      <c r="C76">
        <f t="shared" si="134"/>
        <v>274</v>
      </c>
      <c r="D76">
        <f t="shared" si="135"/>
        <v>-95</v>
      </c>
      <c r="E76">
        <f t="shared" si="136"/>
        <v>-228</v>
      </c>
      <c r="R76">
        <f t="shared" si="137"/>
        <v>2</v>
      </c>
      <c r="T76">
        <f t="shared" ref="T76:AB80" si="138">IF($R76=T$2,1,0)</f>
        <v>0</v>
      </c>
      <c r="U76">
        <f t="shared" si="138"/>
        <v>1</v>
      </c>
      <c r="V76">
        <f t="shared" si="138"/>
        <v>0</v>
      </c>
      <c r="W76">
        <f t="shared" si="138"/>
        <v>0</v>
      </c>
      <c r="X76">
        <f t="shared" si="138"/>
        <v>0</v>
      </c>
      <c r="Y76">
        <f t="shared" si="138"/>
        <v>0</v>
      </c>
      <c r="Z76">
        <f t="shared" si="138"/>
        <v>0</v>
      </c>
      <c r="AA76">
        <f t="shared" si="138"/>
        <v>0</v>
      </c>
      <c r="AB76">
        <f t="shared" si="138"/>
        <v>0</v>
      </c>
    </row>
    <row r="77" spans="1:28">
      <c r="A77" s="2">
        <v>43959</v>
      </c>
      <c r="B77" s="3">
        <f>Dati!K77</f>
        <v>30201</v>
      </c>
      <c r="C77">
        <f t="shared" ref="C77:C78" si="139">B77-B76</f>
        <v>243</v>
      </c>
      <c r="D77">
        <f t="shared" ref="D77:D78" si="140">C77-C76</f>
        <v>-31</v>
      </c>
      <c r="E77">
        <f t="shared" ref="E77:E78" si="141">D77-D76</f>
        <v>64</v>
      </c>
      <c r="R77">
        <f t="shared" ref="R77:R78" si="142">INT(C77/100)</f>
        <v>2</v>
      </c>
      <c r="T77">
        <f t="shared" si="138"/>
        <v>0</v>
      </c>
      <c r="U77">
        <f t="shared" si="138"/>
        <v>1</v>
      </c>
      <c r="V77">
        <f t="shared" si="138"/>
        <v>0</v>
      </c>
      <c r="W77">
        <f t="shared" si="138"/>
        <v>0</v>
      </c>
      <c r="X77">
        <f t="shared" si="138"/>
        <v>0</v>
      </c>
      <c r="Y77">
        <f t="shared" si="138"/>
        <v>0</v>
      </c>
      <c r="Z77">
        <f t="shared" si="138"/>
        <v>0</v>
      </c>
      <c r="AA77">
        <f t="shared" si="138"/>
        <v>0</v>
      </c>
      <c r="AB77">
        <f t="shared" si="138"/>
        <v>0</v>
      </c>
    </row>
    <row r="78" spans="1:28">
      <c r="A78" s="2">
        <v>43960</v>
      </c>
      <c r="B78" s="3">
        <f>Dati!K78</f>
        <v>30395</v>
      </c>
      <c r="C78">
        <f t="shared" si="139"/>
        <v>194</v>
      </c>
      <c r="D78">
        <f t="shared" si="140"/>
        <v>-49</v>
      </c>
      <c r="E78">
        <f t="shared" si="141"/>
        <v>-18</v>
      </c>
      <c r="R78">
        <f t="shared" si="142"/>
        <v>1</v>
      </c>
      <c r="T78">
        <f t="shared" si="138"/>
        <v>1</v>
      </c>
      <c r="U78">
        <f t="shared" si="138"/>
        <v>0</v>
      </c>
      <c r="V78">
        <f t="shared" si="138"/>
        <v>0</v>
      </c>
      <c r="W78">
        <f t="shared" si="138"/>
        <v>0</v>
      </c>
      <c r="X78">
        <f t="shared" si="138"/>
        <v>0</v>
      </c>
      <c r="Y78">
        <f t="shared" si="138"/>
        <v>0</v>
      </c>
      <c r="Z78">
        <f t="shared" si="138"/>
        <v>0</v>
      </c>
      <c r="AA78">
        <f t="shared" si="138"/>
        <v>0</v>
      </c>
      <c r="AB78">
        <f t="shared" si="138"/>
        <v>0</v>
      </c>
    </row>
    <row r="79" spans="1:28">
      <c r="A79" s="2">
        <v>43961</v>
      </c>
      <c r="B79" s="3">
        <f>Dati!K79</f>
        <v>30560</v>
      </c>
      <c r="C79">
        <f t="shared" ref="C79" si="143">B79-B78</f>
        <v>165</v>
      </c>
      <c r="D79">
        <f t="shared" ref="D79" si="144">C79-C78</f>
        <v>-29</v>
      </c>
      <c r="E79">
        <f t="shared" ref="E79" si="145">D79-D78</f>
        <v>20</v>
      </c>
      <c r="R79">
        <f t="shared" ref="R79" si="146">INT(C79/100)</f>
        <v>1</v>
      </c>
      <c r="T79">
        <f t="shared" si="138"/>
        <v>1</v>
      </c>
      <c r="U79">
        <f t="shared" si="138"/>
        <v>0</v>
      </c>
      <c r="V79">
        <f t="shared" si="138"/>
        <v>0</v>
      </c>
      <c r="W79">
        <f t="shared" si="138"/>
        <v>0</v>
      </c>
      <c r="X79">
        <f t="shared" si="138"/>
        <v>0</v>
      </c>
      <c r="Y79">
        <f t="shared" si="138"/>
        <v>0</v>
      </c>
      <c r="Z79">
        <f t="shared" si="138"/>
        <v>0</v>
      </c>
      <c r="AA79">
        <f t="shared" si="138"/>
        <v>0</v>
      </c>
      <c r="AB79">
        <f t="shared" si="138"/>
        <v>0</v>
      </c>
    </row>
    <row r="80" spans="1:28">
      <c r="A80" s="2">
        <v>43962</v>
      </c>
      <c r="B80" s="3">
        <f>Dati!K80</f>
        <v>30739</v>
      </c>
      <c r="C80">
        <f t="shared" ref="C80" si="147">B80-B79</f>
        <v>179</v>
      </c>
      <c r="D80">
        <f t="shared" ref="D80" si="148">C80-C79</f>
        <v>14</v>
      </c>
      <c r="E80">
        <f t="shared" ref="E80" si="149">D80-D79</f>
        <v>43</v>
      </c>
      <c r="R80">
        <f t="shared" ref="R80" si="150">INT(C80/100)</f>
        <v>1</v>
      </c>
      <c r="T80">
        <f t="shared" si="138"/>
        <v>1</v>
      </c>
      <c r="U80">
        <f t="shared" si="138"/>
        <v>0</v>
      </c>
      <c r="V80">
        <f t="shared" si="138"/>
        <v>0</v>
      </c>
      <c r="W80">
        <f t="shared" si="138"/>
        <v>0</v>
      </c>
      <c r="X80">
        <f t="shared" si="138"/>
        <v>0</v>
      </c>
      <c r="Y80">
        <f t="shared" si="138"/>
        <v>0</v>
      </c>
      <c r="Z80">
        <f t="shared" si="138"/>
        <v>0</v>
      </c>
      <c r="AA80">
        <f t="shared" si="138"/>
        <v>0</v>
      </c>
      <c r="AB80">
        <f t="shared" si="138"/>
        <v>0</v>
      </c>
    </row>
    <row r="83" spans="20:28">
      <c r="T83">
        <f>SUM(T4:T81)</f>
        <v>11</v>
      </c>
      <c r="U83">
        <f t="shared" ref="U83:AB83" si="151">SUM(U4:U81)</f>
        <v>9</v>
      </c>
      <c r="V83">
        <f t="shared" si="151"/>
        <v>8</v>
      </c>
      <c r="W83">
        <f t="shared" si="151"/>
        <v>13</v>
      </c>
      <c r="X83">
        <f t="shared" si="151"/>
        <v>8</v>
      </c>
      <c r="Y83">
        <f t="shared" si="151"/>
        <v>11</v>
      </c>
      <c r="Z83">
        <f t="shared" si="151"/>
        <v>6</v>
      </c>
      <c r="AA83">
        <f t="shared" si="151"/>
        <v>3</v>
      </c>
      <c r="AB83">
        <f t="shared" si="151"/>
        <v>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0"/>
  <sheetViews>
    <sheetView workbookViewId="0">
      <pane ySplit="1" topLeftCell="A65" activePane="bottomLeft" state="frozen"/>
      <selection pane="bottomLeft" activeCell="A80" sqref="A80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  <row r="58" spans="1:5">
      <c r="A58" s="2">
        <v>43940</v>
      </c>
      <c r="B58" s="3">
        <f>Dati!E58</f>
        <v>27668</v>
      </c>
      <c r="C58">
        <f t="shared" ref="C58" si="66">B58-B57</f>
        <v>-72</v>
      </c>
      <c r="D58">
        <f t="shared" ref="D58" si="67">C58-C57</f>
        <v>786</v>
      </c>
      <c r="E58">
        <f t="shared" ref="E58" si="68">D58-D57</f>
        <v>413</v>
      </c>
    </row>
    <row r="59" spans="1:5">
      <c r="A59" s="2">
        <v>43941</v>
      </c>
      <c r="B59" s="3">
        <f>Dati!E59</f>
        <v>27479</v>
      </c>
      <c r="C59">
        <f t="shared" ref="C59" si="69">B59-B58</f>
        <v>-189</v>
      </c>
      <c r="D59">
        <f t="shared" ref="D59" si="70">C59-C58</f>
        <v>-117</v>
      </c>
      <c r="E59">
        <f t="shared" ref="E59" si="71">D59-D58</f>
        <v>-903</v>
      </c>
    </row>
    <row r="60" spans="1:5">
      <c r="A60" s="2">
        <v>43942</v>
      </c>
      <c r="B60" s="3">
        <f>Dati!E60</f>
        <v>26605</v>
      </c>
      <c r="C60">
        <f t="shared" ref="C60" si="72">B60-B59</f>
        <v>-874</v>
      </c>
      <c r="D60">
        <f t="shared" ref="D60" si="73">C60-C59</f>
        <v>-685</v>
      </c>
      <c r="E60">
        <f t="shared" ref="E60" si="74">D60-D59</f>
        <v>-568</v>
      </c>
    </row>
    <row r="61" spans="1:5">
      <c r="A61" s="2">
        <v>43943</v>
      </c>
      <c r="B61" s="3">
        <f>Dati!E61</f>
        <v>26189</v>
      </c>
      <c r="C61">
        <f t="shared" ref="C61" si="75">B61-B60</f>
        <v>-416</v>
      </c>
      <c r="D61">
        <f t="shared" ref="D61" si="76">C61-C60</f>
        <v>458</v>
      </c>
      <c r="E61">
        <f t="shared" ref="E61" si="77">D61-D60</f>
        <v>1143</v>
      </c>
    </row>
    <row r="62" spans="1:5">
      <c r="A62" s="2">
        <v>43944</v>
      </c>
      <c r="B62" s="3">
        <f>Dati!E62</f>
        <v>25138</v>
      </c>
      <c r="C62">
        <f t="shared" ref="C62" si="78">B62-B61</f>
        <v>-1051</v>
      </c>
      <c r="D62">
        <f t="shared" ref="D62" si="79">C62-C61</f>
        <v>-635</v>
      </c>
      <c r="E62">
        <f t="shared" ref="E62" si="80">D62-D61</f>
        <v>-1093</v>
      </c>
    </row>
    <row r="63" spans="1:5">
      <c r="A63" s="2">
        <v>43945</v>
      </c>
      <c r="B63" s="3">
        <f>Dati!E63</f>
        <v>24241</v>
      </c>
      <c r="C63">
        <f t="shared" ref="C63" si="81">B63-B62</f>
        <v>-897</v>
      </c>
      <c r="D63">
        <f t="shared" ref="D63" si="82">C63-C62</f>
        <v>154</v>
      </c>
      <c r="E63">
        <f t="shared" ref="E63" si="83">D63-D62</f>
        <v>789</v>
      </c>
    </row>
    <row r="64" spans="1:5">
      <c r="A64" s="2">
        <v>43946</v>
      </c>
      <c r="B64" s="3">
        <f>Dati!E64</f>
        <v>23635</v>
      </c>
      <c r="C64">
        <f t="shared" ref="C64" si="84">B64-B63</f>
        <v>-606</v>
      </c>
      <c r="D64">
        <f t="shared" ref="D64" si="85">C64-C63</f>
        <v>291</v>
      </c>
      <c r="E64">
        <f t="shared" ref="E64" si="86">D64-D63</f>
        <v>137</v>
      </c>
    </row>
    <row r="65" spans="1:5">
      <c r="A65" s="2">
        <v>43947</v>
      </c>
      <c r="B65" s="3">
        <f>Dati!E65</f>
        <v>23381</v>
      </c>
      <c r="C65">
        <f t="shared" ref="C65" si="87">B65-B64</f>
        <v>-254</v>
      </c>
      <c r="D65">
        <f t="shared" ref="D65" si="88">C65-C64</f>
        <v>352</v>
      </c>
      <c r="E65">
        <f t="shared" ref="E65" si="89">D65-D64</f>
        <v>61</v>
      </c>
    </row>
    <row r="66" spans="1:5">
      <c r="A66" s="2">
        <v>43948</v>
      </c>
      <c r="B66" s="3">
        <f>Dati!E66</f>
        <v>22309</v>
      </c>
      <c r="C66">
        <f t="shared" ref="C66" si="90">B66-B65</f>
        <v>-1072</v>
      </c>
      <c r="D66">
        <f t="shared" ref="D66" si="91">C66-C65</f>
        <v>-818</v>
      </c>
      <c r="E66">
        <f t="shared" ref="E66" si="92">D66-D65</f>
        <v>-1170</v>
      </c>
    </row>
    <row r="67" spans="1:5">
      <c r="A67" s="2">
        <v>43949</v>
      </c>
      <c r="B67" s="3">
        <f>Dati!E67</f>
        <v>21586</v>
      </c>
      <c r="C67">
        <f t="shared" ref="C67" si="93">B67-B66</f>
        <v>-723</v>
      </c>
      <c r="D67">
        <f t="shared" ref="D67" si="94">C67-C66</f>
        <v>349</v>
      </c>
      <c r="E67">
        <f t="shared" ref="E67" si="95">D67-D66</f>
        <v>1167</v>
      </c>
    </row>
    <row r="68" spans="1:5">
      <c r="A68" s="2">
        <v>43950</v>
      </c>
      <c r="B68" s="3">
        <f>Dati!E68</f>
        <v>21005</v>
      </c>
      <c r="C68">
        <f t="shared" ref="C68" si="96">B68-B67</f>
        <v>-581</v>
      </c>
      <c r="D68">
        <f t="shared" ref="D68" si="97">C68-C67</f>
        <v>142</v>
      </c>
      <c r="E68">
        <f t="shared" ref="E68" si="98">D68-D67</f>
        <v>-207</v>
      </c>
    </row>
    <row r="69" spans="1:5">
      <c r="A69" s="2">
        <v>43951</v>
      </c>
      <c r="B69" s="3">
        <f>Dati!E69</f>
        <v>19843</v>
      </c>
      <c r="C69">
        <f t="shared" ref="C69" si="99">B69-B68</f>
        <v>-1162</v>
      </c>
      <c r="D69">
        <f t="shared" ref="D69" si="100">C69-C68</f>
        <v>-581</v>
      </c>
      <c r="E69">
        <f t="shared" ref="E69" si="101">D69-D68</f>
        <v>-723</v>
      </c>
    </row>
    <row r="70" spans="1:5">
      <c r="A70" s="2">
        <v>43952</v>
      </c>
      <c r="B70" s="3">
        <f>Dati!E70</f>
        <v>19147</v>
      </c>
      <c r="C70">
        <f t="shared" ref="C70" si="102">B70-B69</f>
        <v>-696</v>
      </c>
      <c r="D70">
        <f t="shared" ref="D70" si="103">C70-C69</f>
        <v>466</v>
      </c>
      <c r="E70">
        <f t="shared" ref="E70" si="104">D70-D69</f>
        <v>1047</v>
      </c>
    </row>
    <row r="71" spans="1:5">
      <c r="A71" s="2">
        <v>43953</v>
      </c>
      <c r="B71" s="3">
        <f>Dati!E71</f>
        <v>18896</v>
      </c>
      <c r="C71">
        <f t="shared" ref="C71" si="105">B71-B70</f>
        <v>-251</v>
      </c>
      <c r="D71">
        <f t="shared" ref="D71" si="106">C71-C70</f>
        <v>445</v>
      </c>
      <c r="E71">
        <f t="shared" ref="E71" si="107">D71-D70</f>
        <v>-21</v>
      </c>
    </row>
    <row r="72" spans="1:5">
      <c r="A72" s="2">
        <v>43954</v>
      </c>
      <c r="B72" s="3">
        <f>Dati!E72</f>
        <v>18743</v>
      </c>
      <c r="C72">
        <f t="shared" ref="C72" si="108">B72-B71</f>
        <v>-153</v>
      </c>
      <c r="D72">
        <f t="shared" ref="D72" si="109">C72-C71</f>
        <v>98</v>
      </c>
      <c r="E72">
        <f t="shared" ref="E72" si="110">D72-D71</f>
        <v>-347</v>
      </c>
    </row>
    <row r="73" spans="1:5">
      <c r="A73" s="2">
        <v>43955</v>
      </c>
      <c r="B73" s="3">
        <f>Dati!E73</f>
        <v>18302</v>
      </c>
      <c r="C73">
        <f t="shared" ref="C73" si="111">B73-B72</f>
        <v>-441</v>
      </c>
      <c r="D73">
        <f t="shared" ref="D73" si="112">C73-C72</f>
        <v>-288</v>
      </c>
      <c r="E73">
        <f t="shared" ref="E73" si="113">D73-D72</f>
        <v>-386</v>
      </c>
    </row>
    <row r="74" spans="1:5">
      <c r="A74" s="2">
        <v>43956</v>
      </c>
      <c r="B74" s="3">
        <f>Dati!E74</f>
        <v>17697</v>
      </c>
      <c r="C74">
        <f t="shared" ref="C74" si="114">B74-B73</f>
        <v>-605</v>
      </c>
      <c r="D74">
        <f t="shared" ref="D74" si="115">C74-C73</f>
        <v>-164</v>
      </c>
      <c r="E74">
        <f t="shared" ref="E74" si="116">D74-D73</f>
        <v>124</v>
      </c>
    </row>
    <row r="75" spans="1:5">
      <c r="A75" s="2">
        <v>43957</v>
      </c>
      <c r="B75" s="3">
        <f>Dati!E75</f>
        <v>17102</v>
      </c>
      <c r="C75">
        <f t="shared" ref="C75:C76" si="117">B75-B74</f>
        <v>-595</v>
      </c>
      <c r="D75">
        <f t="shared" ref="D75:D76" si="118">C75-C74</f>
        <v>10</v>
      </c>
      <c r="E75">
        <f t="shared" ref="E75:E76" si="119">D75-D74</f>
        <v>174</v>
      </c>
    </row>
    <row r="76" spans="1:5">
      <c r="A76" s="2">
        <v>43958</v>
      </c>
      <c r="B76" s="3">
        <f>Dati!E76</f>
        <v>16485</v>
      </c>
      <c r="C76">
        <f t="shared" si="117"/>
        <v>-617</v>
      </c>
      <c r="D76">
        <f t="shared" si="118"/>
        <v>-22</v>
      </c>
      <c r="E76">
        <f t="shared" si="119"/>
        <v>-32</v>
      </c>
    </row>
    <row r="77" spans="1:5">
      <c r="A77" s="2">
        <v>43959</v>
      </c>
      <c r="B77" s="3">
        <f>Dati!E77</f>
        <v>15804</v>
      </c>
      <c r="C77">
        <f t="shared" ref="C77:C78" si="120">B77-B76</f>
        <v>-681</v>
      </c>
      <c r="D77">
        <f t="shared" ref="D77:D78" si="121">C77-C76</f>
        <v>-64</v>
      </c>
      <c r="E77">
        <f t="shared" ref="E77:E78" si="122">D77-D76</f>
        <v>-42</v>
      </c>
    </row>
    <row r="78" spans="1:5">
      <c r="A78" s="2">
        <v>43960</v>
      </c>
      <c r="B78" s="3">
        <f>Dati!E78</f>
        <v>14868</v>
      </c>
      <c r="C78">
        <f t="shared" si="120"/>
        <v>-936</v>
      </c>
      <c r="D78">
        <f t="shared" si="121"/>
        <v>-255</v>
      </c>
      <c r="E78">
        <f t="shared" si="122"/>
        <v>-191</v>
      </c>
    </row>
    <row r="79" spans="1:5">
      <c r="A79" s="2">
        <v>43961</v>
      </c>
      <c r="B79" s="3">
        <f>Dati!E79</f>
        <v>14645</v>
      </c>
      <c r="C79">
        <f t="shared" ref="C79" si="123">B79-B78</f>
        <v>-223</v>
      </c>
      <c r="D79">
        <f t="shared" ref="D79" si="124">C79-C78</f>
        <v>713</v>
      </c>
      <c r="E79">
        <f t="shared" ref="E79" si="125">D79-D78</f>
        <v>968</v>
      </c>
    </row>
    <row r="80" spans="1:5">
      <c r="A80" s="2">
        <v>43962</v>
      </c>
      <c r="B80" s="3">
        <f>Dati!E80</f>
        <v>14538</v>
      </c>
      <c r="C80">
        <f t="shared" ref="C80" si="126">B80-B79</f>
        <v>-107</v>
      </c>
      <c r="D80">
        <f t="shared" ref="D80" si="127">C80-C79</f>
        <v>116</v>
      </c>
      <c r="E80">
        <f t="shared" ref="E80" si="128">D80-D79</f>
        <v>-597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0"/>
  <sheetViews>
    <sheetView workbookViewId="0">
      <pane ySplit="1" topLeftCell="A71" activePane="bottomLeft" state="frozen"/>
      <selection pane="bottomLeft" activeCell="A80" sqref="A80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  <row r="57" spans="1:5">
      <c r="A57" s="2">
        <v>43939</v>
      </c>
      <c r="B57" s="3">
        <f>Dati!G57</f>
        <v>107771</v>
      </c>
      <c r="C57">
        <f t="shared" ref="C57" si="63">B57-B56</f>
        <v>809</v>
      </c>
      <c r="D57">
        <f t="shared" ref="D57" si="64">C57-C56</f>
        <v>454</v>
      </c>
      <c r="E57">
        <f t="shared" ref="E57" si="65">D57-D56</f>
        <v>1288</v>
      </c>
    </row>
    <row r="58" spans="1:5">
      <c r="A58" s="2">
        <v>43940</v>
      </c>
      <c r="B58" s="3">
        <f>Dati!G58</f>
        <v>108257</v>
      </c>
      <c r="C58">
        <f t="shared" ref="C58" si="66">B58-B57</f>
        <v>486</v>
      </c>
      <c r="D58">
        <f t="shared" ref="D58" si="67">C58-C57</f>
        <v>-323</v>
      </c>
      <c r="E58">
        <f t="shared" ref="E58" si="68">D58-D57</f>
        <v>-777</v>
      </c>
    </row>
    <row r="59" spans="1:5">
      <c r="A59" s="2">
        <v>43941</v>
      </c>
      <c r="B59" s="3">
        <f>Dati!G59</f>
        <v>108237</v>
      </c>
      <c r="C59">
        <f t="shared" ref="C59" si="69">B59-B58</f>
        <v>-20</v>
      </c>
      <c r="D59">
        <f t="shared" ref="D59" si="70">C59-C58</f>
        <v>-506</v>
      </c>
      <c r="E59">
        <f t="shared" ref="E59" si="71">D59-D58</f>
        <v>-183</v>
      </c>
    </row>
    <row r="60" spans="1:5">
      <c r="A60" s="2">
        <v>43942</v>
      </c>
      <c r="B60" s="3">
        <f>Dati!G60</f>
        <v>107709</v>
      </c>
      <c r="C60">
        <f t="shared" ref="C60" si="72">B60-B59</f>
        <v>-528</v>
      </c>
      <c r="D60">
        <f t="shared" ref="D60" si="73">C60-C59</f>
        <v>-508</v>
      </c>
      <c r="E60">
        <f t="shared" ref="E60" si="74">D60-D59</f>
        <v>-2</v>
      </c>
    </row>
    <row r="61" spans="1:5">
      <c r="A61" s="2">
        <v>43943</v>
      </c>
      <c r="B61" s="3">
        <f>Dati!G61</f>
        <v>107699</v>
      </c>
      <c r="C61">
        <f t="shared" ref="C61" si="75">B61-B60</f>
        <v>-10</v>
      </c>
      <c r="D61">
        <f t="shared" ref="D61" si="76">C61-C60</f>
        <v>518</v>
      </c>
      <c r="E61">
        <f t="shared" ref="E61" si="77">D61-D60</f>
        <v>1026</v>
      </c>
    </row>
    <row r="62" spans="1:5">
      <c r="A62" s="2">
        <v>43944</v>
      </c>
      <c r="B62" s="3">
        <f>Dati!G62</f>
        <v>106848</v>
      </c>
      <c r="C62">
        <f t="shared" ref="C62" si="78">B62-B61</f>
        <v>-851</v>
      </c>
      <c r="D62">
        <f t="shared" ref="D62" si="79">C62-C61</f>
        <v>-841</v>
      </c>
      <c r="E62">
        <f t="shared" ref="E62" si="80">D62-D61</f>
        <v>-1359</v>
      </c>
    </row>
    <row r="63" spans="1:5">
      <c r="A63" s="2">
        <v>43945</v>
      </c>
      <c r="B63" s="3">
        <f>Dati!G63</f>
        <v>106527</v>
      </c>
      <c r="C63">
        <f t="shared" ref="C63" si="81">B63-B62</f>
        <v>-321</v>
      </c>
      <c r="D63">
        <f t="shared" ref="D63" si="82">C63-C62</f>
        <v>530</v>
      </c>
      <c r="E63">
        <f t="shared" ref="E63" si="83">D63-D62</f>
        <v>1371</v>
      </c>
    </row>
    <row r="64" spans="1:5">
      <c r="A64" s="2">
        <v>43946</v>
      </c>
      <c r="B64" s="3">
        <f>Dati!G64</f>
        <v>105847</v>
      </c>
      <c r="C64">
        <f t="shared" ref="C64" si="84">B64-B63</f>
        <v>-680</v>
      </c>
      <c r="D64">
        <f t="shared" ref="D64" si="85">C64-C63</f>
        <v>-359</v>
      </c>
      <c r="E64">
        <f t="shared" ref="E64" si="86">D64-D63</f>
        <v>-889</v>
      </c>
    </row>
    <row r="65" spans="1:5">
      <c r="A65" s="2">
        <v>43947</v>
      </c>
      <c r="B65" s="3">
        <f>Dati!G65</f>
        <v>106103</v>
      </c>
      <c r="C65">
        <f t="shared" ref="C65" si="87">B65-B64</f>
        <v>256</v>
      </c>
      <c r="D65">
        <f t="shared" ref="D65" si="88">C65-C64</f>
        <v>936</v>
      </c>
      <c r="E65">
        <f t="shared" ref="E65" si="89">D65-D64</f>
        <v>1295</v>
      </c>
    </row>
    <row r="66" spans="1:5">
      <c r="A66" s="2">
        <v>43948</v>
      </c>
      <c r="B66" s="3">
        <f>Dati!G66</f>
        <v>105813</v>
      </c>
      <c r="C66">
        <f t="shared" ref="C66" si="90">B66-B65</f>
        <v>-290</v>
      </c>
      <c r="D66">
        <f t="shared" ref="D66" si="91">C66-C65</f>
        <v>-546</v>
      </c>
      <c r="E66">
        <f t="shared" ref="E66" si="92">D66-D65</f>
        <v>-1482</v>
      </c>
    </row>
    <row r="67" spans="1:5">
      <c r="A67" s="2">
        <v>43949</v>
      </c>
      <c r="B67" s="3">
        <f>Dati!G67</f>
        <v>105205</v>
      </c>
      <c r="C67">
        <f t="shared" ref="C67" si="93">B67-B66</f>
        <v>-608</v>
      </c>
      <c r="D67">
        <f t="shared" ref="D67" si="94">C67-C66</f>
        <v>-318</v>
      </c>
      <c r="E67">
        <f t="shared" ref="E67" si="95">D67-D66</f>
        <v>228</v>
      </c>
    </row>
    <row r="68" spans="1:5">
      <c r="A68" s="2">
        <v>43950</v>
      </c>
      <c r="B68" s="3">
        <f>Dati!G68</f>
        <v>104657</v>
      </c>
      <c r="C68">
        <f t="shared" ref="C68" si="96">B68-B67</f>
        <v>-548</v>
      </c>
      <c r="D68">
        <f t="shared" ref="D68" si="97">C68-C67</f>
        <v>60</v>
      </c>
      <c r="E68">
        <f t="shared" ref="E68" si="98">D68-D67</f>
        <v>378</v>
      </c>
    </row>
    <row r="69" spans="1:5">
      <c r="A69" s="2">
        <v>43951</v>
      </c>
      <c r="B69" s="3">
        <f>Dati!G69</f>
        <v>101551</v>
      </c>
      <c r="C69">
        <f t="shared" ref="C69" si="99">B69-B68</f>
        <v>-3106</v>
      </c>
      <c r="D69">
        <f t="shared" ref="D69" si="100">C69-C68</f>
        <v>-2558</v>
      </c>
      <c r="E69">
        <f t="shared" ref="E69" si="101">D69-D68</f>
        <v>-2618</v>
      </c>
    </row>
    <row r="70" spans="1:5">
      <c r="A70" s="2">
        <v>43952</v>
      </c>
      <c r="B70" s="3">
        <f>Dati!G70</f>
        <v>100943</v>
      </c>
      <c r="C70">
        <f t="shared" ref="C70" si="102">B70-B69</f>
        <v>-608</v>
      </c>
      <c r="D70">
        <f t="shared" ref="D70" si="103">C70-C69</f>
        <v>2498</v>
      </c>
      <c r="E70">
        <f t="shared" ref="E70" si="104">D70-D69</f>
        <v>5056</v>
      </c>
    </row>
    <row r="71" spans="1:5">
      <c r="A71" s="2">
        <v>43953</v>
      </c>
      <c r="B71" s="3">
        <f>Dati!G71</f>
        <v>100704</v>
      </c>
      <c r="C71">
        <f t="shared" ref="C71" si="105">B71-B70</f>
        <v>-239</v>
      </c>
      <c r="D71">
        <f t="shared" ref="D71" si="106">C71-C70</f>
        <v>369</v>
      </c>
      <c r="E71">
        <f t="shared" ref="E71" si="107">D71-D70</f>
        <v>-2129</v>
      </c>
    </row>
    <row r="72" spans="1:5">
      <c r="A72" s="2">
        <v>43954</v>
      </c>
      <c r="B72" s="3">
        <f>Dati!G72</f>
        <v>100179</v>
      </c>
      <c r="C72">
        <f t="shared" ref="C72" si="108">B72-B71</f>
        <v>-525</v>
      </c>
      <c r="D72">
        <f t="shared" ref="D72" si="109">C72-C71</f>
        <v>-286</v>
      </c>
      <c r="E72">
        <f t="shared" ref="E72" si="110">D72-D71</f>
        <v>-655</v>
      </c>
    </row>
    <row r="73" spans="1:5">
      <c r="A73" s="2">
        <v>43955</v>
      </c>
      <c r="B73" s="3">
        <f>Dati!G73</f>
        <v>99980</v>
      </c>
      <c r="C73">
        <f t="shared" ref="C73" si="111">B73-B72</f>
        <v>-199</v>
      </c>
      <c r="D73">
        <f t="shared" ref="D73" si="112">C73-C72</f>
        <v>326</v>
      </c>
      <c r="E73">
        <f t="shared" ref="E73" si="113">D73-D72</f>
        <v>612</v>
      </c>
    </row>
    <row r="74" spans="1:5">
      <c r="A74" s="2">
        <v>43956</v>
      </c>
      <c r="B74" s="3">
        <f>Dati!G74</f>
        <v>98467</v>
      </c>
      <c r="C74">
        <f t="shared" ref="C74" si="114">B74-B73</f>
        <v>-1513</v>
      </c>
      <c r="D74">
        <f t="shared" ref="D74" si="115">C74-C73</f>
        <v>-1314</v>
      </c>
      <c r="E74">
        <f t="shared" ref="E74" si="116">D74-D73</f>
        <v>-1640</v>
      </c>
    </row>
    <row r="75" spans="1:5">
      <c r="A75" s="2">
        <v>43957</v>
      </c>
      <c r="B75" s="3">
        <f>Dati!G75</f>
        <v>91528</v>
      </c>
      <c r="C75">
        <f t="shared" ref="C75:C76" si="117">B75-B74</f>
        <v>-6939</v>
      </c>
      <c r="D75">
        <f t="shared" ref="D75:D76" si="118">C75-C74</f>
        <v>-5426</v>
      </c>
      <c r="E75">
        <f t="shared" ref="E75:E76" si="119">D75-D74</f>
        <v>-4112</v>
      </c>
    </row>
    <row r="76" spans="1:5">
      <c r="A76" s="2">
        <v>43958</v>
      </c>
      <c r="B76" s="3">
        <f>Dati!G76</f>
        <v>89624</v>
      </c>
      <c r="C76">
        <f t="shared" si="117"/>
        <v>-1904</v>
      </c>
      <c r="D76">
        <f t="shared" si="118"/>
        <v>5035</v>
      </c>
      <c r="E76">
        <f t="shared" si="119"/>
        <v>10461</v>
      </c>
    </row>
    <row r="77" spans="1:5">
      <c r="A77" s="2">
        <v>43959</v>
      </c>
      <c r="B77" s="3">
        <f>Dati!G77</f>
        <v>87961</v>
      </c>
      <c r="C77">
        <f t="shared" ref="C77:C78" si="120">B77-B76</f>
        <v>-1663</v>
      </c>
      <c r="D77">
        <f t="shared" ref="D77:D78" si="121">C77-C76</f>
        <v>241</v>
      </c>
      <c r="E77">
        <f t="shared" ref="E77:E78" si="122">D77-D76</f>
        <v>-4794</v>
      </c>
    </row>
    <row r="78" spans="1:5">
      <c r="A78" s="2">
        <v>43960</v>
      </c>
      <c r="B78" s="3">
        <f>Dati!G78</f>
        <v>84842</v>
      </c>
      <c r="C78">
        <f t="shared" si="120"/>
        <v>-3119</v>
      </c>
      <c r="D78">
        <f t="shared" si="121"/>
        <v>-1456</v>
      </c>
      <c r="E78">
        <f t="shared" si="122"/>
        <v>-1697</v>
      </c>
    </row>
    <row r="79" spans="1:5">
      <c r="A79" s="2">
        <v>43961</v>
      </c>
      <c r="B79" s="3">
        <f>Dati!G79</f>
        <v>83324</v>
      </c>
      <c r="C79">
        <f t="shared" ref="C79" si="123">B79-B78</f>
        <v>-1518</v>
      </c>
      <c r="D79">
        <f t="shared" ref="D79" si="124">C79-C78</f>
        <v>1601</v>
      </c>
      <c r="E79">
        <f t="shared" ref="E79" si="125">D79-D78</f>
        <v>3057</v>
      </c>
    </row>
    <row r="80" spans="1:5">
      <c r="A80" s="2">
        <v>43962</v>
      </c>
      <c r="B80" s="3">
        <f>Dati!G80</f>
        <v>82488</v>
      </c>
      <c r="C80">
        <f t="shared" ref="C80" si="126">B80-B79</f>
        <v>-836</v>
      </c>
      <c r="D80">
        <f t="shared" ref="D80" si="127">C80-C79</f>
        <v>682</v>
      </c>
      <c r="E80">
        <f t="shared" ref="E80" si="128">D80-D79</f>
        <v>-919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0"/>
  <sheetViews>
    <sheetView workbookViewId="0">
      <pane ySplit="1" topLeftCell="A74" activePane="bottomLeft" state="frozen"/>
      <selection pane="bottomLeft" activeCell="A80" sqref="A80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  <row r="58" spans="1:5">
      <c r="A58" s="2">
        <v>43940</v>
      </c>
      <c r="B58" s="3">
        <f>Dati!F58</f>
        <v>80589</v>
      </c>
      <c r="C58">
        <f t="shared" ref="C58" si="66">B58-B57</f>
        <v>558</v>
      </c>
      <c r="D58">
        <f t="shared" ref="D58" si="67">C58-C57</f>
        <v>-1109</v>
      </c>
      <c r="E58">
        <f t="shared" ref="E58" si="68">D58-D57</f>
        <v>-1190</v>
      </c>
    </row>
    <row r="59" spans="1:5">
      <c r="A59" s="2">
        <v>43941</v>
      </c>
      <c r="B59" s="3">
        <f>Dati!F59</f>
        <v>80758</v>
      </c>
      <c r="C59">
        <f t="shared" ref="C59" si="69">B59-B58</f>
        <v>169</v>
      </c>
      <c r="D59">
        <f t="shared" ref="D59" si="70">C59-C58</f>
        <v>-389</v>
      </c>
      <c r="E59">
        <f t="shared" ref="E59" si="71">D59-D58</f>
        <v>720</v>
      </c>
    </row>
    <row r="60" spans="1:5">
      <c r="A60" s="2">
        <v>43942</v>
      </c>
      <c r="B60" s="3">
        <f>Dati!F60</f>
        <v>81104</v>
      </c>
      <c r="C60">
        <f t="shared" ref="C60" si="72">B60-B59</f>
        <v>346</v>
      </c>
      <c r="D60">
        <f t="shared" ref="D60" si="73">C60-C59</f>
        <v>177</v>
      </c>
      <c r="E60">
        <f t="shared" ref="E60" si="74">D60-D59</f>
        <v>566</v>
      </c>
    </row>
    <row r="61" spans="1:5">
      <c r="A61" s="2">
        <v>43943</v>
      </c>
      <c r="B61" s="3">
        <f>Dati!F61</f>
        <v>81510</v>
      </c>
      <c r="C61">
        <f t="shared" ref="C61" si="75">B61-B60</f>
        <v>406</v>
      </c>
      <c r="D61">
        <f t="shared" ref="D61" si="76">C61-C60</f>
        <v>60</v>
      </c>
      <c r="E61">
        <f t="shared" ref="E61" si="77">D61-D60</f>
        <v>-117</v>
      </c>
    </row>
    <row r="62" spans="1:5">
      <c r="A62" s="2">
        <v>43944</v>
      </c>
      <c r="B62" s="3">
        <f>Dati!F62</f>
        <v>81710</v>
      </c>
      <c r="C62">
        <f t="shared" ref="C62" si="78">B62-B61</f>
        <v>200</v>
      </c>
      <c r="D62">
        <f t="shared" ref="D62" si="79">C62-C61</f>
        <v>-206</v>
      </c>
      <c r="E62">
        <f t="shared" ref="E62" si="80">D62-D61</f>
        <v>-266</v>
      </c>
    </row>
    <row r="63" spans="1:5">
      <c r="A63" s="2">
        <v>43945</v>
      </c>
      <c r="B63" s="3">
        <f>Dati!F63</f>
        <v>82286</v>
      </c>
      <c r="C63">
        <f t="shared" ref="C63" si="81">B63-B62</f>
        <v>576</v>
      </c>
      <c r="D63">
        <f t="shared" ref="D63" si="82">C63-C62</f>
        <v>376</v>
      </c>
      <c r="E63">
        <f t="shared" ref="E63" si="83">D63-D62</f>
        <v>582</v>
      </c>
    </row>
    <row r="64" spans="1:5">
      <c r="A64" s="2">
        <v>43946</v>
      </c>
      <c r="B64" s="3">
        <f>Dati!F64</f>
        <v>82212</v>
      </c>
      <c r="C64">
        <f t="shared" ref="C64" si="84">B64-B63</f>
        <v>-74</v>
      </c>
      <c r="D64">
        <f t="shared" ref="D64" si="85">C64-C63</f>
        <v>-650</v>
      </c>
      <c r="E64">
        <f t="shared" ref="E64" si="86">D64-D63</f>
        <v>-1026</v>
      </c>
    </row>
    <row r="65" spans="1:5">
      <c r="A65" s="2">
        <v>43947</v>
      </c>
      <c r="B65" s="3">
        <f>Dati!F65</f>
        <v>82722</v>
      </c>
      <c r="C65">
        <f t="shared" ref="C65" si="87">B65-B64</f>
        <v>510</v>
      </c>
      <c r="D65">
        <f t="shared" ref="D65" si="88">C65-C64</f>
        <v>584</v>
      </c>
      <c r="E65">
        <f t="shared" ref="E65" si="89">D65-D64</f>
        <v>1234</v>
      </c>
    </row>
    <row r="66" spans="1:5">
      <c r="A66" s="2">
        <v>43948</v>
      </c>
      <c r="B66" s="3">
        <f>Dati!F66</f>
        <v>83504</v>
      </c>
      <c r="C66">
        <f t="shared" ref="C66" si="90">B66-B65</f>
        <v>782</v>
      </c>
      <c r="D66">
        <f t="shared" ref="D66" si="91">C66-C65</f>
        <v>272</v>
      </c>
      <c r="E66">
        <f t="shared" ref="E66" si="92">D66-D65</f>
        <v>-312</v>
      </c>
    </row>
    <row r="67" spans="1:5">
      <c r="A67" s="2">
        <v>43949</v>
      </c>
      <c r="B67" s="3">
        <f>Dati!F67</f>
        <v>83619</v>
      </c>
      <c r="C67">
        <f t="shared" ref="C67" si="93">B67-B66</f>
        <v>115</v>
      </c>
      <c r="D67">
        <f t="shared" ref="D67" si="94">C67-C66</f>
        <v>-667</v>
      </c>
      <c r="E67">
        <f t="shared" ref="E67" si="95">D67-D66</f>
        <v>-939</v>
      </c>
    </row>
    <row r="68" spans="1:5">
      <c r="A68" s="2">
        <v>43950</v>
      </c>
      <c r="B68" s="3">
        <f>Dati!F68</f>
        <v>83652</v>
      </c>
      <c r="C68">
        <f t="shared" ref="C68" si="96">B68-B67</f>
        <v>33</v>
      </c>
      <c r="D68">
        <f t="shared" ref="D68" si="97">C68-C67</f>
        <v>-82</v>
      </c>
      <c r="E68">
        <f t="shared" ref="E68" si="98">D68-D67</f>
        <v>585</v>
      </c>
    </row>
    <row r="69" spans="1:5">
      <c r="A69" s="2">
        <v>43951</v>
      </c>
      <c r="B69" s="3">
        <f>Dati!F69</f>
        <v>81708</v>
      </c>
      <c r="C69">
        <f t="shared" ref="C69" si="99">B69-B68</f>
        <v>-1944</v>
      </c>
      <c r="D69">
        <f t="shared" ref="D69" si="100">C69-C68</f>
        <v>-1977</v>
      </c>
      <c r="E69">
        <f t="shared" ref="E69" si="101">D69-D68</f>
        <v>-1895</v>
      </c>
    </row>
    <row r="70" spans="1:5">
      <c r="A70" s="2">
        <v>43952</v>
      </c>
      <c r="B70" s="3">
        <f>Dati!F70</f>
        <v>81796</v>
      </c>
      <c r="C70">
        <f t="shared" ref="C70" si="102">B70-B69</f>
        <v>88</v>
      </c>
      <c r="D70">
        <f t="shared" ref="D70" si="103">C70-C69</f>
        <v>2032</v>
      </c>
      <c r="E70">
        <f t="shared" ref="E70" si="104">D70-D69</f>
        <v>4009</v>
      </c>
    </row>
    <row r="71" spans="1:5">
      <c r="A71" s="2">
        <v>43953</v>
      </c>
      <c r="B71" s="3">
        <f>Dati!F71</f>
        <v>81808</v>
      </c>
      <c r="C71">
        <f t="shared" ref="C71" si="105">B71-B70</f>
        <v>12</v>
      </c>
      <c r="D71">
        <f t="shared" ref="D71" si="106">C71-C70</f>
        <v>-76</v>
      </c>
      <c r="E71">
        <f t="shared" ref="E71" si="107">D71-D70</f>
        <v>-2108</v>
      </c>
    </row>
    <row r="72" spans="1:5">
      <c r="A72" s="2">
        <v>43954</v>
      </c>
      <c r="B72" s="3">
        <f>Dati!F72</f>
        <v>81436</v>
      </c>
      <c r="C72">
        <f t="shared" ref="C72" si="108">B72-B71</f>
        <v>-372</v>
      </c>
      <c r="D72">
        <f t="shared" ref="D72" si="109">C72-C71</f>
        <v>-384</v>
      </c>
      <c r="E72">
        <f t="shared" ref="E72" si="110">D72-D71</f>
        <v>-308</v>
      </c>
    </row>
    <row r="73" spans="1:5">
      <c r="A73" s="2">
        <v>43955</v>
      </c>
      <c r="B73" s="3">
        <f>Dati!F73</f>
        <v>81678</v>
      </c>
      <c r="C73">
        <f t="shared" ref="C73" si="111">B73-B72</f>
        <v>242</v>
      </c>
      <c r="D73">
        <f t="shared" ref="D73" si="112">C73-C72</f>
        <v>614</v>
      </c>
      <c r="E73">
        <f t="shared" ref="E73" si="113">D73-D72</f>
        <v>998</v>
      </c>
    </row>
    <row r="74" spans="1:5">
      <c r="A74" s="2">
        <v>43956</v>
      </c>
      <c r="B74" s="3">
        <f>Dati!F74</f>
        <v>80770</v>
      </c>
      <c r="C74">
        <f t="shared" ref="C74" si="114">B74-B73</f>
        <v>-908</v>
      </c>
      <c r="D74">
        <f t="shared" ref="D74" si="115">C74-C73</f>
        <v>-1150</v>
      </c>
      <c r="E74">
        <f t="shared" ref="E74" si="116">D74-D73</f>
        <v>-1764</v>
      </c>
    </row>
    <row r="75" spans="1:5">
      <c r="A75" s="2">
        <v>43957</v>
      </c>
      <c r="B75" s="3">
        <f>Dati!F75</f>
        <v>74426</v>
      </c>
      <c r="C75">
        <f t="shared" ref="C75:C76" si="117">B75-B74</f>
        <v>-6344</v>
      </c>
      <c r="D75">
        <f t="shared" ref="D75:D76" si="118">C75-C74</f>
        <v>-5436</v>
      </c>
      <c r="E75">
        <f t="shared" ref="E75:E76" si="119">D75-D74</f>
        <v>-4286</v>
      </c>
    </row>
    <row r="76" spans="1:5">
      <c r="A76" s="2">
        <v>43958</v>
      </c>
      <c r="B76" s="3">
        <f>Dati!F76</f>
        <v>73139</v>
      </c>
      <c r="C76">
        <f t="shared" si="117"/>
        <v>-1287</v>
      </c>
      <c r="D76">
        <f t="shared" si="118"/>
        <v>5057</v>
      </c>
      <c r="E76">
        <f t="shared" si="119"/>
        <v>10493</v>
      </c>
    </row>
    <row r="77" spans="1:5">
      <c r="A77" s="2">
        <v>43959</v>
      </c>
      <c r="B77" s="3">
        <f>Dati!F77</f>
        <v>72157</v>
      </c>
      <c r="C77">
        <f t="shared" ref="C77:C78" si="120">B77-B76</f>
        <v>-982</v>
      </c>
      <c r="D77">
        <f t="shared" ref="D77:D78" si="121">C77-C76</f>
        <v>305</v>
      </c>
      <c r="E77">
        <f t="shared" ref="E77:E78" si="122">D77-D76</f>
        <v>-4752</v>
      </c>
    </row>
    <row r="78" spans="1:5">
      <c r="A78" s="2">
        <v>43960</v>
      </c>
      <c r="B78" s="3">
        <f>Dati!F78</f>
        <v>69974</v>
      </c>
      <c r="C78">
        <f t="shared" si="120"/>
        <v>-2183</v>
      </c>
      <c r="D78">
        <f t="shared" si="121"/>
        <v>-1201</v>
      </c>
      <c r="E78">
        <f t="shared" si="122"/>
        <v>-1506</v>
      </c>
    </row>
    <row r="79" spans="1:5">
      <c r="A79" s="2">
        <v>43961</v>
      </c>
      <c r="B79" s="3">
        <f>Dati!F79</f>
        <v>68679</v>
      </c>
      <c r="C79">
        <f t="shared" ref="C79" si="123">B79-B78</f>
        <v>-1295</v>
      </c>
      <c r="D79">
        <f t="shared" ref="D79" si="124">C79-C78</f>
        <v>888</v>
      </c>
      <c r="E79">
        <f t="shared" ref="E79" si="125">D79-D78</f>
        <v>2089</v>
      </c>
    </row>
    <row r="80" spans="1:5">
      <c r="A80" s="2">
        <v>43962</v>
      </c>
      <c r="B80" s="3">
        <f>Dati!F80</f>
        <v>67950</v>
      </c>
      <c r="C80">
        <f t="shared" ref="C80" si="126">B80-B79</f>
        <v>-729</v>
      </c>
      <c r="D80">
        <f t="shared" ref="D80" si="127">C80-C79</f>
        <v>566</v>
      </c>
      <c r="E80">
        <f t="shared" ref="E80" si="128">D80-D79</f>
        <v>-322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B83"/>
  <sheetViews>
    <sheetView workbookViewId="0">
      <pane ySplit="1" topLeftCell="A65" activePane="bottomLeft" state="frozen"/>
      <selection pane="bottomLeft" activeCell="A80" sqref="A80"/>
    </sheetView>
  </sheetViews>
  <sheetFormatPr defaultRowHeight="13.8"/>
  <cols>
    <col min="1" max="1" width="8.69921875" customWidth="1"/>
    <col min="2" max="2" width="11.796875" customWidth="1"/>
  </cols>
  <sheetData>
    <row r="1" spans="1:28" s="1" customFormat="1">
      <c r="A1" s="1" t="s">
        <v>0</v>
      </c>
      <c r="B1" s="1" t="s">
        <v>36</v>
      </c>
      <c r="C1" s="1" t="s">
        <v>13</v>
      </c>
      <c r="D1" s="1" t="s">
        <v>14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>
        <f>Positivi!B3+Deceduti!B3+Guariti!B3</f>
        <v>229</v>
      </c>
    </row>
    <row r="4" spans="1:28">
      <c r="A4" s="2">
        <v>43886</v>
      </c>
      <c r="B4">
        <f>Positivi!B4+Deceduti!B4+Guariti!B4</f>
        <v>322</v>
      </c>
      <c r="C4">
        <f>B4-B3</f>
        <v>93</v>
      </c>
      <c r="R4">
        <f>INT(C4/10)</f>
        <v>9</v>
      </c>
      <c r="T4">
        <f t="shared" ref="T4:AB13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1</v>
      </c>
    </row>
    <row r="5" spans="1:28">
      <c r="A5" s="2">
        <v>43887</v>
      </c>
      <c r="B5">
        <f>Positivi!B5+Deceduti!B5+Guariti!B5</f>
        <v>400</v>
      </c>
      <c r="C5">
        <f t="shared" ref="C5:D51" si="2">B5-B4</f>
        <v>78</v>
      </c>
      <c r="D5">
        <f>C5-C4</f>
        <v>-15</v>
      </c>
      <c r="R5">
        <f t="shared" ref="R5" si="3">INT(C5/10)</f>
        <v>7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1</v>
      </c>
      <c r="AA5">
        <f t="shared" si="1"/>
        <v>0</v>
      </c>
      <c r="AB5">
        <f t="shared" si="1"/>
        <v>0</v>
      </c>
    </row>
    <row r="6" spans="1:28">
      <c r="A6" s="2">
        <v>43888</v>
      </c>
      <c r="B6">
        <f>Positivi!B6+Deceduti!B6+Guariti!B6</f>
        <v>650</v>
      </c>
      <c r="C6">
        <f t="shared" si="2"/>
        <v>250</v>
      </c>
      <c r="D6">
        <f t="shared" si="2"/>
        <v>172</v>
      </c>
      <c r="R6">
        <f>INT(C6/100)</f>
        <v>2</v>
      </c>
      <c r="T6">
        <f t="shared" si="1"/>
        <v>0</v>
      </c>
      <c r="U6">
        <f t="shared" si="1"/>
        <v>1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v>43889</v>
      </c>
      <c r="B7">
        <f>Positivi!B7+Deceduti!B7+Guariti!B7</f>
        <v>888</v>
      </c>
      <c r="C7">
        <f t="shared" si="2"/>
        <v>238</v>
      </c>
      <c r="D7">
        <f t="shared" si="2"/>
        <v>-12</v>
      </c>
      <c r="R7">
        <f t="shared" ref="R7:R18" si="4">INT(C7/100)</f>
        <v>2</v>
      </c>
      <c r="T7">
        <f t="shared" si="1"/>
        <v>0</v>
      </c>
      <c r="U7">
        <f t="shared" si="1"/>
        <v>1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B8">
        <f>Positivi!B8+Deceduti!B8+Guariti!B8</f>
        <v>1128</v>
      </c>
      <c r="C8">
        <f t="shared" si="2"/>
        <v>240</v>
      </c>
      <c r="D8">
        <f t="shared" si="2"/>
        <v>2</v>
      </c>
      <c r="R8">
        <f t="shared" si="4"/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B9">
        <f>Positivi!B9+Deceduti!B9+Guariti!B9</f>
        <v>1694</v>
      </c>
      <c r="C9">
        <f t="shared" si="2"/>
        <v>566</v>
      </c>
      <c r="D9">
        <f t="shared" si="2"/>
        <v>326</v>
      </c>
      <c r="R9">
        <f t="shared" si="4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B10">
        <f>Positivi!B10+Deceduti!B10+Guariti!B10</f>
        <v>2036</v>
      </c>
      <c r="C10">
        <f t="shared" si="2"/>
        <v>342</v>
      </c>
      <c r="D10">
        <f t="shared" si="2"/>
        <v>-224</v>
      </c>
      <c r="R10">
        <f t="shared" si="4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B11">
        <f>Positivi!B11+Deceduti!B11+Guariti!B11</f>
        <v>2502</v>
      </c>
      <c r="C11">
        <f t="shared" si="2"/>
        <v>466</v>
      </c>
      <c r="D11">
        <f t="shared" si="2"/>
        <v>124</v>
      </c>
      <c r="R11">
        <f t="shared" si="4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B12">
        <f>Positivi!B12+Deceduti!B12+Guariti!B12</f>
        <v>3089</v>
      </c>
      <c r="C12">
        <f t="shared" si="2"/>
        <v>587</v>
      </c>
      <c r="D12">
        <f t="shared" si="2"/>
        <v>121</v>
      </c>
      <c r="R12">
        <f t="shared" si="4"/>
        <v>5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1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B13">
        <f>Positivi!B13+Deceduti!B13+Guariti!B13</f>
        <v>3858</v>
      </c>
      <c r="C13">
        <f t="shared" si="2"/>
        <v>769</v>
      </c>
      <c r="D13">
        <f t="shared" si="2"/>
        <v>182</v>
      </c>
      <c r="R13">
        <f t="shared" si="4"/>
        <v>7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1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B14">
        <f>Positivi!B14+Deceduti!B14+Guariti!B14</f>
        <v>4636</v>
      </c>
      <c r="C14">
        <f t="shared" si="2"/>
        <v>778</v>
      </c>
      <c r="D14">
        <f t="shared" si="2"/>
        <v>9</v>
      </c>
      <c r="R14">
        <f t="shared" si="4"/>
        <v>7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1</v>
      </c>
      <c r="AA14">
        <f t="shared" si="5"/>
        <v>0</v>
      </c>
      <c r="AB14">
        <f t="shared" si="5"/>
        <v>0</v>
      </c>
    </row>
    <row r="15" spans="1:28">
      <c r="A15" s="2">
        <v>43897</v>
      </c>
      <c r="B15">
        <f>Positivi!B15+Deceduti!B15+Guariti!B15</f>
        <v>5883</v>
      </c>
      <c r="C15">
        <f t="shared" si="2"/>
        <v>1247</v>
      </c>
      <c r="D15">
        <f t="shared" si="2"/>
        <v>469</v>
      </c>
      <c r="R15">
        <f>INT(C15/1000)</f>
        <v>1</v>
      </c>
      <c r="T15">
        <f t="shared" si="5"/>
        <v>1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v>43898</v>
      </c>
      <c r="B16">
        <f>Positivi!B16+Deceduti!B16+Guariti!B16</f>
        <v>7375</v>
      </c>
      <c r="C16">
        <f t="shared" si="2"/>
        <v>1492</v>
      </c>
      <c r="D16">
        <f t="shared" si="2"/>
        <v>245</v>
      </c>
      <c r="R16">
        <f t="shared" ref="R16:R17" si="6">INT(C16/1000)</f>
        <v>1</v>
      </c>
      <c r="T16">
        <f t="shared" si="5"/>
        <v>1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v>43899</v>
      </c>
      <c r="B17">
        <f>Positivi!B17+Deceduti!B17+Guariti!B17</f>
        <v>9172</v>
      </c>
      <c r="C17">
        <f t="shared" si="2"/>
        <v>1797</v>
      </c>
      <c r="D17">
        <f t="shared" si="2"/>
        <v>305</v>
      </c>
      <c r="R17">
        <f t="shared" si="6"/>
        <v>1</v>
      </c>
      <c r="T17">
        <f t="shared" si="5"/>
        <v>1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v>43900</v>
      </c>
      <c r="B18">
        <f>Positivi!B18+Deceduti!B18+Guariti!B18</f>
        <v>10149</v>
      </c>
      <c r="C18">
        <f t="shared" si="2"/>
        <v>977</v>
      </c>
      <c r="D18">
        <f t="shared" si="2"/>
        <v>-820</v>
      </c>
      <c r="R18">
        <f t="shared" si="4"/>
        <v>9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1</v>
      </c>
    </row>
    <row r="19" spans="1:28">
      <c r="A19" s="2">
        <v>43901</v>
      </c>
      <c r="B19">
        <f>Positivi!B19+Deceduti!B19+Guariti!B19</f>
        <v>12462</v>
      </c>
      <c r="C19">
        <f t="shared" si="2"/>
        <v>2313</v>
      </c>
      <c r="D19">
        <f t="shared" si="2"/>
        <v>1336</v>
      </c>
      <c r="R19">
        <f>INT(C19/1000)</f>
        <v>2</v>
      </c>
      <c r="T19">
        <f t="shared" si="5"/>
        <v>0</v>
      </c>
      <c r="U19">
        <f t="shared" si="5"/>
        <v>1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v>43902</v>
      </c>
      <c r="B20">
        <f>Positivi!B20+Deceduti!B20+Guariti!B20</f>
        <v>15113</v>
      </c>
      <c r="C20">
        <f t="shared" si="2"/>
        <v>2651</v>
      </c>
      <c r="D20">
        <f t="shared" si="2"/>
        <v>338</v>
      </c>
      <c r="R20">
        <f t="shared" ref="R20:R66" si="7">INT(C20/1000)</f>
        <v>2</v>
      </c>
      <c r="T20">
        <f t="shared" si="5"/>
        <v>0</v>
      </c>
      <c r="U20">
        <f t="shared" si="5"/>
        <v>1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v>43903</v>
      </c>
      <c r="B21">
        <f>Positivi!B21+Deceduti!B21+Guariti!B21</f>
        <v>17660</v>
      </c>
      <c r="C21">
        <f t="shared" si="2"/>
        <v>2547</v>
      </c>
      <c r="D21">
        <f t="shared" si="2"/>
        <v>-104</v>
      </c>
      <c r="R21">
        <f t="shared" si="7"/>
        <v>2</v>
      </c>
      <c r="T21">
        <f t="shared" si="5"/>
        <v>0</v>
      </c>
      <c r="U21">
        <f t="shared" si="5"/>
        <v>1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B22">
        <f>Positivi!B22+Deceduti!B22+Guariti!B22</f>
        <v>21157</v>
      </c>
      <c r="C22">
        <f t="shared" si="2"/>
        <v>3497</v>
      </c>
      <c r="D22">
        <f t="shared" si="2"/>
        <v>950</v>
      </c>
      <c r="R22">
        <f t="shared" si="7"/>
        <v>3</v>
      </c>
      <c r="T22">
        <f t="shared" si="5"/>
        <v>0</v>
      </c>
      <c r="U22">
        <f t="shared" si="5"/>
        <v>0</v>
      </c>
      <c r="V22">
        <f t="shared" si="5"/>
        <v>1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B23">
        <f>Positivi!B23+Deceduti!B23+Guariti!B23</f>
        <v>24747</v>
      </c>
      <c r="C23">
        <f t="shared" si="2"/>
        <v>3590</v>
      </c>
      <c r="D23">
        <f t="shared" si="2"/>
        <v>93</v>
      </c>
      <c r="R23">
        <f t="shared" si="7"/>
        <v>3</v>
      </c>
      <c r="T23">
        <f t="shared" si="5"/>
        <v>0</v>
      </c>
      <c r="U23">
        <f t="shared" si="5"/>
        <v>0</v>
      </c>
      <c r="V23">
        <f t="shared" si="5"/>
        <v>1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0</v>
      </c>
    </row>
    <row r="24" spans="1:28">
      <c r="A24" s="2">
        <v>43906</v>
      </c>
      <c r="B24">
        <f>Positivi!B24+Deceduti!B24+Guariti!B24</f>
        <v>27980</v>
      </c>
      <c r="C24">
        <f t="shared" si="2"/>
        <v>3233</v>
      </c>
      <c r="D24">
        <f t="shared" si="2"/>
        <v>-357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>
        <f>Positivi!B25+Deceduti!B25+Guariti!B25</f>
        <v>31506</v>
      </c>
      <c r="C25">
        <f t="shared" si="2"/>
        <v>3526</v>
      </c>
      <c r="D25">
        <f t="shared" si="2"/>
        <v>293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>
        <f>Positivi!B26+Deceduti!B26+Guariti!B26</f>
        <v>35713</v>
      </c>
      <c r="C26">
        <f t="shared" si="2"/>
        <v>4207</v>
      </c>
      <c r="D26">
        <f t="shared" si="2"/>
        <v>681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>
        <f>Positivi!B27+Deceduti!B27+Guariti!B27</f>
        <v>41035</v>
      </c>
      <c r="C27">
        <f t="shared" si="2"/>
        <v>5322</v>
      </c>
      <c r="D27">
        <f t="shared" si="2"/>
        <v>1115</v>
      </c>
      <c r="R27">
        <f t="shared" si="7"/>
        <v>5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X27">
        <f t="shared" si="8"/>
        <v>1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>
        <f>Positivi!B28+Deceduti!B28+Guariti!B28</f>
        <v>47021</v>
      </c>
      <c r="C28">
        <f t="shared" si="2"/>
        <v>5986</v>
      </c>
      <c r="D28">
        <f t="shared" si="2"/>
        <v>664</v>
      </c>
      <c r="R28">
        <f t="shared" si="7"/>
        <v>5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1</v>
      </c>
      <c r="Y28">
        <f t="shared" si="8"/>
        <v>0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>
        <f>Positivi!B29+Deceduti!B29+Guariti!B29</f>
        <v>53578</v>
      </c>
      <c r="C29">
        <f t="shared" si="2"/>
        <v>6557</v>
      </c>
      <c r="D29">
        <f t="shared" si="2"/>
        <v>571</v>
      </c>
      <c r="R29">
        <f t="shared" si="7"/>
        <v>6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1</v>
      </c>
      <c r="Z29">
        <f t="shared" si="8"/>
        <v>0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>
        <f>Positivi!B30+Deceduti!B30+Guariti!B30</f>
        <v>59138</v>
      </c>
      <c r="C30">
        <f t="shared" si="2"/>
        <v>5560</v>
      </c>
      <c r="D30">
        <f t="shared" si="2"/>
        <v>-997</v>
      </c>
      <c r="R30">
        <f t="shared" si="7"/>
        <v>5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1</v>
      </c>
      <c r="Y30">
        <f t="shared" si="8"/>
        <v>0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>
        <f>Positivi!B31+Deceduti!B31+Guariti!B31</f>
        <v>63927</v>
      </c>
      <c r="C31">
        <f t="shared" si="2"/>
        <v>4789</v>
      </c>
      <c r="D31">
        <f t="shared" si="2"/>
        <v>-771</v>
      </c>
      <c r="R31">
        <f t="shared" si="7"/>
        <v>4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1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>
        <f>Positivi!B32+Deceduti!B32+Guariti!B32</f>
        <v>69176</v>
      </c>
      <c r="C32">
        <f t="shared" si="2"/>
        <v>5249</v>
      </c>
      <c r="D32">
        <f t="shared" si="2"/>
        <v>460</v>
      </c>
      <c r="R32">
        <f t="shared" si="7"/>
        <v>5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1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>
        <f>Positivi!B33+Deceduti!B33+Guariti!B33</f>
        <v>74386</v>
      </c>
      <c r="C33">
        <f t="shared" si="2"/>
        <v>5210</v>
      </c>
      <c r="D33">
        <f t="shared" si="2"/>
        <v>-39</v>
      </c>
      <c r="R33">
        <f t="shared" si="7"/>
        <v>5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1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>
        <f>Positivi!B34+Deceduti!B34+Guariti!B34</f>
        <v>80539</v>
      </c>
      <c r="C34">
        <f t="shared" si="2"/>
        <v>6153</v>
      </c>
      <c r="D34">
        <f t="shared" si="2"/>
        <v>943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>
        <f>Positivi!B35+Deceduti!B35+Guariti!B35</f>
        <v>86498</v>
      </c>
      <c r="C35">
        <f t="shared" si="2"/>
        <v>5959</v>
      </c>
      <c r="D35">
        <f t="shared" si="2"/>
        <v>-194</v>
      </c>
      <c r="R35">
        <f t="shared" si="7"/>
        <v>5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1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0</v>
      </c>
    </row>
    <row r="36" spans="1:28">
      <c r="A36" s="2">
        <v>43918</v>
      </c>
      <c r="B36">
        <f>Positivi!B36+Deceduti!B36+Guariti!B36</f>
        <v>92472</v>
      </c>
      <c r="C36">
        <f t="shared" si="2"/>
        <v>5974</v>
      </c>
      <c r="D36">
        <f t="shared" si="2"/>
        <v>15</v>
      </c>
      <c r="R36">
        <f t="shared" si="7"/>
        <v>5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1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</row>
    <row r="37" spans="1:28">
      <c r="A37" s="2">
        <v>43919</v>
      </c>
      <c r="B37">
        <f>Positivi!B37+Deceduti!B37+Guariti!B37</f>
        <v>97689</v>
      </c>
      <c r="C37">
        <f t="shared" si="2"/>
        <v>5217</v>
      </c>
      <c r="D37">
        <f t="shared" si="2"/>
        <v>-757</v>
      </c>
      <c r="R37">
        <f t="shared" si="7"/>
        <v>5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1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>
        <f>Positivi!B38+Deceduti!B38+Guariti!B38</f>
        <v>101739</v>
      </c>
      <c r="C38">
        <f t="shared" si="2"/>
        <v>4050</v>
      </c>
      <c r="D38">
        <f t="shared" si="2"/>
        <v>-1167</v>
      </c>
      <c r="R38">
        <f t="shared" si="7"/>
        <v>4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1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</row>
    <row r="39" spans="1:28">
      <c r="A39" s="2">
        <v>43921</v>
      </c>
      <c r="B39">
        <f>Positivi!B39+Deceduti!B39+Guariti!B39</f>
        <v>105792</v>
      </c>
      <c r="C39">
        <f t="shared" si="2"/>
        <v>4053</v>
      </c>
      <c r="D39">
        <f t="shared" si="2"/>
        <v>3</v>
      </c>
      <c r="R39">
        <f t="shared" si="7"/>
        <v>4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1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</row>
    <row r="40" spans="1:28">
      <c r="A40" s="2">
        <v>43922</v>
      </c>
      <c r="B40">
        <f>Positivi!B40+Deceduti!B40+Guariti!B40</f>
        <v>110574</v>
      </c>
      <c r="C40">
        <f t="shared" si="2"/>
        <v>4782</v>
      </c>
      <c r="D40">
        <f t="shared" si="2"/>
        <v>729</v>
      </c>
      <c r="R40">
        <f t="shared" si="7"/>
        <v>4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1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>
        <f>Positivi!B41+Deceduti!B41+Guariti!B41</f>
        <v>115242</v>
      </c>
      <c r="C41">
        <f t="shared" si="2"/>
        <v>4668</v>
      </c>
      <c r="D41">
        <f t="shared" si="2"/>
        <v>-114</v>
      </c>
      <c r="R41">
        <f t="shared" si="7"/>
        <v>4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1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>
        <f>Positivi!B42+Deceduti!B42+Guariti!B42</f>
        <v>119827</v>
      </c>
      <c r="C42">
        <f t="shared" si="2"/>
        <v>4585</v>
      </c>
      <c r="D42">
        <f t="shared" si="2"/>
        <v>-83</v>
      </c>
      <c r="R42">
        <f t="shared" si="7"/>
        <v>4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1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>
        <f>Positivi!B43+Deceduti!B43+Guariti!B43</f>
        <v>124632</v>
      </c>
      <c r="C43">
        <f t="shared" si="2"/>
        <v>4805</v>
      </c>
      <c r="D43">
        <f t="shared" si="2"/>
        <v>220</v>
      </c>
      <c r="R43">
        <f t="shared" si="7"/>
        <v>4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1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>
        <f>Positivi!B44+Deceduti!B44+Guariti!B44</f>
        <v>128948</v>
      </c>
      <c r="C44">
        <f t="shared" si="2"/>
        <v>4316</v>
      </c>
      <c r="D44">
        <f t="shared" si="2"/>
        <v>-489</v>
      </c>
      <c r="R44">
        <f t="shared" si="7"/>
        <v>4</v>
      </c>
      <c r="T44">
        <f t="shared" ref="T44:AB53" si="10">IF($R44=T$2,1,0)</f>
        <v>0</v>
      </c>
      <c r="U44">
        <f t="shared" si="10"/>
        <v>0</v>
      </c>
      <c r="V44">
        <f t="shared" si="10"/>
        <v>0</v>
      </c>
      <c r="W44">
        <f t="shared" si="10"/>
        <v>1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</row>
    <row r="45" spans="1:28">
      <c r="A45" s="2">
        <v>43927</v>
      </c>
      <c r="B45">
        <f>Positivi!B45+Deceduti!B45+Guariti!B45</f>
        <v>132547</v>
      </c>
      <c r="C45">
        <f t="shared" si="2"/>
        <v>3599</v>
      </c>
      <c r="D45">
        <f t="shared" si="2"/>
        <v>-717</v>
      </c>
      <c r="R45">
        <f t="shared" si="7"/>
        <v>3</v>
      </c>
      <c r="T45">
        <f t="shared" si="10"/>
        <v>0</v>
      </c>
      <c r="U45">
        <f t="shared" si="10"/>
        <v>0</v>
      </c>
      <c r="V45">
        <f t="shared" si="10"/>
        <v>1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</row>
    <row r="46" spans="1:28">
      <c r="A46" s="2">
        <v>43928</v>
      </c>
      <c r="B46">
        <f>Positivi!B46+Deceduti!B46+Guariti!B46</f>
        <v>135586</v>
      </c>
      <c r="C46">
        <f t="shared" si="2"/>
        <v>3039</v>
      </c>
      <c r="D46">
        <f t="shared" si="2"/>
        <v>-560</v>
      </c>
      <c r="R46">
        <f>INT(C46/1000)</f>
        <v>3</v>
      </c>
      <c r="T46">
        <f t="shared" si="10"/>
        <v>0</v>
      </c>
      <c r="U46">
        <f t="shared" si="10"/>
        <v>0</v>
      </c>
      <c r="V46">
        <f t="shared" si="10"/>
        <v>1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</row>
    <row r="47" spans="1:28">
      <c r="A47" s="2">
        <v>43929</v>
      </c>
      <c r="B47">
        <f>Positivi!B47+Deceduti!B47+Guariti!B47</f>
        <v>139422</v>
      </c>
      <c r="C47">
        <f t="shared" si="2"/>
        <v>3836</v>
      </c>
      <c r="D47">
        <f t="shared" si="2"/>
        <v>797</v>
      </c>
      <c r="R47">
        <f t="shared" si="7"/>
        <v>3</v>
      </c>
      <c r="T47">
        <f t="shared" si="10"/>
        <v>0</v>
      </c>
      <c r="U47">
        <f t="shared" si="10"/>
        <v>0</v>
      </c>
      <c r="V47">
        <f t="shared" si="10"/>
        <v>1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</row>
    <row r="48" spans="1:28">
      <c r="A48" s="2">
        <v>43930</v>
      </c>
      <c r="B48">
        <f>Positivi!B48+Deceduti!B48+Guariti!B48</f>
        <v>143626</v>
      </c>
      <c r="C48">
        <f t="shared" si="2"/>
        <v>4204</v>
      </c>
      <c r="D48">
        <f t="shared" si="2"/>
        <v>368</v>
      </c>
      <c r="R48">
        <f t="shared" si="7"/>
        <v>4</v>
      </c>
      <c r="T48">
        <f t="shared" si="10"/>
        <v>0</v>
      </c>
      <c r="U48">
        <f t="shared" si="10"/>
        <v>0</v>
      </c>
      <c r="V48">
        <f t="shared" si="10"/>
        <v>0</v>
      </c>
      <c r="W48">
        <f t="shared" si="10"/>
        <v>1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</row>
    <row r="49" spans="1:28">
      <c r="A49" s="2">
        <v>43931</v>
      </c>
      <c r="B49">
        <f>Positivi!B49+Deceduti!B49+Guariti!B49</f>
        <v>147577</v>
      </c>
      <c r="C49">
        <f t="shared" si="2"/>
        <v>3951</v>
      </c>
      <c r="D49">
        <f t="shared" si="2"/>
        <v>-253</v>
      </c>
      <c r="R49">
        <f t="shared" si="7"/>
        <v>3</v>
      </c>
      <c r="T49">
        <f t="shared" si="10"/>
        <v>0</v>
      </c>
      <c r="U49">
        <f t="shared" si="10"/>
        <v>0</v>
      </c>
      <c r="V49">
        <f t="shared" si="10"/>
        <v>1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</row>
    <row r="50" spans="1:28">
      <c r="A50" s="2">
        <v>43932</v>
      </c>
      <c r="B50">
        <f>Positivi!B50+Deceduti!B50+Guariti!B50</f>
        <v>152271</v>
      </c>
      <c r="C50">
        <f t="shared" si="2"/>
        <v>4694</v>
      </c>
      <c r="D50">
        <f t="shared" si="2"/>
        <v>743</v>
      </c>
      <c r="R50">
        <f t="shared" si="7"/>
        <v>4</v>
      </c>
      <c r="T50">
        <f t="shared" si="10"/>
        <v>0</v>
      </c>
      <c r="U50">
        <f t="shared" si="10"/>
        <v>0</v>
      </c>
      <c r="V50">
        <f t="shared" si="10"/>
        <v>0</v>
      </c>
      <c r="W50">
        <f t="shared" si="10"/>
        <v>1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</row>
    <row r="51" spans="1:28">
      <c r="A51" s="2">
        <v>43933</v>
      </c>
      <c r="B51">
        <f>Positivi!B51+Deceduti!B51+Guariti!B51</f>
        <v>156363</v>
      </c>
      <c r="C51">
        <f t="shared" si="2"/>
        <v>4092</v>
      </c>
      <c r="D51">
        <f t="shared" si="2"/>
        <v>-602</v>
      </c>
      <c r="R51">
        <f t="shared" si="7"/>
        <v>4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1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</row>
    <row r="52" spans="1:28">
      <c r="A52" s="2">
        <v>43934</v>
      </c>
      <c r="B52">
        <f>Positivi!B52+Deceduti!B52+Guariti!B52</f>
        <v>159516</v>
      </c>
      <c r="C52">
        <f t="shared" ref="C52" si="11">B52-B51</f>
        <v>3153</v>
      </c>
      <c r="D52">
        <f t="shared" ref="D52" si="12">C52-C51</f>
        <v>-939</v>
      </c>
      <c r="R52">
        <f t="shared" si="7"/>
        <v>3</v>
      </c>
      <c r="T52">
        <f t="shared" si="10"/>
        <v>0</v>
      </c>
      <c r="U52">
        <f t="shared" si="10"/>
        <v>0</v>
      </c>
      <c r="V52">
        <f t="shared" si="10"/>
        <v>1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>
        <f>Positivi!B53+Deceduti!B53+Guariti!B53</f>
        <v>162488</v>
      </c>
      <c r="C53">
        <f t="shared" ref="C53" si="13">B53-B52</f>
        <v>2972</v>
      </c>
      <c r="D53">
        <f t="shared" ref="D53" si="14">C53-C52</f>
        <v>-181</v>
      </c>
      <c r="R53">
        <f>INT(C53/1000)</f>
        <v>2</v>
      </c>
      <c r="T53">
        <f t="shared" si="10"/>
        <v>0</v>
      </c>
      <c r="U53">
        <f t="shared" si="10"/>
        <v>1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>
        <f>Positivi!B54+Deceduti!B54+Guariti!B54</f>
        <v>165155</v>
      </c>
      <c r="C54">
        <f t="shared" ref="C54" si="15">B54-B53</f>
        <v>2667</v>
      </c>
      <c r="D54">
        <f t="shared" ref="D54" si="16">C54-C53</f>
        <v>-305</v>
      </c>
      <c r="R54">
        <f t="shared" si="7"/>
        <v>2</v>
      </c>
      <c r="T54">
        <f t="shared" ref="T54:AB75" si="17">IF($R54=T$2,1,0)</f>
        <v>0</v>
      </c>
      <c r="U54">
        <f t="shared" si="17"/>
        <v>1</v>
      </c>
      <c r="V54">
        <f t="shared" si="17"/>
        <v>0</v>
      </c>
      <c r="W54">
        <f t="shared" si="17"/>
        <v>0</v>
      </c>
      <c r="X54">
        <f t="shared" si="17"/>
        <v>0</v>
      </c>
      <c r="Y54">
        <f t="shared" si="17"/>
        <v>0</v>
      </c>
      <c r="Z54">
        <f t="shared" si="17"/>
        <v>0</v>
      </c>
      <c r="AA54">
        <f t="shared" si="17"/>
        <v>0</v>
      </c>
      <c r="AB54">
        <f t="shared" si="17"/>
        <v>0</v>
      </c>
    </row>
    <row r="55" spans="1:28">
      <c r="A55" s="2">
        <v>43937</v>
      </c>
      <c r="B55">
        <f>Positivi!B55+Deceduti!B55+Guariti!B55</f>
        <v>168941</v>
      </c>
      <c r="C55">
        <f t="shared" ref="C55" si="18">B55-B54</f>
        <v>3786</v>
      </c>
      <c r="D55">
        <f t="shared" ref="D55" si="19">C55-C54</f>
        <v>1119</v>
      </c>
      <c r="R55">
        <f t="shared" si="7"/>
        <v>3</v>
      </c>
      <c r="T55">
        <f t="shared" si="17"/>
        <v>0</v>
      </c>
      <c r="U55">
        <f t="shared" si="17"/>
        <v>0</v>
      </c>
      <c r="V55">
        <f t="shared" si="17"/>
        <v>1</v>
      </c>
      <c r="W55">
        <f t="shared" si="17"/>
        <v>0</v>
      </c>
      <c r="X55">
        <f t="shared" si="17"/>
        <v>0</v>
      </c>
      <c r="Y55">
        <f t="shared" si="17"/>
        <v>0</v>
      </c>
      <c r="Z55">
        <f t="shared" si="17"/>
        <v>0</v>
      </c>
      <c r="AA55">
        <f t="shared" si="17"/>
        <v>0</v>
      </c>
      <c r="AB55">
        <f t="shared" si="17"/>
        <v>0</v>
      </c>
    </row>
    <row r="56" spans="1:28">
      <c r="A56" s="2">
        <v>43938</v>
      </c>
      <c r="B56">
        <f>Positivi!B56+Deceduti!B56+Guariti!B56</f>
        <v>172434</v>
      </c>
      <c r="C56">
        <f t="shared" ref="C56" si="20">B56-B55</f>
        <v>3493</v>
      </c>
      <c r="D56">
        <f t="shared" ref="D56" si="21">C56-C55</f>
        <v>-293</v>
      </c>
      <c r="R56">
        <f>INT(C56/1000)</f>
        <v>3</v>
      </c>
      <c r="T56">
        <f t="shared" si="17"/>
        <v>0</v>
      </c>
      <c r="U56">
        <f t="shared" si="17"/>
        <v>0</v>
      </c>
      <c r="V56">
        <f t="shared" si="17"/>
        <v>1</v>
      </c>
      <c r="W56">
        <f t="shared" si="17"/>
        <v>0</v>
      </c>
      <c r="X56">
        <f t="shared" si="17"/>
        <v>0</v>
      </c>
      <c r="Y56">
        <f t="shared" si="17"/>
        <v>0</v>
      </c>
      <c r="Z56">
        <f t="shared" si="17"/>
        <v>0</v>
      </c>
      <c r="AA56">
        <f t="shared" si="17"/>
        <v>0</v>
      </c>
      <c r="AB56">
        <f t="shared" si="17"/>
        <v>0</v>
      </c>
    </row>
    <row r="57" spans="1:28">
      <c r="A57" s="2">
        <v>43939</v>
      </c>
      <c r="B57">
        <f>Positivi!B57+Deceduti!B57+Guariti!B57</f>
        <v>175925</v>
      </c>
      <c r="C57">
        <f t="shared" ref="C57" si="22">B57-B56</f>
        <v>3491</v>
      </c>
      <c r="D57">
        <f t="shared" ref="D57" si="23">C57-C56</f>
        <v>-2</v>
      </c>
      <c r="R57">
        <f t="shared" ref="R57:R58" si="24">INT(C57/1000)</f>
        <v>3</v>
      </c>
      <c r="T57">
        <f t="shared" si="17"/>
        <v>0</v>
      </c>
      <c r="U57">
        <f t="shared" si="17"/>
        <v>0</v>
      </c>
      <c r="V57">
        <f t="shared" si="17"/>
        <v>1</v>
      </c>
      <c r="W57">
        <f t="shared" si="17"/>
        <v>0</v>
      </c>
      <c r="X57">
        <f t="shared" si="17"/>
        <v>0</v>
      </c>
      <c r="Y57">
        <f t="shared" si="17"/>
        <v>0</v>
      </c>
      <c r="Z57">
        <f t="shared" si="17"/>
        <v>0</v>
      </c>
      <c r="AA57">
        <f t="shared" si="17"/>
        <v>0</v>
      </c>
      <c r="AB57">
        <f t="shared" si="17"/>
        <v>0</v>
      </c>
    </row>
    <row r="58" spans="1:28">
      <c r="A58" s="2">
        <v>43940</v>
      </c>
      <c r="B58">
        <f>Positivi!B58+Deceduti!B58+Guariti!B58</f>
        <v>178972</v>
      </c>
      <c r="C58">
        <f t="shared" ref="C58" si="25">B58-B57</f>
        <v>3047</v>
      </c>
      <c r="D58">
        <f t="shared" ref="D58" si="26">C58-C57</f>
        <v>-444</v>
      </c>
      <c r="R58">
        <f t="shared" si="24"/>
        <v>3</v>
      </c>
      <c r="T58">
        <f t="shared" si="17"/>
        <v>0</v>
      </c>
      <c r="U58">
        <f t="shared" si="17"/>
        <v>0</v>
      </c>
      <c r="V58">
        <f t="shared" si="17"/>
        <v>1</v>
      </c>
      <c r="W58">
        <f t="shared" si="17"/>
        <v>0</v>
      </c>
      <c r="X58">
        <f t="shared" si="17"/>
        <v>0</v>
      </c>
      <c r="Y58">
        <f t="shared" si="17"/>
        <v>0</v>
      </c>
      <c r="Z58">
        <f t="shared" si="17"/>
        <v>0</v>
      </c>
      <c r="AA58">
        <f t="shared" si="17"/>
        <v>0</v>
      </c>
      <c r="AB58">
        <f t="shared" si="17"/>
        <v>0</v>
      </c>
    </row>
    <row r="59" spans="1:28">
      <c r="A59" s="2">
        <v>43941</v>
      </c>
      <c r="B59">
        <f>Positivi!B59+Deceduti!B59+Guariti!B59</f>
        <v>181228</v>
      </c>
      <c r="C59">
        <f t="shared" ref="C59" si="27">B59-B58</f>
        <v>2256</v>
      </c>
      <c r="D59">
        <f t="shared" ref="D59" si="28">C59-C58</f>
        <v>-791</v>
      </c>
      <c r="R59">
        <f t="shared" si="7"/>
        <v>2</v>
      </c>
      <c r="T59">
        <f t="shared" si="17"/>
        <v>0</v>
      </c>
      <c r="U59">
        <f t="shared" si="17"/>
        <v>1</v>
      </c>
      <c r="V59">
        <f t="shared" si="17"/>
        <v>0</v>
      </c>
      <c r="W59">
        <f t="shared" si="17"/>
        <v>0</v>
      </c>
      <c r="X59">
        <f t="shared" si="17"/>
        <v>0</v>
      </c>
      <c r="Y59">
        <f t="shared" si="17"/>
        <v>0</v>
      </c>
      <c r="Z59">
        <f t="shared" si="17"/>
        <v>0</v>
      </c>
      <c r="AA59">
        <f t="shared" si="17"/>
        <v>0</v>
      </c>
      <c r="AB59">
        <f t="shared" si="17"/>
        <v>0</v>
      </c>
    </row>
    <row r="60" spans="1:28">
      <c r="A60" s="2">
        <v>43942</v>
      </c>
      <c r="B60">
        <f>Positivi!B60+Deceduti!B60+Guariti!B60</f>
        <v>183957</v>
      </c>
      <c r="C60">
        <f t="shared" ref="C60" si="29">B60-B59</f>
        <v>2729</v>
      </c>
      <c r="D60">
        <f t="shared" ref="D60" si="30">C60-C59</f>
        <v>473</v>
      </c>
      <c r="R60">
        <f t="shared" si="7"/>
        <v>2</v>
      </c>
      <c r="T60">
        <f t="shared" si="17"/>
        <v>0</v>
      </c>
      <c r="U60">
        <f t="shared" si="17"/>
        <v>1</v>
      </c>
      <c r="V60">
        <f t="shared" si="17"/>
        <v>0</v>
      </c>
      <c r="W60">
        <f t="shared" si="17"/>
        <v>0</v>
      </c>
      <c r="X60">
        <f t="shared" si="17"/>
        <v>0</v>
      </c>
      <c r="Y60">
        <f t="shared" si="17"/>
        <v>0</v>
      </c>
      <c r="Z60">
        <f t="shared" si="17"/>
        <v>0</v>
      </c>
      <c r="AA60">
        <f t="shared" si="17"/>
        <v>0</v>
      </c>
      <c r="AB60">
        <f t="shared" si="17"/>
        <v>0</v>
      </c>
    </row>
    <row r="61" spans="1:28">
      <c r="A61" s="2">
        <v>43943</v>
      </c>
      <c r="B61">
        <f>Positivi!B61+Deceduti!B61+Guariti!B61</f>
        <v>187327</v>
      </c>
      <c r="C61">
        <f t="shared" ref="C61" si="31">B61-B60</f>
        <v>3370</v>
      </c>
      <c r="D61">
        <f t="shared" ref="D61" si="32">C61-C60</f>
        <v>641</v>
      </c>
      <c r="R61">
        <f t="shared" si="7"/>
        <v>3</v>
      </c>
      <c r="T61">
        <f t="shared" si="17"/>
        <v>0</v>
      </c>
      <c r="U61">
        <f t="shared" si="17"/>
        <v>0</v>
      </c>
      <c r="V61">
        <f t="shared" si="17"/>
        <v>1</v>
      </c>
      <c r="W61">
        <f t="shared" si="17"/>
        <v>0</v>
      </c>
      <c r="X61">
        <f t="shared" si="17"/>
        <v>0</v>
      </c>
      <c r="Y61">
        <f t="shared" si="17"/>
        <v>0</v>
      </c>
      <c r="Z61">
        <f t="shared" si="17"/>
        <v>0</v>
      </c>
      <c r="AA61">
        <f t="shared" si="17"/>
        <v>0</v>
      </c>
      <c r="AB61">
        <f t="shared" si="17"/>
        <v>0</v>
      </c>
    </row>
    <row r="62" spans="1:28">
      <c r="A62" s="2">
        <v>43944</v>
      </c>
      <c r="B62">
        <f>Positivi!B62+Deceduti!B62+Guariti!B62</f>
        <v>189973</v>
      </c>
      <c r="C62">
        <f t="shared" ref="C62" si="33">B62-B61</f>
        <v>2646</v>
      </c>
      <c r="D62">
        <f t="shared" ref="D62" si="34">C62-C61</f>
        <v>-724</v>
      </c>
      <c r="R62">
        <f t="shared" si="7"/>
        <v>2</v>
      </c>
      <c r="T62">
        <f t="shared" si="17"/>
        <v>0</v>
      </c>
      <c r="U62">
        <f t="shared" si="17"/>
        <v>1</v>
      </c>
      <c r="V62">
        <f t="shared" si="17"/>
        <v>0</v>
      </c>
      <c r="W62">
        <f t="shared" si="17"/>
        <v>0</v>
      </c>
      <c r="X62">
        <f t="shared" si="17"/>
        <v>0</v>
      </c>
      <c r="Y62">
        <f t="shared" si="17"/>
        <v>0</v>
      </c>
      <c r="Z62">
        <f t="shared" si="17"/>
        <v>0</v>
      </c>
      <c r="AA62">
        <f t="shared" si="17"/>
        <v>0</v>
      </c>
      <c r="AB62">
        <f t="shared" si="17"/>
        <v>0</v>
      </c>
    </row>
    <row r="63" spans="1:28">
      <c r="A63" s="2">
        <v>43945</v>
      </c>
      <c r="B63">
        <f>Positivi!B63+Deceduti!B63+Guariti!B63</f>
        <v>192994</v>
      </c>
      <c r="C63">
        <f t="shared" ref="C63" si="35">B63-B62</f>
        <v>3021</v>
      </c>
      <c r="D63">
        <f t="shared" ref="D63" si="36">C63-C62</f>
        <v>375</v>
      </c>
      <c r="R63">
        <f t="shared" si="7"/>
        <v>3</v>
      </c>
      <c r="T63">
        <f t="shared" si="17"/>
        <v>0</v>
      </c>
      <c r="U63">
        <f t="shared" si="17"/>
        <v>0</v>
      </c>
      <c r="V63">
        <f t="shared" si="17"/>
        <v>1</v>
      </c>
      <c r="W63">
        <f t="shared" si="17"/>
        <v>0</v>
      </c>
      <c r="X63">
        <f t="shared" si="17"/>
        <v>0</v>
      </c>
      <c r="Y63">
        <f t="shared" si="17"/>
        <v>0</v>
      </c>
      <c r="Z63">
        <f t="shared" si="17"/>
        <v>0</v>
      </c>
      <c r="AA63">
        <f t="shared" si="17"/>
        <v>0</v>
      </c>
      <c r="AB63">
        <f t="shared" si="17"/>
        <v>0</v>
      </c>
    </row>
    <row r="64" spans="1:28">
      <c r="A64" s="2">
        <v>43946</v>
      </c>
      <c r="B64">
        <f>Positivi!B64+Deceduti!B64+Guariti!B64</f>
        <v>195351</v>
      </c>
      <c r="C64">
        <f t="shared" ref="C64" si="37">B64-B63</f>
        <v>2357</v>
      </c>
      <c r="D64">
        <f t="shared" ref="D64" si="38">C64-C63</f>
        <v>-664</v>
      </c>
      <c r="R64">
        <f t="shared" si="7"/>
        <v>2</v>
      </c>
      <c r="T64">
        <f t="shared" si="17"/>
        <v>0</v>
      </c>
      <c r="U64">
        <f t="shared" si="17"/>
        <v>1</v>
      </c>
      <c r="V64">
        <f t="shared" si="17"/>
        <v>0</v>
      </c>
      <c r="W64">
        <f t="shared" si="17"/>
        <v>0</v>
      </c>
      <c r="X64">
        <f t="shared" si="17"/>
        <v>0</v>
      </c>
      <c r="Y64">
        <f t="shared" si="17"/>
        <v>0</v>
      </c>
      <c r="Z64">
        <f t="shared" si="17"/>
        <v>0</v>
      </c>
      <c r="AA64">
        <f t="shared" si="17"/>
        <v>0</v>
      </c>
      <c r="AB64">
        <f t="shared" si="17"/>
        <v>0</v>
      </c>
    </row>
    <row r="65" spans="1:28">
      <c r="A65" s="2">
        <v>43947</v>
      </c>
      <c r="B65">
        <f>Positivi!B65+Deceduti!B65+Guariti!B65</f>
        <v>197675</v>
      </c>
      <c r="C65">
        <f t="shared" ref="C65" si="39">B65-B64</f>
        <v>2324</v>
      </c>
      <c r="D65">
        <f t="shared" ref="D65" si="40">C65-C64</f>
        <v>-33</v>
      </c>
      <c r="R65">
        <f>INT(C65/1000)</f>
        <v>2</v>
      </c>
      <c r="T65">
        <f t="shared" si="17"/>
        <v>0</v>
      </c>
      <c r="U65">
        <f t="shared" si="17"/>
        <v>1</v>
      </c>
      <c r="V65">
        <f t="shared" si="17"/>
        <v>0</v>
      </c>
      <c r="W65">
        <f t="shared" si="17"/>
        <v>0</v>
      </c>
      <c r="X65">
        <f t="shared" si="17"/>
        <v>0</v>
      </c>
      <c r="Y65">
        <f t="shared" si="17"/>
        <v>0</v>
      </c>
      <c r="Z65">
        <f t="shared" si="17"/>
        <v>0</v>
      </c>
      <c r="AA65">
        <f t="shared" si="17"/>
        <v>0</v>
      </c>
      <c r="AB65">
        <f t="shared" si="17"/>
        <v>0</v>
      </c>
    </row>
    <row r="66" spans="1:28">
      <c r="A66" s="2">
        <v>43948</v>
      </c>
      <c r="B66">
        <f>Positivi!B66+Deceduti!B66+Guariti!B66</f>
        <v>199414</v>
      </c>
      <c r="C66">
        <f t="shared" ref="C66" si="41">B66-B65</f>
        <v>1739</v>
      </c>
      <c r="D66">
        <f t="shared" ref="D66" si="42">C66-C65</f>
        <v>-585</v>
      </c>
      <c r="R66">
        <f t="shared" si="7"/>
        <v>1</v>
      </c>
      <c r="T66">
        <f t="shared" si="17"/>
        <v>1</v>
      </c>
      <c r="U66">
        <f t="shared" si="17"/>
        <v>0</v>
      </c>
      <c r="V66">
        <f t="shared" si="17"/>
        <v>0</v>
      </c>
      <c r="W66">
        <f t="shared" si="17"/>
        <v>0</v>
      </c>
      <c r="X66">
        <f t="shared" si="17"/>
        <v>0</v>
      </c>
      <c r="Y66">
        <f t="shared" si="17"/>
        <v>0</v>
      </c>
      <c r="Z66">
        <f t="shared" si="17"/>
        <v>0</v>
      </c>
      <c r="AA66">
        <f t="shared" si="17"/>
        <v>0</v>
      </c>
      <c r="AB66">
        <f t="shared" si="17"/>
        <v>0</v>
      </c>
    </row>
    <row r="67" spans="1:28">
      <c r="A67" s="2">
        <v>43949</v>
      </c>
      <c r="B67">
        <f>Positivi!B67+Deceduti!B67+Guariti!B67</f>
        <v>201505</v>
      </c>
      <c r="C67">
        <f t="shared" ref="C67" si="43">B67-B66</f>
        <v>2091</v>
      </c>
      <c r="D67">
        <f t="shared" ref="D67" si="44">C67-C66</f>
        <v>352</v>
      </c>
      <c r="R67">
        <f t="shared" ref="R67" si="45">INT(C67/1000)</f>
        <v>2</v>
      </c>
      <c r="T67">
        <f t="shared" si="17"/>
        <v>0</v>
      </c>
      <c r="U67">
        <f t="shared" si="17"/>
        <v>1</v>
      </c>
      <c r="V67">
        <f t="shared" si="17"/>
        <v>0</v>
      </c>
      <c r="W67">
        <f t="shared" si="17"/>
        <v>0</v>
      </c>
      <c r="X67">
        <f t="shared" si="17"/>
        <v>0</v>
      </c>
      <c r="Y67">
        <f t="shared" si="17"/>
        <v>0</v>
      </c>
      <c r="Z67">
        <f t="shared" si="17"/>
        <v>0</v>
      </c>
      <c r="AA67">
        <f t="shared" si="17"/>
        <v>0</v>
      </c>
      <c r="AB67">
        <f t="shared" si="17"/>
        <v>0</v>
      </c>
    </row>
    <row r="68" spans="1:28">
      <c r="A68" s="2">
        <v>43950</v>
      </c>
      <c r="B68">
        <f>Positivi!B68+Deceduti!B68+Guariti!B68</f>
        <v>203591</v>
      </c>
      <c r="C68">
        <f t="shared" ref="C68" si="46">B68-B67</f>
        <v>2086</v>
      </c>
      <c r="D68">
        <f t="shared" ref="D68" si="47">C68-C67</f>
        <v>-5</v>
      </c>
      <c r="R68">
        <f t="shared" ref="R68" si="48">INT(C68/1000)</f>
        <v>2</v>
      </c>
      <c r="T68">
        <f t="shared" si="17"/>
        <v>0</v>
      </c>
      <c r="U68">
        <f t="shared" si="17"/>
        <v>1</v>
      </c>
      <c r="V68">
        <f t="shared" si="17"/>
        <v>0</v>
      </c>
      <c r="W68">
        <f t="shared" si="17"/>
        <v>0</v>
      </c>
      <c r="X68">
        <f t="shared" si="17"/>
        <v>0</v>
      </c>
      <c r="Y68">
        <f t="shared" si="17"/>
        <v>0</v>
      </c>
      <c r="Z68">
        <f t="shared" si="17"/>
        <v>0</v>
      </c>
      <c r="AA68">
        <f t="shared" si="17"/>
        <v>0</v>
      </c>
      <c r="AB68">
        <f t="shared" si="17"/>
        <v>0</v>
      </c>
    </row>
    <row r="69" spans="1:28">
      <c r="A69" s="2">
        <v>43951</v>
      </c>
      <c r="B69">
        <f>Positivi!B69+Deceduti!B69+Guariti!B69</f>
        <v>205463</v>
      </c>
      <c r="C69">
        <f t="shared" ref="C69" si="49">B69-B68</f>
        <v>1872</v>
      </c>
      <c r="D69">
        <f t="shared" ref="D69" si="50">C69-C68</f>
        <v>-214</v>
      </c>
      <c r="R69">
        <f t="shared" ref="R69" si="51">INT(C69/1000)</f>
        <v>1</v>
      </c>
      <c r="T69">
        <f t="shared" si="17"/>
        <v>1</v>
      </c>
      <c r="U69">
        <f t="shared" si="17"/>
        <v>0</v>
      </c>
      <c r="V69">
        <f t="shared" si="17"/>
        <v>0</v>
      </c>
      <c r="W69">
        <f t="shared" si="17"/>
        <v>0</v>
      </c>
      <c r="X69">
        <f t="shared" si="17"/>
        <v>0</v>
      </c>
      <c r="Y69">
        <f t="shared" si="17"/>
        <v>0</v>
      </c>
      <c r="Z69">
        <f t="shared" si="17"/>
        <v>0</v>
      </c>
      <c r="AA69">
        <f t="shared" si="17"/>
        <v>0</v>
      </c>
      <c r="AB69">
        <f t="shared" si="17"/>
        <v>0</v>
      </c>
    </row>
    <row r="70" spans="1:28">
      <c r="A70" s="2">
        <v>43952</v>
      </c>
      <c r="B70">
        <f>Positivi!B70+Deceduti!B70+Guariti!B70</f>
        <v>207428</v>
      </c>
      <c r="C70">
        <f t="shared" ref="C70" si="52">B70-B69</f>
        <v>1965</v>
      </c>
      <c r="D70">
        <f t="shared" ref="D70" si="53">C70-C69</f>
        <v>93</v>
      </c>
      <c r="R70">
        <f t="shared" ref="R70" si="54">INT(C70/1000)</f>
        <v>1</v>
      </c>
      <c r="T70">
        <f t="shared" si="17"/>
        <v>1</v>
      </c>
      <c r="U70">
        <f t="shared" si="17"/>
        <v>0</v>
      </c>
      <c r="V70">
        <f t="shared" si="17"/>
        <v>0</v>
      </c>
      <c r="W70">
        <f t="shared" si="17"/>
        <v>0</v>
      </c>
      <c r="X70">
        <f t="shared" si="17"/>
        <v>0</v>
      </c>
      <c r="Y70">
        <f t="shared" si="17"/>
        <v>0</v>
      </c>
      <c r="Z70">
        <f t="shared" si="17"/>
        <v>0</v>
      </c>
      <c r="AA70">
        <f t="shared" si="17"/>
        <v>0</v>
      </c>
      <c r="AB70">
        <f t="shared" si="17"/>
        <v>0</v>
      </c>
    </row>
    <row r="71" spans="1:28">
      <c r="A71" s="2">
        <v>43953</v>
      </c>
      <c r="B71">
        <f>Positivi!B71+Deceduti!B71+Guariti!B71</f>
        <v>209328</v>
      </c>
      <c r="C71">
        <f t="shared" ref="C71" si="55">B71-B70</f>
        <v>1900</v>
      </c>
      <c r="D71">
        <f t="shared" ref="D71" si="56">C71-C70</f>
        <v>-65</v>
      </c>
      <c r="R71">
        <f t="shared" ref="R71" si="57">INT(C71/1000)</f>
        <v>1</v>
      </c>
      <c r="T71">
        <f t="shared" si="17"/>
        <v>1</v>
      </c>
      <c r="U71">
        <f t="shared" si="17"/>
        <v>0</v>
      </c>
      <c r="V71">
        <f t="shared" si="17"/>
        <v>0</v>
      </c>
      <c r="W71">
        <f t="shared" si="17"/>
        <v>0</v>
      </c>
      <c r="X71">
        <f t="shared" si="17"/>
        <v>0</v>
      </c>
      <c r="Y71">
        <f t="shared" si="17"/>
        <v>0</v>
      </c>
      <c r="Z71">
        <f t="shared" si="17"/>
        <v>0</v>
      </c>
      <c r="AA71">
        <f t="shared" si="17"/>
        <v>0</v>
      </c>
      <c r="AB71">
        <f t="shared" si="17"/>
        <v>0</v>
      </c>
    </row>
    <row r="72" spans="1:28">
      <c r="A72" s="2">
        <v>43954</v>
      </c>
      <c r="B72">
        <f>Positivi!B72+Deceduti!B72+Guariti!B72</f>
        <v>210717</v>
      </c>
      <c r="C72">
        <f t="shared" ref="C72" si="58">B72-B71</f>
        <v>1389</v>
      </c>
      <c r="D72">
        <f t="shared" ref="D72" si="59">C72-C71</f>
        <v>-511</v>
      </c>
      <c r="R72">
        <f t="shared" ref="R72" si="60">INT(C72/1000)</f>
        <v>1</v>
      </c>
      <c r="T72">
        <f t="shared" si="17"/>
        <v>1</v>
      </c>
      <c r="U72">
        <f t="shared" si="17"/>
        <v>0</v>
      </c>
      <c r="V72">
        <f t="shared" si="17"/>
        <v>0</v>
      </c>
      <c r="W72">
        <f t="shared" si="17"/>
        <v>0</v>
      </c>
      <c r="X72">
        <f t="shared" si="17"/>
        <v>0</v>
      </c>
      <c r="Y72">
        <f t="shared" si="17"/>
        <v>0</v>
      </c>
      <c r="Z72">
        <f t="shared" si="17"/>
        <v>0</v>
      </c>
      <c r="AA72">
        <f t="shared" si="17"/>
        <v>0</v>
      </c>
      <c r="AB72">
        <f t="shared" si="17"/>
        <v>0</v>
      </c>
    </row>
    <row r="73" spans="1:28">
      <c r="A73" s="2">
        <v>43955</v>
      </c>
      <c r="B73">
        <f>Positivi!B73+Deceduti!B73+Guariti!B73</f>
        <v>211938</v>
      </c>
      <c r="C73">
        <f t="shared" ref="C73" si="61">B73-B72</f>
        <v>1221</v>
      </c>
      <c r="D73">
        <f t="shared" ref="D73" si="62">C73-C72</f>
        <v>-168</v>
      </c>
      <c r="R73">
        <f t="shared" ref="R73" si="63">INT(C73/1000)</f>
        <v>1</v>
      </c>
      <c r="T73">
        <f t="shared" si="17"/>
        <v>1</v>
      </c>
      <c r="U73">
        <f t="shared" si="17"/>
        <v>0</v>
      </c>
      <c r="V73">
        <f t="shared" si="17"/>
        <v>0</v>
      </c>
      <c r="W73">
        <f t="shared" si="17"/>
        <v>0</v>
      </c>
      <c r="X73">
        <f t="shared" si="17"/>
        <v>0</v>
      </c>
      <c r="Y73">
        <f t="shared" si="17"/>
        <v>0</v>
      </c>
      <c r="Z73">
        <f t="shared" si="17"/>
        <v>0</v>
      </c>
      <c r="AA73">
        <f t="shared" si="17"/>
        <v>0</v>
      </c>
      <c r="AB73">
        <f t="shared" si="17"/>
        <v>0</v>
      </c>
    </row>
    <row r="74" spans="1:28">
      <c r="A74" s="2">
        <v>43956</v>
      </c>
      <c r="B74">
        <f>Positivi!B74+Deceduti!B74+Guariti!B74</f>
        <v>213013</v>
      </c>
      <c r="C74">
        <f t="shared" ref="C74" si="64">B74-B73</f>
        <v>1075</v>
      </c>
      <c r="D74">
        <f t="shared" ref="D74" si="65">C74-C73</f>
        <v>-146</v>
      </c>
      <c r="R74">
        <f t="shared" ref="R74" si="66">INT(C74/1000)</f>
        <v>1</v>
      </c>
      <c r="T74">
        <f t="shared" si="17"/>
        <v>1</v>
      </c>
      <c r="U74">
        <f t="shared" si="17"/>
        <v>0</v>
      </c>
      <c r="V74">
        <f t="shared" si="17"/>
        <v>0</v>
      </c>
      <c r="W74">
        <f t="shared" si="17"/>
        <v>0</v>
      </c>
      <c r="X74">
        <f t="shared" si="17"/>
        <v>0</v>
      </c>
      <c r="Y74">
        <f t="shared" si="17"/>
        <v>0</v>
      </c>
      <c r="Z74">
        <f t="shared" si="17"/>
        <v>0</v>
      </c>
      <c r="AA74">
        <f t="shared" si="17"/>
        <v>0</v>
      </c>
      <c r="AB74">
        <f t="shared" si="17"/>
        <v>0</v>
      </c>
    </row>
    <row r="75" spans="1:28">
      <c r="A75" s="2">
        <v>43957</v>
      </c>
      <c r="B75">
        <f>Positivi!B75+Deceduti!B75+Guariti!B75</f>
        <v>214457</v>
      </c>
      <c r="C75">
        <f t="shared" ref="C75:C76" si="67">B75-B74</f>
        <v>1444</v>
      </c>
      <c r="D75">
        <f t="shared" ref="D75:D76" si="68">C75-C74</f>
        <v>369</v>
      </c>
      <c r="R75">
        <f t="shared" ref="R75:R76" si="69">INT(C75/1000)</f>
        <v>1</v>
      </c>
      <c r="T75">
        <f t="shared" si="17"/>
        <v>1</v>
      </c>
      <c r="U75">
        <f t="shared" si="17"/>
        <v>0</v>
      </c>
      <c r="V75">
        <f t="shared" si="17"/>
        <v>0</v>
      </c>
      <c r="W75">
        <f t="shared" si="17"/>
        <v>0</v>
      </c>
      <c r="X75">
        <f t="shared" si="17"/>
        <v>0</v>
      </c>
      <c r="Y75">
        <f t="shared" si="17"/>
        <v>0</v>
      </c>
      <c r="Z75">
        <f t="shared" si="17"/>
        <v>0</v>
      </c>
      <c r="AA75">
        <f t="shared" si="17"/>
        <v>0</v>
      </c>
      <c r="AB75">
        <f t="shared" si="17"/>
        <v>0</v>
      </c>
    </row>
    <row r="76" spans="1:28">
      <c r="A76" s="2">
        <v>43958</v>
      </c>
      <c r="B76">
        <f>Positivi!B76+Deceduti!B76+Guariti!B76</f>
        <v>215858</v>
      </c>
      <c r="C76">
        <f t="shared" si="67"/>
        <v>1401</v>
      </c>
      <c r="D76">
        <f t="shared" si="68"/>
        <v>-43</v>
      </c>
      <c r="R76">
        <f t="shared" si="69"/>
        <v>1</v>
      </c>
      <c r="T76">
        <f t="shared" ref="T76:AB80" si="70">IF($R76=T$2,1,0)</f>
        <v>1</v>
      </c>
      <c r="U76">
        <f t="shared" si="70"/>
        <v>0</v>
      </c>
      <c r="V76">
        <f t="shared" si="70"/>
        <v>0</v>
      </c>
      <c r="W76">
        <f t="shared" si="70"/>
        <v>0</v>
      </c>
      <c r="X76">
        <f t="shared" si="70"/>
        <v>0</v>
      </c>
      <c r="Y76">
        <f t="shared" si="70"/>
        <v>0</v>
      </c>
      <c r="Z76">
        <f t="shared" si="70"/>
        <v>0</v>
      </c>
      <c r="AA76">
        <f t="shared" si="70"/>
        <v>0</v>
      </c>
      <c r="AB76">
        <f t="shared" si="70"/>
        <v>0</v>
      </c>
    </row>
    <row r="77" spans="1:28">
      <c r="A77" s="2">
        <v>43959</v>
      </c>
      <c r="B77">
        <f>Positivi!B77+Deceduti!B77+Guariti!B77</f>
        <v>217185</v>
      </c>
      <c r="C77">
        <f t="shared" ref="C77:C78" si="71">B77-B76</f>
        <v>1327</v>
      </c>
      <c r="D77">
        <f t="shared" ref="D77:D78" si="72">C77-C76</f>
        <v>-74</v>
      </c>
      <c r="R77">
        <f t="shared" ref="R77:R78" si="73">INT(C77/1000)</f>
        <v>1</v>
      </c>
      <c r="T77">
        <f t="shared" si="70"/>
        <v>1</v>
      </c>
      <c r="U77">
        <f t="shared" si="70"/>
        <v>0</v>
      </c>
      <c r="V77">
        <f t="shared" si="70"/>
        <v>0</v>
      </c>
      <c r="W77">
        <f t="shared" si="70"/>
        <v>0</v>
      </c>
      <c r="X77">
        <f t="shared" si="70"/>
        <v>0</v>
      </c>
      <c r="Y77">
        <f t="shared" si="70"/>
        <v>0</v>
      </c>
      <c r="Z77">
        <f t="shared" si="70"/>
        <v>0</v>
      </c>
      <c r="AA77">
        <f t="shared" si="70"/>
        <v>0</v>
      </c>
      <c r="AB77">
        <f t="shared" si="70"/>
        <v>0</v>
      </c>
    </row>
    <row r="78" spans="1:28">
      <c r="A78" s="2">
        <v>43960</v>
      </c>
      <c r="B78">
        <f>Positivi!B78+Deceduti!B78+Guariti!B78</f>
        <v>218268</v>
      </c>
      <c r="C78">
        <f t="shared" si="71"/>
        <v>1083</v>
      </c>
      <c r="D78">
        <f t="shared" si="72"/>
        <v>-244</v>
      </c>
      <c r="R78">
        <f t="shared" si="73"/>
        <v>1</v>
      </c>
      <c r="T78">
        <f t="shared" si="70"/>
        <v>1</v>
      </c>
      <c r="U78">
        <f t="shared" si="70"/>
        <v>0</v>
      </c>
      <c r="V78">
        <f t="shared" si="70"/>
        <v>0</v>
      </c>
      <c r="W78">
        <f t="shared" si="70"/>
        <v>0</v>
      </c>
      <c r="X78">
        <f t="shared" si="70"/>
        <v>0</v>
      </c>
      <c r="Y78">
        <f t="shared" si="70"/>
        <v>0</v>
      </c>
      <c r="Z78">
        <f t="shared" si="70"/>
        <v>0</v>
      </c>
      <c r="AA78">
        <f t="shared" si="70"/>
        <v>0</v>
      </c>
      <c r="AB78">
        <f t="shared" si="70"/>
        <v>0</v>
      </c>
    </row>
    <row r="79" spans="1:28">
      <c r="A79" s="2">
        <v>43961</v>
      </c>
      <c r="B79">
        <f>Positivi!B79+Deceduti!B79+Guariti!B79</f>
        <v>219070</v>
      </c>
      <c r="C79">
        <f t="shared" ref="C79" si="74">B79-B78</f>
        <v>802</v>
      </c>
      <c r="D79">
        <f t="shared" ref="D79" si="75">C79-C78</f>
        <v>-281</v>
      </c>
      <c r="R79">
        <f>INT(C79/100)</f>
        <v>8</v>
      </c>
      <c r="T79">
        <f t="shared" si="70"/>
        <v>0</v>
      </c>
      <c r="U79">
        <f t="shared" si="70"/>
        <v>0</v>
      </c>
      <c r="V79">
        <f t="shared" si="70"/>
        <v>0</v>
      </c>
      <c r="W79">
        <f t="shared" si="70"/>
        <v>0</v>
      </c>
      <c r="X79">
        <f t="shared" si="70"/>
        <v>0</v>
      </c>
      <c r="Y79">
        <f t="shared" si="70"/>
        <v>0</v>
      </c>
      <c r="Z79">
        <f t="shared" si="70"/>
        <v>0</v>
      </c>
      <c r="AA79">
        <f t="shared" si="70"/>
        <v>1</v>
      </c>
      <c r="AB79">
        <f t="shared" si="70"/>
        <v>0</v>
      </c>
    </row>
    <row r="80" spans="1:28">
      <c r="A80" s="2">
        <v>43962</v>
      </c>
      <c r="B80">
        <f>Positivi!B80+Deceduti!B80+Guariti!B80</f>
        <v>219814</v>
      </c>
      <c r="C80">
        <f t="shared" ref="C80" si="76">B80-B79</f>
        <v>744</v>
      </c>
      <c r="D80">
        <f t="shared" ref="D80" si="77">C80-C79</f>
        <v>-58</v>
      </c>
      <c r="R80">
        <f>INT(C80/100)</f>
        <v>7</v>
      </c>
      <c r="T80">
        <f t="shared" si="70"/>
        <v>0</v>
      </c>
      <c r="U80">
        <f t="shared" si="70"/>
        <v>0</v>
      </c>
      <c r="V80">
        <f t="shared" si="70"/>
        <v>0</v>
      </c>
      <c r="W80">
        <f t="shared" si="70"/>
        <v>0</v>
      </c>
      <c r="X80">
        <f t="shared" si="70"/>
        <v>0</v>
      </c>
      <c r="Y80">
        <f t="shared" si="70"/>
        <v>0</v>
      </c>
      <c r="Z80">
        <f t="shared" si="70"/>
        <v>1</v>
      </c>
      <c r="AA80">
        <f t="shared" si="70"/>
        <v>0</v>
      </c>
      <c r="AB80">
        <f t="shared" si="70"/>
        <v>0</v>
      </c>
    </row>
    <row r="83" spans="20:28">
      <c r="T83">
        <f>SUM(T4:T81)</f>
        <v>14</v>
      </c>
      <c r="U83">
        <f t="shared" ref="U83:AB83" si="78">SUM(U4:U81)</f>
        <v>15</v>
      </c>
      <c r="V83">
        <f t="shared" si="78"/>
        <v>16</v>
      </c>
      <c r="W83">
        <f t="shared" si="78"/>
        <v>13</v>
      </c>
      <c r="X83">
        <f t="shared" si="78"/>
        <v>10</v>
      </c>
      <c r="Y83">
        <f t="shared" si="78"/>
        <v>2</v>
      </c>
      <c r="Z83">
        <f t="shared" si="78"/>
        <v>4</v>
      </c>
      <c r="AA83">
        <f t="shared" si="78"/>
        <v>1</v>
      </c>
      <c r="AB83">
        <f t="shared" si="78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2020-05-11T18:35:33Z</dcterms:modified>
</cp:coreProperties>
</file>