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AC917B68-6BFC-49B7-B0A6-7E2C7B85E0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dead" sheetId="20" r:id="rId12"/>
    <sheet name="Bilog" sheetId="17" r:id="rId13"/>
    <sheet name="R0" sheetId="18" r:id="rId14"/>
    <sheet name="Coeff stime" sheetId="12" r:id="rId15"/>
    <sheet name="Analisi-nuovi-pos (2)" sheetId="16" r:id="rId16"/>
    <sheet name="Analisi-dead (2)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1" i="17" l="1"/>
  <c r="C131" i="17" s="1"/>
  <c r="B132" i="17"/>
  <c r="C132" i="17" s="1"/>
  <c r="B133" i="17"/>
  <c r="C133" i="17" s="1"/>
  <c r="K133" i="20"/>
  <c r="L133" i="20"/>
  <c r="K134" i="20"/>
  <c r="L134" i="20"/>
  <c r="K135" i="20"/>
  <c r="L135" i="20"/>
  <c r="K136" i="20"/>
  <c r="L136" i="20"/>
  <c r="K137" i="20"/>
  <c r="L137" i="20"/>
  <c r="K138" i="20"/>
  <c r="L138" i="20"/>
  <c r="K139" i="20"/>
  <c r="L139" i="20"/>
  <c r="I133" i="20"/>
  <c r="G133" i="20" s="1"/>
  <c r="I134" i="20"/>
  <c r="I135" i="20"/>
  <c r="I136" i="20"/>
  <c r="I137" i="20"/>
  <c r="I138" i="20"/>
  <c r="I139" i="20"/>
  <c r="A130" i="20"/>
  <c r="C130" i="20"/>
  <c r="D130" i="20"/>
  <c r="E130" i="20"/>
  <c r="L130" i="20" s="1"/>
  <c r="F130" i="20"/>
  <c r="I130" i="20"/>
  <c r="G130" i="20" s="1"/>
  <c r="A131" i="20"/>
  <c r="C131" i="20"/>
  <c r="D131" i="20" s="1"/>
  <c r="K131" i="20" s="1"/>
  <c r="E131" i="20"/>
  <c r="L131" i="20" s="1"/>
  <c r="F131" i="20"/>
  <c r="I131" i="20"/>
  <c r="A132" i="20"/>
  <c r="C132" i="20"/>
  <c r="D132" i="20" s="1"/>
  <c r="K132" i="20" s="1"/>
  <c r="I132" i="20"/>
  <c r="A130" i="19"/>
  <c r="C130" i="19"/>
  <c r="D130" i="19"/>
  <c r="J130" i="19" s="1"/>
  <c r="E130" i="19"/>
  <c r="K130" i="19" s="1"/>
  <c r="H130" i="19"/>
  <c r="F130" i="19" s="1"/>
  <c r="A131" i="19"/>
  <c r="C131" i="19"/>
  <c r="D131" i="19" s="1"/>
  <c r="H131" i="19"/>
  <c r="A132" i="19"/>
  <c r="C132" i="19"/>
  <c r="H132" i="19"/>
  <c r="A130" i="9"/>
  <c r="C130" i="9"/>
  <c r="D130" i="9"/>
  <c r="K130" i="9" s="1"/>
  <c r="E130" i="9"/>
  <c r="G130" i="9"/>
  <c r="H130" i="9"/>
  <c r="I130" i="9"/>
  <c r="J130" i="9"/>
  <c r="A131" i="9"/>
  <c r="C131" i="9"/>
  <c r="G131" i="9" s="1"/>
  <c r="I131" i="9" s="1"/>
  <c r="D131" i="9"/>
  <c r="E131" i="9" s="1"/>
  <c r="H131" i="9"/>
  <c r="J131" i="9" s="1"/>
  <c r="A132" i="9"/>
  <c r="C132" i="9"/>
  <c r="D132" i="9" s="1"/>
  <c r="Q140" i="13"/>
  <c r="V140" i="13" s="1"/>
  <c r="R132" i="13"/>
  <c r="T132" i="13" s="1"/>
  <c r="V132" i="13"/>
  <c r="W132" i="13"/>
  <c r="Z132" i="13"/>
  <c r="AA132" i="13"/>
  <c r="W140" i="13"/>
  <c r="Z140" i="13"/>
  <c r="AA140" i="13"/>
  <c r="AC140" i="13"/>
  <c r="R130" i="13"/>
  <c r="T130" i="13" s="1"/>
  <c r="V130" i="13"/>
  <c r="W130" i="13"/>
  <c r="Z130" i="13"/>
  <c r="AA130" i="13"/>
  <c r="R131" i="13"/>
  <c r="V131" i="13" s="1"/>
  <c r="T131" i="13"/>
  <c r="U131" i="13"/>
  <c r="X131" i="13"/>
  <c r="Y131" i="13"/>
  <c r="AA131" i="13"/>
  <c r="AB131" i="13"/>
  <c r="A130" i="13"/>
  <c r="B130" i="13"/>
  <c r="C130" i="13"/>
  <c r="E130" i="13" s="1"/>
  <c r="D130" i="13"/>
  <c r="A131" i="13"/>
  <c r="B131" i="13"/>
  <c r="C131" i="13"/>
  <c r="D131" i="13" s="1"/>
  <c r="A132" i="13"/>
  <c r="B132" i="13"/>
  <c r="C132" i="13" s="1"/>
  <c r="D132" i="13" s="1"/>
  <c r="A130" i="7"/>
  <c r="B130" i="7"/>
  <c r="C130" i="7"/>
  <c r="D130" i="7"/>
  <c r="A131" i="7"/>
  <c r="B131" i="7"/>
  <c r="C131" i="7"/>
  <c r="D131" i="7"/>
  <c r="A132" i="7"/>
  <c r="B132" i="7"/>
  <c r="C132" i="7"/>
  <c r="D132" i="7"/>
  <c r="A130" i="8"/>
  <c r="B130" i="8"/>
  <c r="C130" i="8" s="1"/>
  <c r="A131" i="8"/>
  <c r="B131" i="8"/>
  <c r="C131" i="8"/>
  <c r="D131" i="8" s="1"/>
  <c r="A132" i="8"/>
  <c r="B132" i="8"/>
  <c r="C132" i="8" s="1"/>
  <c r="D132" i="8" s="1"/>
  <c r="A130" i="6"/>
  <c r="B130" i="6"/>
  <c r="C130" i="6"/>
  <c r="E131" i="6" s="1"/>
  <c r="D130" i="6"/>
  <c r="E130" i="6"/>
  <c r="A131" i="6"/>
  <c r="B131" i="6"/>
  <c r="C131" i="6"/>
  <c r="D131" i="6" s="1"/>
  <c r="A132" i="6"/>
  <c r="B132" i="6"/>
  <c r="C132" i="6" s="1"/>
  <c r="D132" i="6" s="1"/>
  <c r="R130" i="5"/>
  <c r="T130" i="5" s="1"/>
  <c r="W130" i="5"/>
  <c r="AA130" i="5"/>
  <c r="R131" i="5"/>
  <c r="V131" i="5" s="1"/>
  <c r="U131" i="5"/>
  <c r="Y131" i="5"/>
  <c r="R132" i="5"/>
  <c r="T132" i="5" s="1"/>
  <c r="AA132" i="5"/>
  <c r="A130" i="5"/>
  <c r="B130" i="5"/>
  <c r="C130" i="5" s="1"/>
  <c r="E130" i="5"/>
  <c r="A131" i="5"/>
  <c r="B131" i="5"/>
  <c r="C131" i="5"/>
  <c r="A132" i="5"/>
  <c r="B132" i="5"/>
  <c r="C132" i="5" s="1"/>
  <c r="D132" i="5" s="1"/>
  <c r="R130" i="4"/>
  <c r="T130" i="4" s="1"/>
  <c r="R131" i="4"/>
  <c r="V131" i="4" s="1"/>
  <c r="R132" i="4"/>
  <c r="T132" i="4" s="1"/>
  <c r="A130" i="4"/>
  <c r="B130" i="4"/>
  <c r="C130" i="4"/>
  <c r="E131" i="4" s="1"/>
  <c r="D130" i="4"/>
  <c r="E130" i="4"/>
  <c r="A131" i="4"/>
  <c r="B131" i="4"/>
  <c r="C131" i="4"/>
  <c r="D131" i="4" s="1"/>
  <c r="A132" i="4"/>
  <c r="B132" i="4"/>
  <c r="C132" i="4" s="1"/>
  <c r="D132" i="4" s="1"/>
  <c r="A130" i="3"/>
  <c r="B130" i="3"/>
  <c r="C130" i="3" s="1"/>
  <c r="E130" i="3"/>
  <c r="A131" i="3"/>
  <c r="B131" i="3"/>
  <c r="C131" i="3"/>
  <c r="A132" i="3"/>
  <c r="B132" i="3"/>
  <c r="C132" i="3" s="1"/>
  <c r="D132" i="3" s="1"/>
  <c r="A130" i="2"/>
  <c r="B130" i="2"/>
  <c r="C130" i="2"/>
  <c r="E132" i="2" s="1"/>
  <c r="D130" i="2"/>
  <c r="E130" i="2"/>
  <c r="A131" i="2"/>
  <c r="B131" i="2"/>
  <c r="C131" i="2"/>
  <c r="D131" i="2" s="1"/>
  <c r="A132" i="2"/>
  <c r="B132" i="2"/>
  <c r="C132" i="2" s="1"/>
  <c r="D132" i="2" s="1"/>
  <c r="E133" i="17" l="1"/>
  <c r="E132" i="17"/>
  <c r="D131" i="17"/>
  <c r="D132" i="17"/>
  <c r="D133" i="17"/>
  <c r="E131" i="17"/>
  <c r="H133" i="20"/>
  <c r="G134" i="20"/>
  <c r="J130" i="20"/>
  <c r="G131" i="20"/>
  <c r="H130" i="20"/>
  <c r="E132" i="20"/>
  <c r="L132" i="20" s="1"/>
  <c r="K130" i="20"/>
  <c r="F132" i="20"/>
  <c r="J131" i="19"/>
  <c r="E132" i="19"/>
  <c r="K132" i="19" s="1"/>
  <c r="G130" i="19"/>
  <c r="F131" i="19"/>
  <c r="I131" i="19" s="1"/>
  <c r="I130" i="19"/>
  <c r="D132" i="19"/>
  <c r="J132" i="19" s="1"/>
  <c r="E131" i="19"/>
  <c r="K131" i="19" s="1"/>
  <c r="E132" i="9"/>
  <c r="K132" i="9"/>
  <c r="H132" i="9"/>
  <c r="J132" i="9" s="1"/>
  <c r="K131" i="9"/>
  <c r="G132" i="9"/>
  <c r="I132" i="9" s="1"/>
  <c r="T140" i="13"/>
  <c r="Y132" i="13"/>
  <c r="Y140" i="13" s="1"/>
  <c r="U132" i="13"/>
  <c r="U140" i="13" s="1"/>
  <c r="AB132" i="13"/>
  <c r="AB140" i="13" s="1"/>
  <c r="X132" i="13"/>
  <c r="X140" i="13" s="1"/>
  <c r="Y130" i="13"/>
  <c r="U130" i="13"/>
  <c r="W131" i="13"/>
  <c r="Z131" i="13"/>
  <c r="AB130" i="13"/>
  <c r="X130" i="13"/>
  <c r="E132" i="13"/>
  <c r="E131" i="13"/>
  <c r="E130" i="8"/>
  <c r="E131" i="8"/>
  <c r="E132" i="8"/>
  <c r="D130" i="8"/>
  <c r="E132" i="6"/>
  <c r="W132" i="5"/>
  <c r="Y130" i="5"/>
  <c r="U130" i="5"/>
  <c r="Z132" i="5"/>
  <c r="V132" i="5"/>
  <c r="AB131" i="5"/>
  <c r="X131" i="5"/>
  <c r="T131" i="5"/>
  <c r="Z130" i="5"/>
  <c r="V130" i="5"/>
  <c r="Y132" i="5"/>
  <c r="U132" i="5"/>
  <c r="AA131" i="5"/>
  <c r="W131" i="5"/>
  <c r="AB132" i="5"/>
  <c r="X132" i="5"/>
  <c r="Z131" i="5"/>
  <c r="AB130" i="5"/>
  <c r="X130" i="5"/>
  <c r="E131" i="5"/>
  <c r="E132" i="5"/>
  <c r="D130" i="5"/>
  <c r="D131" i="5"/>
  <c r="AA132" i="4"/>
  <c r="W132" i="4"/>
  <c r="Y130" i="4"/>
  <c r="U130" i="4"/>
  <c r="Y131" i="4"/>
  <c r="U131" i="4"/>
  <c r="AA130" i="4"/>
  <c r="W130" i="4"/>
  <c r="Z132" i="4"/>
  <c r="V132" i="4"/>
  <c r="AB131" i="4"/>
  <c r="X131" i="4"/>
  <c r="T131" i="4"/>
  <c r="Z130" i="4"/>
  <c r="V130" i="4"/>
  <c r="Y132" i="4"/>
  <c r="U132" i="4"/>
  <c r="AA131" i="4"/>
  <c r="W131" i="4"/>
  <c r="AB132" i="4"/>
  <c r="X132" i="4"/>
  <c r="Z131" i="4"/>
  <c r="AB130" i="4"/>
  <c r="X130" i="4"/>
  <c r="E132" i="4"/>
  <c r="E131" i="3"/>
  <c r="E132" i="3"/>
  <c r="D130" i="3"/>
  <c r="D131" i="3"/>
  <c r="E131" i="2"/>
  <c r="B129" i="17"/>
  <c r="C129" i="17" s="1"/>
  <c r="B130" i="17"/>
  <c r="C130" i="17" s="1"/>
  <c r="A128" i="20"/>
  <c r="C128" i="20"/>
  <c r="D128" i="20" s="1"/>
  <c r="E128" i="20"/>
  <c r="L128" i="20" s="1"/>
  <c r="F128" i="20"/>
  <c r="I128" i="20"/>
  <c r="G128" i="20" s="1"/>
  <c r="A129" i="20"/>
  <c r="C129" i="20"/>
  <c r="D129" i="20" s="1"/>
  <c r="K129" i="20" s="1"/>
  <c r="F129" i="20"/>
  <c r="I129" i="20"/>
  <c r="A128" i="19"/>
  <c r="H128" i="19"/>
  <c r="A129" i="19"/>
  <c r="H129" i="19"/>
  <c r="A128" i="9"/>
  <c r="C128" i="9"/>
  <c r="D128" i="9"/>
  <c r="E128" i="9"/>
  <c r="G128" i="9"/>
  <c r="H128" i="9"/>
  <c r="I128" i="9"/>
  <c r="J128" i="9"/>
  <c r="K128" i="9"/>
  <c r="A129" i="9"/>
  <c r="C129" i="9"/>
  <c r="G129" i="9" s="1"/>
  <c r="I129" i="9" s="1"/>
  <c r="D129" i="9"/>
  <c r="E129" i="9" s="1"/>
  <c r="H129" i="9"/>
  <c r="J129" i="9"/>
  <c r="R128" i="13"/>
  <c r="T128" i="13" s="1"/>
  <c r="V128" i="13"/>
  <c r="W128" i="13"/>
  <c r="Z128" i="13"/>
  <c r="AA128" i="13"/>
  <c r="R129" i="13"/>
  <c r="V129" i="13" s="1"/>
  <c r="T129" i="13"/>
  <c r="U129" i="13"/>
  <c r="W129" i="13"/>
  <c r="X129" i="13"/>
  <c r="Y129" i="13"/>
  <c r="AA129" i="13"/>
  <c r="AB129" i="13"/>
  <c r="A128" i="13"/>
  <c r="B128" i="13"/>
  <c r="C128" i="13" s="1"/>
  <c r="A129" i="13"/>
  <c r="B129" i="13"/>
  <c r="C129" i="13" s="1"/>
  <c r="D129" i="13" s="1"/>
  <c r="A128" i="7"/>
  <c r="B128" i="7"/>
  <c r="C128" i="7" s="1"/>
  <c r="D128" i="7" s="1"/>
  <c r="A129" i="7"/>
  <c r="B129" i="7"/>
  <c r="C129" i="7" s="1"/>
  <c r="D129" i="7" s="1"/>
  <c r="A128" i="8"/>
  <c r="B128" i="8"/>
  <c r="C128" i="8"/>
  <c r="E128" i="8" s="1"/>
  <c r="D128" i="8"/>
  <c r="A129" i="8"/>
  <c r="B129" i="8"/>
  <c r="C129" i="8"/>
  <c r="D129" i="8" s="1"/>
  <c r="A128" i="6"/>
  <c r="B128" i="6"/>
  <c r="C128" i="6" s="1"/>
  <c r="E128" i="6"/>
  <c r="A129" i="6"/>
  <c r="B129" i="6"/>
  <c r="C129" i="6"/>
  <c r="D129" i="6" s="1"/>
  <c r="R128" i="5"/>
  <c r="T128" i="5" s="1"/>
  <c r="V128" i="5"/>
  <c r="W128" i="5"/>
  <c r="Z128" i="5"/>
  <c r="AA128" i="5"/>
  <c r="R129" i="5"/>
  <c r="V129" i="5" s="1"/>
  <c r="T129" i="5"/>
  <c r="U129" i="5"/>
  <c r="W129" i="5"/>
  <c r="X129" i="5"/>
  <c r="Y129" i="5"/>
  <c r="AA129" i="5"/>
  <c r="AB129" i="5"/>
  <c r="A128" i="5"/>
  <c r="B128" i="5"/>
  <c r="C128" i="5" s="1"/>
  <c r="E128" i="5"/>
  <c r="A129" i="5"/>
  <c r="B129" i="5"/>
  <c r="C129" i="5"/>
  <c r="D129" i="5" s="1"/>
  <c r="R128" i="4"/>
  <c r="T128" i="4" s="1"/>
  <c r="R129" i="4"/>
  <c r="V129" i="4" s="1"/>
  <c r="A128" i="4"/>
  <c r="B128" i="4"/>
  <c r="C128" i="4" s="1"/>
  <c r="E128" i="4"/>
  <c r="A129" i="4"/>
  <c r="B129" i="4"/>
  <c r="C129" i="4"/>
  <c r="D129" i="4" s="1"/>
  <c r="A128" i="3"/>
  <c r="B128" i="3"/>
  <c r="C128" i="3" s="1"/>
  <c r="E128" i="3"/>
  <c r="A129" i="3"/>
  <c r="B129" i="3"/>
  <c r="A128" i="2"/>
  <c r="B128" i="2"/>
  <c r="C128" i="2" s="1"/>
  <c r="E128" i="2"/>
  <c r="A129" i="2"/>
  <c r="B129" i="2"/>
  <c r="C129" i="2"/>
  <c r="H134" i="20" l="1"/>
  <c r="G135" i="20"/>
  <c r="G132" i="20"/>
  <c r="H131" i="20"/>
  <c r="J131" i="20"/>
  <c r="G131" i="19"/>
  <c r="F132" i="19"/>
  <c r="D129" i="17"/>
  <c r="D130" i="17"/>
  <c r="E129" i="17"/>
  <c r="E130" i="17"/>
  <c r="K128" i="20"/>
  <c r="E129" i="20"/>
  <c r="L129" i="20" s="1"/>
  <c r="J128" i="20"/>
  <c r="G129" i="20"/>
  <c r="H128" i="20"/>
  <c r="K129" i="9"/>
  <c r="Y128" i="13"/>
  <c r="U128" i="13"/>
  <c r="Z129" i="13"/>
  <c r="AB128" i="13"/>
  <c r="X128" i="13"/>
  <c r="E128" i="13"/>
  <c r="E129" i="13"/>
  <c r="D128" i="13"/>
  <c r="E129" i="8"/>
  <c r="E129" i="6"/>
  <c r="D128" i="6"/>
  <c r="Y128" i="5"/>
  <c r="U128" i="5"/>
  <c r="Z129" i="5"/>
  <c r="AB128" i="5"/>
  <c r="X128" i="5"/>
  <c r="E129" i="5"/>
  <c r="D128" i="5"/>
  <c r="Y128" i="4"/>
  <c r="U128" i="4"/>
  <c r="Y129" i="4"/>
  <c r="U129" i="4"/>
  <c r="AA128" i="4"/>
  <c r="W128" i="4"/>
  <c r="AB129" i="4"/>
  <c r="X129" i="4"/>
  <c r="T129" i="4"/>
  <c r="Z128" i="4"/>
  <c r="V128" i="4"/>
  <c r="AA129" i="4"/>
  <c r="W129" i="4"/>
  <c r="Z129" i="4"/>
  <c r="AB128" i="4"/>
  <c r="X128" i="4"/>
  <c r="E129" i="4"/>
  <c r="D128" i="4"/>
  <c r="D128" i="3"/>
  <c r="E129" i="3"/>
  <c r="C129" i="3"/>
  <c r="D129" i="3" s="1"/>
  <c r="D129" i="2"/>
  <c r="E129" i="2"/>
  <c r="D128" i="2"/>
  <c r="H135" i="20" l="1"/>
  <c r="G136" i="20"/>
  <c r="H132" i="20"/>
  <c r="J132" i="20"/>
  <c r="G132" i="19"/>
  <c r="I132" i="19"/>
  <c r="J129" i="20"/>
  <c r="H129" i="20"/>
  <c r="G137" i="20" l="1"/>
  <c r="H136" i="20"/>
  <c r="B125" i="17"/>
  <c r="C125" i="17" s="1"/>
  <c r="B126" i="17"/>
  <c r="C126" i="17" s="1"/>
  <c r="B127" i="17"/>
  <c r="C127" i="17" s="1"/>
  <c r="B128" i="17"/>
  <c r="C128" i="17" s="1"/>
  <c r="A124" i="20"/>
  <c r="C124" i="20"/>
  <c r="D124" i="20" s="1"/>
  <c r="E124" i="20"/>
  <c r="L124" i="20" s="1"/>
  <c r="F124" i="20"/>
  <c r="I124" i="20"/>
  <c r="G124" i="20" s="1"/>
  <c r="A125" i="20"/>
  <c r="C125" i="20"/>
  <c r="D125" i="20" s="1"/>
  <c r="K125" i="20" s="1"/>
  <c r="F125" i="20"/>
  <c r="I125" i="20"/>
  <c r="A126" i="20"/>
  <c r="C126" i="20"/>
  <c r="D126" i="20" s="1"/>
  <c r="K126" i="20" s="1"/>
  <c r="I126" i="20"/>
  <c r="A127" i="20"/>
  <c r="C127" i="20"/>
  <c r="F127" i="20" s="1"/>
  <c r="D127" i="20"/>
  <c r="K127" i="20" s="1"/>
  <c r="I127" i="20"/>
  <c r="A124" i="19"/>
  <c r="H124" i="19"/>
  <c r="A125" i="19"/>
  <c r="H125" i="19"/>
  <c r="A126" i="19"/>
  <c r="H126" i="19"/>
  <c r="A127" i="19"/>
  <c r="H127" i="19"/>
  <c r="A124" i="9"/>
  <c r="C124" i="9"/>
  <c r="D124" i="9"/>
  <c r="K124" i="9" s="1"/>
  <c r="E124" i="9"/>
  <c r="G124" i="9"/>
  <c r="H124" i="9"/>
  <c r="I124" i="9"/>
  <c r="J124" i="9"/>
  <c r="A125" i="9"/>
  <c r="C125" i="9"/>
  <c r="G125" i="9" s="1"/>
  <c r="I125" i="9" s="1"/>
  <c r="D125" i="9"/>
  <c r="E125" i="9" s="1"/>
  <c r="H125" i="9"/>
  <c r="J125" i="9" s="1"/>
  <c r="A126" i="9"/>
  <c r="C126" i="9"/>
  <c r="D126" i="9" s="1"/>
  <c r="A127" i="9"/>
  <c r="C127" i="9"/>
  <c r="D127" i="9" s="1"/>
  <c r="G127" i="9"/>
  <c r="I127" i="9" s="1"/>
  <c r="H127" i="9"/>
  <c r="J127" i="9"/>
  <c r="R124" i="13"/>
  <c r="U124" i="13" s="1"/>
  <c r="T124" i="13"/>
  <c r="V124" i="13"/>
  <c r="W124" i="13"/>
  <c r="X124" i="13"/>
  <c r="Z124" i="13"/>
  <c r="AA124" i="13"/>
  <c r="AB124" i="13"/>
  <c r="R125" i="13"/>
  <c r="T125" i="13"/>
  <c r="U125" i="13"/>
  <c r="V125" i="13"/>
  <c r="W125" i="13"/>
  <c r="X125" i="13"/>
  <c r="Y125" i="13"/>
  <c r="Z125" i="13"/>
  <c r="AA125" i="13"/>
  <c r="AB125" i="13"/>
  <c r="R126" i="13"/>
  <c r="U126" i="13" s="1"/>
  <c r="T126" i="13"/>
  <c r="V126" i="13"/>
  <c r="W126" i="13"/>
  <c r="X126" i="13"/>
  <c r="Z126" i="13"/>
  <c r="AA126" i="13"/>
  <c r="AB126" i="13"/>
  <c r="R127" i="13"/>
  <c r="T127" i="13"/>
  <c r="U127" i="13"/>
  <c r="V127" i="13"/>
  <c r="W127" i="13"/>
  <c r="X127" i="13"/>
  <c r="Y127" i="13"/>
  <c r="Z127" i="13"/>
  <c r="AA127" i="13"/>
  <c r="AB127" i="13"/>
  <c r="A124" i="13"/>
  <c r="B124" i="13"/>
  <c r="C124" i="13" s="1"/>
  <c r="A125" i="13"/>
  <c r="B125" i="13"/>
  <c r="C125" i="13"/>
  <c r="A126" i="13"/>
  <c r="B126" i="13"/>
  <c r="C126" i="13" s="1"/>
  <c r="D126" i="13" s="1"/>
  <c r="A127" i="13"/>
  <c r="B127" i="13"/>
  <c r="A124" i="7"/>
  <c r="B124" i="7"/>
  <c r="C124" i="7" s="1"/>
  <c r="A125" i="7"/>
  <c r="B125" i="7"/>
  <c r="C125" i="7"/>
  <c r="A126" i="7"/>
  <c r="B126" i="7"/>
  <c r="C126" i="7"/>
  <c r="D126" i="7"/>
  <c r="A127" i="7"/>
  <c r="B127" i="7"/>
  <c r="C127" i="7"/>
  <c r="D127" i="7"/>
  <c r="A124" i="8"/>
  <c r="B124" i="8"/>
  <c r="C124" i="8"/>
  <c r="E124" i="8" s="1"/>
  <c r="D124" i="8"/>
  <c r="A125" i="8"/>
  <c r="B125" i="8"/>
  <c r="C125" i="8"/>
  <c r="D125" i="8" s="1"/>
  <c r="A126" i="8"/>
  <c r="B126" i="8"/>
  <c r="C126" i="8" s="1"/>
  <c r="A127" i="8"/>
  <c r="B127" i="8"/>
  <c r="C127" i="8" s="1"/>
  <c r="D127" i="8" s="1"/>
  <c r="A124" i="6"/>
  <c r="B124" i="6"/>
  <c r="C124" i="6" s="1"/>
  <c r="E124" i="6"/>
  <c r="A125" i="6"/>
  <c r="B125" i="6"/>
  <c r="C125" i="6"/>
  <c r="D125" i="6" s="1"/>
  <c r="A126" i="6"/>
  <c r="B126" i="6"/>
  <c r="C126" i="6" s="1"/>
  <c r="D126" i="6" s="1"/>
  <c r="A127" i="6"/>
  <c r="B127" i="6"/>
  <c r="C127" i="6" s="1"/>
  <c r="R124" i="5"/>
  <c r="T124" i="5" s="1"/>
  <c r="V124" i="5"/>
  <c r="W124" i="5"/>
  <c r="Z124" i="5"/>
  <c r="AA124" i="5"/>
  <c r="R125" i="5"/>
  <c r="V125" i="5" s="1"/>
  <c r="T125" i="5"/>
  <c r="U125" i="5"/>
  <c r="W125" i="5"/>
  <c r="X125" i="5"/>
  <c r="Y125" i="5"/>
  <c r="AA125" i="5"/>
  <c r="AB125" i="5"/>
  <c r="R126" i="5"/>
  <c r="T126" i="5" s="1"/>
  <c r="V126" i="5"/>
  <c r="W126" i="5"/>
  <c r="Z126" i="5"/>
  <c r="AA126" i="5"/>
  <c r="R127" i="5"/>
  <c r="V127" i="5" s="1"/>
  <c r="T127" i="5"/>
  <c r="U127" i="5"/>
  <c r="W127" i="5"/>
  <c r="X127" i="5"/>
  <c r="Y127" i="5"/>
  <c r="AA127" i="5"/>
  <c r="AB127" i="5"/>
  <c r="Q134" i="5"/>
  <c r="W134" i="5" s="1"/>
  <c r="A124" i="5"/>
  <c r="B124" i="5"/>
  <c r="C124" i="5" s="1"/>
  <c r="E124" i="5"/>
  <c r="A125" i="5"/>
  <c r="B125" i="5"/>
  <c r="C125" i="5"/>
  <c r="D125" i="5" s="1"/>
  <c r="A126" i="5"/>
  <c r="B126" i="5"/>
  <c r="C126" i="5" s="1"/>
  <c r="D126" i="5" s="1"/>
  <c r="A127" i="5"/>
  <c r="B127" i="5"/>
  <c r="C127" i="5" s="1"/>
  <c r="R127" i="4"/>
  <c r="T127" i="4" s="1"/>
  <c r="V127" i="4"/>
  <c r="W127" i="4"/>
  <c r="Z127" i="4"/>
  <c r="AA127" i="4"/>
  <c r="Q136" i="4"/>
  <c r="W136" i="4" s="1"/>
  <c r="R124" i="4"/>
  <c r="T124" i="4" s="1"/>
  <c r="R125" i="4"/>
  <c r="V125" i="4" s="1"/>
  <c r="R126" i="4"/>
  <c r="T126" i="4" s="1"/>
  <c r="A124" i="4"/>
  <c r="B124" i="4"/>
  <c r="C124" i="4"/>
  <c r="E125" i="4" s="1"/>
  <c r="D124" i="4"/>
  <c r="E124" i="4"/>
  <c r="A125" i="4"/>
  <c r="B125" i="4"/>
  <c r="C125" i="4"/>
  <c r="D125" i="4" s="1"/>
  <c r="A126" i="4"/>
  <c r="B126" i="4"/>
  <c r="C126" i="4" s="1"/>
  <c r="A127" i="4"/>
  <c r="B127" i="4"/>
  <c r="C127" i="4" s="1"/>
  <c r="D127" i="4" s="1"/>
  <c r="A124" i="3"/>
  <c r="B124" i="3"/>
  <c r="C124" i="3"/>
  <c r="E126" i="3" s="1"/>
  <c r="D124" i="3"/>
  <c r="E124" i="3"/>
  <c r="A125" i="3"/>
  <c r="B125" i="3"/>
  <c r="C125" i="3"/>
  <c r="D125" i="3" s="1"/>
  <c r="A126" i="3"/>
  <c r="B126" i="3"/>
  <c r="C126" i="3" s="1"/>
  <c r="A127" i="3"/>
  <c r="B127" i="3"/>
  <c r="C127" i="3" s="1"/>
  <c r="D127" i="3" s="1"/>
  <c r="A127" i="2"/>
  <c r="B127" i="2"/>
  <c r="C127" i="2" s="1"/>
  <c r="D127" i="2" s="1"/>
  <c r="E127" i="2"/>
  <c r="A124" i="2"/>
  <c r="B124" i="2"/>
  <c r="C124" i="2"/>
  <c r="E126" i="2" s="1"/>
  <c r="D124" i="2"/>
  <c r="E124" i="2"/>
  <c r="A125" i="2"/>
  <c r="B125" i="2"/>
  <c r="C125" i="2"/>
  <c r="D125" i="2" s="1"/>
  <c r="A126" i="2"/>
  <c r="B126" i="2"/>
  <c r="C126" i="2" s="1"/>
  <c r="D126" i="2" s="1"/>
  <c r="H137" i="20" l="1"/>
  <c r="G138" i="20"/>
  <c r="T136" i="4"/>
  <c r="AA136" i="4"/>
  <c r="Z136" i="4"/>
  <c r="E127" i="17"/>
  <c r="E126" i="17"/>
  <c r="D125" i="17"/>
  <c r="D126" i="17"/>
  <c r="D127" i="17"/>
  <c r="D128" i="17"/>
  <c r="E125" i="17"/>
  <c r="E128" i="17"/>
  <c r="E127" i="20"/>
  <c r="L127" i="20" s="1"/>
  <c r="K124" i="20"/>
  <c r="E126" i="20"/>
  <c r="L126" i="20" s="1"/>
  <c r="E125" i="20"/>
  <c r="L125" i="20" s="1"/>
  <c r="J124" i="20"/>
  <c r="G125" i="20"/>
  <c r="H124" i="20"/>
  <c r="F126" i="20"/>
  <c r="E127" i="9"/>
  <c r="K127" i="9"/>
  <c r="E126" i="9"/>
  <c r="K126" i="9"/>
  <c r="H126" i="9"/>
  <c r="J126" i="9" s="1"/>
  <c r="K125" i="9"/>
  <c r="G126" i="9"/>
  <c r="I126" i="9" s="1"/>
  <c r="Y126" i="13"/>
  <c r="Y124" i="13"/>
  <c r="E124" i="13"/>
  <c r="E125" i="13"/>
  <c r="E126" i="13"/>
  <c r="D124" i="13"/>
  <c r="D125" i="13"/>
  <c r="C127" i="13"/>
  <c r="D127" i="13" s="1"/>
  <c r="D125" i="7"/>
  <c r="D124" i="7"/>
  <c r="D126" i="8"/>
  <c r="E127" i="8"/>
  <c r="E126" i="8"/>
  <c r="E125" i="8"/>
  <c r="D127" i="6"/>
  <c r="E125" i="6"/>
  <c r="E126" i="6"/>
  <c r="D124" i="6"/>
  <c r="E127" i="6"/>
  <c r="V134" i="5"/>
  <c r="T134" i="5"/>
  <c r="AA134" i="5"/>
  <c r="Y126" i="5"/>
  <c r="U126" i="5"/>
  <c r="Y124" i="5"/>
  <c r="Y134" i="5" s="1"/>
  <c r="U124" i="5"/>
  <c r="U134" i="5" s="1"/>
  <c r="Z127" i="5"/>
  <c r="AB126" i="5"/>
  <c r="X126" i="5"/>
  <c r="Z125" i="5"/>
  <c r="Z134" i="5" s="1"/>
  <c r="AB124" i="5"/>
  <c r="AB134" i="5" s="1"/>
  <c r="X124" i="5"/>
  <c r="X134" i="5" s="1"/>
  <c r="D127" i="5"/>
  <c r="E127" i="5"/>
  <c r="E125" i="5"/>
  <c r="E126" i="5"/>
  <c r="D124" i="5"/>
  <c r="Y127" i="4"/>
  <c r="Y136" i="4" s="1"/>
  <c r="U127" i="4"/>
  <c r="U136" i="4" s="1"/>
  <c r="AB127" i="4"/>
  <c r="AB136" i="4" s="1"/>
  <c r="X127" i="4"/>
  <c r="X136" i="4" s="1"/>
  <c r="V136" i="4"/>
  <c r="AA126" i="4"/>
  <c r="W126" i="4"/>
  <c r="Y125" i="4"/>
  <c r="U125" i="4"/>
  <c r="W124" i="4"/>
  <c r="Z126" i="4"/>
  <c r="V126" i="4"/>
  <c r="AB125" i="4"/>
  <c r="X125" i="4"/>
  <c r="T125" i="4"/>
  <c r="Z124" i="4"/>
  <c r="V124" i="4"/>
  <c r="AA124" i="4"/>
  <c r="Y126" i="4"/>
  <c r="U126" i="4"/>
  <c r="AA125" i="4"/>
  <c r="W125" i="4"/>
  <c r="Y124" i="4"/>
  <c r="U124" i="4"/>
  <c r="AB126" i="4"/>
  <c r="X126" i="4"/>
  <c r="Z125" i="4"/>
  <c r="AB124" i="4"/>
  <c r="X124" i="4"/>
  <c r="D126" i="4"/>
  <c r="E127" i="4"/>
  <c r="E126" i="4"/>
  <c r="E127" i="3"/>
  <c r="D126" i="3"/>
  <c r="E125" i="3"/>
  <c r="E125" i="2"/>
  <c r="B122" i="17"/>
  <c r="C122" i="17" s="1"/>
  <c r="B123" i="17"/>
  <c r="C123" i="17" s="1"/>
  <c r="B124" i="17"/>
  <c r="C124" i="17" s="1"/>
  <c r="A121" i="20"/>
  <c r="C121" i="20"/>
  <c r="F121" i="20" s="1"/>
  <c r="D121" i="20"/>
  <c r="K121" i="20" s="1"/>
  <c r="E121" i="20"/>
  <c r="L121" i="20" s="1"/>
  <c r="I121" i="20"/>
  <c r="A122" i="20"/>
  <c r="C122" i="20"/>
  <c r="D122" i="20"/>
  <c r="K122" i="20" s="1"/>
  <c r="E122" i="20"/>
  <c r="L122" i="20" s="1"/>
  <c r="F122" i="20"/>
  <c r="I122" i="20"/>
  <c r="A123" i="20"/>
  <c r="C123" i="20"/>
  <c r="D123" i="20" s="1"/>
  <c r="K123" i="20" s="1"/>
  <c r="I123" i="20"/>
  <c r="A121" i="19"/>
  <c r="H121" i="19"/>
  <c r="A122" i="19"/>
  <c r="H122" i="19"/>
  <c r="A123" i="19"/>
  <c r="H123" i="19"/>
  <c r="A121" i="9"/>
  <c r="C121" i="9"/>
  <c r="D121" i="9"/>
  <c r="E121" i="9"/>
  <c r="G121" i="9"/>
  <c r="H121" i="9"/>
  <c r="I121" i="9"/>
  <c r="J121" i="9"/>
  <c r="A122" i="9"/>
  <c r="C122" i="9"/>
  <c r="G122" i="9" s="1"/>
  <c r="I122" i="9" s="1"/>
  <c r="D122" i="9"/>
  <c r="E122" i="9" s="1"/>
  <c r="A123" i="9"/>
  <c r="C123" i="9"/>
  <c r="D123" i="9" s="1"/>
  <c r="H123" i="9"/>
  <c r="J123" i="9" s="1"/>
  <c r="A121" i="13"/>
  <c r="B121" i="13"/>
  <c r="A122" i="13"/>
  <c r="B122" i="13"/>
  <c r="C122" i="13" s="1"/>
  <c r="R122" i="13" s="1"/>
  <c r="A123" i="13"/>
  <c r="B123" i="13"/>
  <c r="C123" i="13" s="1"/>
  <c r="A121" i="7"/>
  <c r="B121" i="7"/>
  <c r="C121" i="7"/>
  <c r="D121" i="7"/>
  <c r="A122" i="7"/>
  <c r="B122" i="7"/>
  <c r="C122" i="7"/>
  <c r="D122" i="7"/>
  <c r="A123" i="7"/>
  <c r="B123" i="7"/>
  <c r="C123" i="7"/>
  <c r="D123" i="7"/>
  <c r="A121" i="8"/>
  <c r="B121" i="8"/>
  <c r="C121" i="8" s="1"/>
  <c r="A122" i="8"/>
  <c r="B122" i="8"/>
  <c r="C122" i="8"/>
  <c r="A123" i="8"/>
  <c r="B123" i="8"/>
  <c r="C123" i="8" s="1"/>
  <c r="D123" i="8" s="1"/>
  <c r="A121" i="6"/>
  <c r="B121" i="6"/>
  <c r="C121" i="6" s="1"/>
  <c r="E121" i="6"/>
  <c r="A122" i="6"/>
  <c r="B122" i="6"/>
  <c r="A123" i="6"/>
  <c r="B123" i="6"/>
  <c r="C123" i="6"/>
  <c r="R121" i="5"/>
  <c r="T121" i="5" s="1"/>
  <c r="V121" i="5"/>
  <c r="W121" i="5"/>
  <c r="Z121" i="5"/>
  <c r="AA121" i="5"/>
  <c r="R122" i="5"/>
  <c r="V122" i="5" s="1"/>
  <c r="T122" i="5"/>
  <c r="U122" i="5"/>
  <c r="W122" i="5"/>
  <c r="X122" i="5"/>
  <c r="Y122" i="5"/>
  <c r="AA122" i="5"/>
  <c r="AB122" i="5"/>
  <c r="R123" i="5"/>
  <c r="T123" i="5" s="1"/>
  <c r="V123" i="5"/>
  <c r="W123" i="5"/>
  <c r="Z123" i="5"/>
  <c r="AA123" i="5"/>
  <c r="A121" i="5"/>
  <c r="B121" i="5"/>
  <c r="C121" i="5"/>
  <c r="E122" i="5" s="1"/>
  <c r="D121" i="5"/>
  <c r="E121" i="5"/>
  <c r="A122" i="5"/>
  <c r="B122" i="5"/>
  <c r="C122" i="5"/>
  <c r="D122" i="5" s="1"/>
  <c r="A123" i="5"/>
  <c r="B123" i="5"/>
  <c r="C123" i="5" s="1"/>
  <c r="D123" i="5" s="1"/>
  <c r="R121" i="4"/>
  <c r="T121" i="4" s="1"/>
  <c r="V121" i="4"/>
  <c r="W121" i="4"/>
  <c r="Z121" i="4"/>
  <c r="AA121" i="4"/>
  <c r="R122" i="4"/>
  <c r="V122" i="4" s="1"/>
  <c r="T122" i="4"/>
  <c r="U122" i="4"/>
  <c r="W122" i="4"/>
  <c r="X122" i="4"/>
  <c r="Y122" i="4"/>
  <c r="AA122" i="4"/>
  <c r="AB122" i="4"/>
  <c r="R123" i="4"/>
  <c r="T123" i="4" s="1"/>
  <c r="V123" i="4"/>
  <c r="W123" i="4"/>
  <c r="Z123" i="4"/>
  <c r="AA123" i="4"/>
  <c r="A121" i="4"/>
  <c r="B121" i="4"/>
  <c r="C121" i="4"/>
  <c r="E122" i="4" s="1"/>
  <c r="D121" i="4"/>
  <c r="E121" i="4"/>
  <c r="A122" i="4"/>
  <c r="B122" i="4"/>
  <c r="C122" i="4"/>
  <c r="D122" i="4" s="1"/>
  <c r="A123" i="4"/>
  <c r="B123" i="4"/>
  <c r="C123" i="4" s="1"/>
  <c r="D123" i="4" s="1"/>
  <c r="A121" i="3"/>
  <c r="B121" i="3"/>
  <c r="C121" i="3" s="1"/>
  <c r="E121" i="3"/>
  <c r="A122" i="3"/>
  <c r="B122" i="3"/>
  <c r="C122" i="3"/>
  <c r="D122" i="3" s="1"/>
  <c r="A123" i="3"/>
  <c r="B123" i="3"/>
  <c r="C123" i="3" s="1"/>
  <c r="D123" i="3" s="1"/>
  <c r="A121" i="2"/>
  <c r="B121" i="2"/>
  <c r="C121" i="2" s="1"/>
  <c r="E121" i="2"/>
  <c r="A122" i="2"/>
  <c r="B122" i="2"/>
  <c r="C122" i="2"/>
  <c r="A123" i="2"/>
  <c r="B123" i="2"/>
  <c r="C123" i="2" s="1"/>
  <c r="D123" i="2" s="1"/>
  <c r="H138" i="20" l="1"/>
  <c r="G139" i="20"/>
  <c r="H139" i="20" s="1"/>
  <c r="H125" i="20"/>
  <c r="J125" i="20"/>
  <c r="G126" i="20"/>
  <c r="E127" i="13"/>
  <c r="V122" i="13"/>
  <c r="T122" i="13"/>
  <c r="AB122" i="13"/>
  <c r="U122" i="13"/>
  <c r="X122" i="13"/>
  <c r="Y122" i="13"/>
  <c r="D123" i="13"/>
  <c r="R123" i="13"/>
  <c r="D123" i="17"/>
  <c r="E123" i="17"/>
  <c r="D122" i="17"/>
  <c r="D124" i="17"/>
  <c r="E122" i="17"/>
  <c r="E124" i="17"/>
  <c r="F123" i="20"/>
  <c r="E123" i="20"/>
  <c r="L123" i="20" s="1"/>
  <c r="K123" i="9"/>
  <c r="E123" i="9"/>
  <c r="H122" i="9"/>
  <c r="J122" i="9" s="1"/>
  <c r="K122" i="9"/>
  <c r="G123" i="9"/>
  <c r="I123" i="9" s="1"/>
  <c r="AA122" i="13"/>
  <c r="W122" i="13"/>
  <c r="Z122" i="13"/>
  <c r="E121" i="8"/>
  <c r="E122" i="8"/>
  <c r="E123" i="8"/>
  <c r="D121" i="8"/>
  <c r="D122" i="8"/>
  <c r="D121" i="6"/>
  <c r="E122" i="6"/>
  <c r="C122" i="6"/>
  <c r="Y123" i="5"/>
  <c r="U123" i="5"/>
  <c r="Y121" i="5"/>
  <c r="U121" i="5"/>
  <c r="AB123" i="5"/>
  <c r="X123" i="5"/>
  <c r="Z122" i="5"/>
  <c r="AB121" i="5"/>
  <c r="X121" i="5"/>
  <c r="E123" i="5"/>
  <c r="Y123" i="4"/>
  <c r="U123" i="4"/>
  <c r="Y121" i="4"/>
  <c r="U121" i="4"/>
  <c r="AB123" i="4"/>
  <c r="X123" i="4"/>
  <c r="Z122" i="4"/>
  <c r="AB121" i="4"/>
  <c r="X121" i="4"/>
  <c r="E123" i="4"/>
  <c r="E122" i="3"/>
  <c r="E123" i="3"/>
  <c r="D121" i="3"/>
  <c r="D122" i="2"/>
  <c r="E122" i="2"/>
  <c r="E123" i="2"/>
  <c r="D121" i="2"/>
  <c r="B120" i="17"/>
  <c r="B121" i="17"/>
  <c r="A119" i="20"/>
  <c r="C119" i="20"/>
  <c r="I119" i="20"/>
  <c r="A120" i="20"/>
  <c r="C120" i="20"/>
  <c r="I120" i="20"/>
  <c r="A119" i="19"/>
  <c r="H119" i="19"/>
  <c r="A120" i="19"/>
  <c r="H120" i="19"/>
  <c r="A119" i="9"/>
  <c r="C119" i="9"/>
  <c r="A120" i="9"/>
  <c r="C120" i="9"/>
  <c r="D120" i="9"/>
  <c r="A119" i="13"/>
  <c r="A120" i="13"/>
  <c r="A119" i="7"/>
  <c r="B119" i="7"/>
  <c r="A120" i="7"/>
  <c r="B120" i="7"/>
  <c r="C120" i="7" s="1"/>
  <c r="A119" i="8"/>
  <c r="B119" i="8"/>
  <c r="B119" i="13" s="1"/>
  <c r="A120" i="8"/>
  <c r="B120" i="8"/>
  <c r="A119" i="6"/>
  <c r="B119" i="6"/>
  <c r="C120" i="6" s="1"/>
  <c r="A120" i="6"/>
  <c r="B120" i="6"/>
  <c r="A119" i="5"/>
  <c r="B119" i="5"/>
  <c r="A120" i="5"/>
  <c r="B120" i="5"/>
  <c r="A119" i="4"/>
  <c r="B119" i="4"/>
  <c r="A120" i="4"/>
  <c r="B120" i="4"/>
  <c r="C120" i="4" s="1"/>
  <c r="R120" i="4" s="1"/>
  <c r="A119" i="3"/>
  <c r="B119" i="3"/>
  <c r="A120" i="3"/>
  <c r="B120" i="3"/>
  <c r="C120" i="3" s="1"/>
  <c r="A119" i="2"/>
  <c r="B119" i="2"/>
  <c r="G119" i="9" s="1"/>
  <c r="I119" i="9" s="1"/>
  <c r="A120" i="2"/>
  <c r="B120" i="2"/>
  <c r="H126" i="20" l="1"/>
  <c r="G127" i="20"/>
  <c r="J126" i="20"/>
  <c r="T123" i="13"/>
  <c r="AA123" i="13"/>
  <c r="Z123" i="13"/>
  <c r="W123" i="13"/>
  <c r="X123" i="13"/>
  <c r="U123" i="13"/>
  <c r="V123" i="13"/>
  <c r="AB123" i="13"/>
  <c r="Y123" i="13"/>
  <c r="D122" i="6"/>
  <c r="D123" i="6"/>
  <c r="E123" i="6"/>
  <c r="H119" i="9"/>
  <c r="J119" i="9" s="1"/>
  <c r="C120" i="8"/>
  <c r="G120" i="9"/>
  <c r="I120" i="9" s="1"/>
  <c r="B120" i="13"/>
  <c r="D120" i="20"/>
  <c r="K120" i="20" s="1"/>
  <c r="C120" i="2"/>
  <c r="V120" i="4"/>
  <c r="W120" i="4"/>
  <c r="X120" i="4"/>
  <c r="T120" i="4"/>
  <c r="Y120" i="4"/>
  <c r="U120" i="4"/>
  <c r="AA120" i="4"/>
  <c r="AB120" i="4"/>
  <c r="H120" i="9"/>
  <c r="J120" i="9" s="1"/>
  <c r="C120" i="5"/>
  <c r="F120" i="20"/>
  <c r="C121" i="17"/>
  <c r="Z120" i="4"/>
  <c r="B118" i="17"/>
  <c r="B119" i="17"/>
  <c r="C117" i="20"/>
  <c r="I117" i="20"/>
  <c r="C118" i="20"/>
  <c r="I118" i="20"/>
  <c r="A117" i="19"/>
  <c r="H117" i="19"/>
  <c r="A118" i="19"/>
  <c r="H118" i="19"/>
  <c r="A117" i="9"/>
  <c r="C117" i="9"/>
  <c r="A118" i="9"/>
  <c r="C118" i="9"/>
  <c r="D119" i="9" s="1"/>
  <c r="E120" i="9" s="1"/>
  <c r="A117" i="13"/>
  <c r="A118" i="13"/>
  <c r="A117" i="7"/>
  <c r="B117" i="7"/>
  <c r="A118" i="7"/>
  <c r="B118" i="7"/>
  <c r="C119" i="7" s="1"/>
  <c r="A117" i="8"/>
  <c r="B117" i="8"/>
  <c r="A118" i="8"/>
  <c r="B118" i="8"/>
  <c r="A117" i="6"/>
  <c r="B117" i="6"/>
  <c r="A118" i="6"/>
  <c r="B118" i="6"/>
  <c r="A117" i="5"/>
  <c r="B117" i="5"/>
  <c r="A118" i="5"/>
  <c r="B118" i="5"/>
  <c r="C119" i="5" s="1"/>
  <c r="A117" i="4"/>
  <c r="B117" i="4"/>
  <c r="A118" i="4"/>
  <c r="B118" i="4"/>
  <c r="A117" i="3"/>
  <c r="B117" i="3"/>
  <c r="A118" i="3"/>
  <c r="B118" i="3"/>
  <c r="A117" i="2"/>
  <c r="B117" i="2"/>
  <c r="A118" i="2"/>
  <c r="B118" i="2"/>
  <c r="C119" i="2" s="1"/>
  <c r="D120" i="2" s="1"/>
  <c r="H127" i="20" l="1"/>
  <c r="J127" i="20"/>
  <c r="C120" i="13"/>
  <c r="K120" i="9" s="1"/>
  <c r="C121" i="13"/>
  <c r="D118" i="20"/>
  <c r="K118" i="20" s="1"/>
  <c r="C119" i="17"/>
  <c r="D118" i="9"/>
  <c r="E119" i="9" s="1"/>
  <c r="F118" i="20"/>
  <c r="R119" i="5"/>
  <c r="C118" i="8"/>
  <c r="C119" i="8"/>
  <c r="C118" i="3"/>
  <c r="C119" i="3"/>
  <c r="C118" i="4"/>
  <c r="C118" i="5"/>
  <c r="D119" i="5" s="1"/>
  <c r="G118" i="9"/>
  <c r="I118" i="9" s="1"/>
  <c r="F119" i="20"/>
  <c r="D119" i="20"/>
  <c r="K119" i="20" s="1"/>
  <c r="C118" i="6"/>
  <c r="C119" i="6"/>
  <c r="C120" i="17"/>
  <c r="D120" i="5"/>
  <c r="R120" i="5"/>
  <c r="C119" i="4"/>
  <c r="D120" i="7"/>
  <c r="R118" i="4"/>
  <c r="V118" i="4" s="1"/>
  <c r="H117" i="9"/>
  <c r="J117" i="9" s="1"/>
  <c r="R118" i="5"/>
  <c r="V118" i="5" s="1"/>
  <c r="B117" i="13"/>
  <c r="G117" i="9"/>
  <c r="I117" i="9" s="1"/>
  <c r="C118" i="2"/>
  <c r="D119" i="2" s="1"/>
  <c r="C118" i="7"/>
  <c r="D119" i="7" s="1"/>
  <c r="B118" i="13"/>
  <c r="C119" i="13" s="1"/>
  <c r="D120" i="13" s="1"/>
  <c r="H118" i="9"/>
  <c r="J118" i="9" s="1"/>
  <c r="Y118" i="5"/>
  <c r="AB118" i="5"/>
  <c r="Y118" i="4"/>
  <c r="AB118" i="4"/>
  <c r="B117" i="17"/>
  <c r="C118" i="17" s="1"/>
  <c r="E121" i="17" s="1"/>
  <c r="C116" i="20"/>
  <c r="I116" i="20"/>
  <c r="A116" i="19"/>
  <c r="H116" i="19"/>
  <c r="A116" i="9"/>
  <c r="C116" i="9"/>
  <c r="D117" i="9" s="1"/>
  <c r="A116" i="13"/>
  <c r="A116" i="7"/>
  <c r="B116" i="7"/>
  <c r="A116" i="8"/>
  <c r="B116" i="8"/>
  <c r="A116" i="6"/>
  <c r="B116" i="6"/>
  <c r="A116" i="5"/>
  <c r="B116" i="5"/>
  <c r="A116" i="4"/>
  <c r="B116" i="4"/>
  <c r="A116" i="3"/>
  <c r="B116" i="3"/>
  <c r="C117" i="3" s="1"/>
  <c r="A116" i="2"/>
  <c r="B116" i="2"/>
  <c r="C117" i="2" s="1"/>
  <c r="R120" i="13" l="1"/>
  <c r="R121" i="13"/>
  <c r="K121" i="9"/>
  <c r="D121" i="13"/>
  <c r="D122" i="13"/>
  <c r="D119" i="6"/>
  <c r="D120" i="6"/>
  <c r="D120" i="8"/>
  <c r="D119" i="8"/>
  <c r="B116" i="13"/>
  <c r="R119" i="13"/>
  <c r="K119" i="9"/>
  <c r="R119" i="4"/>
  <c r="D120" i="4"/>
  <c r="D119" i="4"/>
  <c r="V120" i="5"/>
  <c r="T120" i="5"/>
  <c r="Y120" i="5"/>
  <c r="W120" i="5"/>
  <c r="AB120" i="5"/>
  <c r="X120" i="5"/>
  <c r="U120" i="5"/>
  <c r="AA120" i="5"/>
  <c r="Z120" i="5"/>
  <c r="D119" i="3"/>
  <c r="D120" i="3"/>
  <c r="V120" i="13"/>
  <c r="T120" i="13"/>
  <c r="Y120" i="13"/>
  <c r="U120" i="13"/>
  <c r="AA120" i="13"/>
  <c r="W120" i="13"/>
  <c r="AB120" i="13"/>
  <c r="X120" i="13"/>
  <c r="Z120" i="13"/>
  <c r="T119" i="5"/>
  <c r="AA119" i="5"/>
  <c r="V119" i="5"/>
  <c r="W119" i="5"/>
  <c r="Z119" i="5"/>
  <c r="Y119" i="5"/>
  <c r="AB119" i="5"/>
  <c r="U119" i="5"/>
  <c r="X119" i="5"/>
  <c r="H116" i="9"/>
  <c r="J116" i="9" s="1"/>
  <c r="C117" i="4"/>
  <c r="C117" i="5"/>
  <c r="C117" i="6"/>
  <c r="G116" i="9"/>
  <c r="I116" i="9" s="1"/>
  <c r="W118" i="4"/>
  <c r="T118" i="4"/>
  <c r="W118" i="5"/>
  <c r="T118" i="5"/>
  <c r="E118" i="9"/>
  <c r="D118" i="3"/>
  <c r="D118" i="2"/>
  <c r="Z118" i="4"/>
  <c r="AA118" i="4"/>
  <c r="X118" i="4"/>
  <c r="U118" i="4"/>
  <c r="Z118" i="5"/>
  <c r="AA118" i="5"/>
  <c r="X118" i="5"/>
  <c r="U118" i="5"/>
  <c r="C118" i="13"/>
  <c r="D119" i="13" s="1"/>
  <c r="C117" i="13"/>
  <c r="F117" i="20"/>
  <c r="C117" i="7"/>
  <c r="D117" i="20"/>
  <c r="K117" i="20" s="1"/>
  <c r="C117" i="8"/>
  <c r="B116" i="17"/>
  <c r="C117" i="17" s="1"/>
  <c r="E120" i="17" s="1"/>
  <c r="A115" i="20"/>
  <c r="C115" i="20"/>
  <c r="D116" i="20" s="1"/>
  <c r="K116" i="20" s="1"/>
  <c r="I115" i="20"/>
  <c r="A115" i="19"/>
  <c r="H115" i="19"/>
  <c r="A115" i="9"/>
  <c r="C115" i="9"/>
  <c r="A115" i="13"/>
  <c r="A115" i="7"/>
  <c r="B115" i="7"/>
  <c r="C116" i="7" s="1"/>
  <c r="A115" i="8"/>
  <c r="B115" i="8"/>
  <c r="A115" i="6"/>
  <c r="B115" i="6"/>
  <c r="C116" i="6" s="1"/>
  <c r="A115" i="5"/>
  <c r="B115" i="5"/>
  <c r="A115" i="4"/>
  <c r="B115" i="4"/>
  <c r="A115" i="3"/>
  <c r="B115" i="3"/>
  <c r="A115" i="2"/>
  <c r="B115" i="2"/>
  <c r="C116" i="2" s="1"/>
  <c r="E123" i="13" l="1"/>
  <c r="T121" i="13"/>
  <c r="W121" i="13"/>
  <c r="Z121" i="13"/>
  <c r="V121" i="13"/>
  <c r="AA121" i="13"/>
  <c r="U121" i="13"/>
  <c r="AB121" i="13"/>
  <c r="X121" i="13"/>
  <c r="Y121" i="13"/>
  <c r="B115" i="13"/>
  <c r="C116" i="13" s="1"/>
  <c r="T119" i="13"/>
  <c r="W119" i="13"/>
  <c r="Z119" i="13"/>
  <c r="AA119" i="13"/>
  <c r="V119" i="13"/>
  <c r="Y119" i="13"/>
  <c r="AB119" i="13"/>
  <c r="X119" i="13"/>
  <c r="U119" i="13"/>
  <c r="T119" i="4"/>
  <c r="W119" i="4"/>
  <c r="Z119" i="4"/>
  <c r="AA119" i="4"/>
  <c r="V119" i="4"/>
  <c r="Y119" i="4"/>
  <c r="X119" i="4"/>
  <c r="U119" i="4"/>
  <c r="AB119" i="4"/>
  <c r="C116" i="8"/>
  <c r="D117" i="8" s="1"/>
  <c r="D118" i="8"/>
  <c r="R117" i="13"/>
  <c r="K117" i="9"/>
  <c r="F116" i="20"/>
  <c r="C116" i="5"/>
  <c r="D116" i="9"/>
  <c r="D117" i="6"/>
  <c r="D118" i="6"/>
  <c r="R117" i="4"/>
  <c r="D118" i="4"/>
  <c r="C116" i="3"/>
  <c r="H115" i="9"/>
  <c r="J115" i="9" s="1"/>
  <c r="D117" i="7"/>
  <c r="C116" i="4"/>
  <c r="G115" i="9"/>
  <c r="I115" i="9" s="1"/>
  <c r="D118" i="13"/>
  <c r="R118" i="13"/>
  <c r="K118" i="9"/>
  <c r="R117" i="5"/>
  <c r="D117" i="5"/>
  <c r="D118" i="5"/>
  <c r="D117" i="2"/>
  <c r="D118" i="7"/>
  <c r="B115" i="17"/>
  <c r="C116" i="17" s="1"/>
  <c r="E119" i="17" s="1"/>
  <c r="A114" i="20"/>
  <c r="C114" i="20"/>
  <c r="I114" i="20"/>
  <c r="A114" i="19"/>
  <c r="H114" i="19"/>
  <c r="A114" i="9"/>
  <c r="C114" i="9"/>
  <c r="D115" i="9" s="1"/>
  <c r="A114" i="13"/>
  <c r="A114" i="7"/>
  <c r="B114" i="7"/>
  <c r="C115" i="7" s="1"/>
  <c r="A114" i="8"/>
  <c r="B114" i="8"/>
  <c r="C115" i="8" s="1"/>
  <c r="A114" i="6"/>
  <c r="B114" i="6"/>
  <c r="A114" i="5"/>
  <c r="B114" i="5"/>
  <c r="C115" i="5" s="1"/>
  <c r="A114" i="4"/>
  <c r="B114" i="4"/>
  <c r="C115" i="4" s="1"/>
  <c r="A114" i="3"/>
  <c r="B114" i="3"/>
  <c r="A114" i="2"/>
  <c r="B114" i="2"/>
  <c r="C115" i="2" s="1"/>
  <c r="D116" i="2" s="1"/>
  <c r="A113" i="18"/>
  <c r="C113" i="18"/>
  <c r="D113" i="18"/>
  <c r="E113" i="18"/>
  <c r="F113" i="18"/>
  <c r="H113" i="18"/>
  <c r="K113" i="18"/>
  <c r="A106" i="18"/>
  <c r="C106" i="18"/>
  <c r="D106" i="18"/>
  <c r="E106" i="18"/>
  <c r="F106" i="18"/>
  <c r="H106" i="18"/>
  <c r="K106" i="18"/>
  <c r="A107" i="18"/>
  <c r="C107" i="18"/>
  <c r="D107" i="18"/>
  <c r="E107" i="18"/>
  <c r="F107" i="18"/>
  <c r="H107" i="18"/>
  <c r="K107" i="18"/>
  <c r="A108" i="18"/>
  <c r="C108" i="18"/>
  <c r="D108" i="18"/>
  <c r="E108" i="18"/>
  <c r="G108" i="18" s="1"/>
  <c r="I108" i="18" s="1"/>
  <c r="F108" i="18"/>
  <c r="H108" i="18"/>
  <c r="K108" i="18"/>
  <c r="A109" i="18"/>
  <c r="C109" i="18"/>
  <c r="D109" i="18"/>
  <c r="E109" i="18"/>
  <c r="G109" i="18" s="1"/>
  <c r="I109" i="18" s="1"/>
  <c r="F109" i="18"/>
  <c r="H109" i="18"/>
  <c r="K109" i="18"/>
  <c r="A110" i="18"/>
  <c r="C110" i="18"/>
  <c r="D110" i="18"/>
  <c r="E110" i="18"/>
  <c r="F110" i="18"/>
  <c r="H110" i="18"/>
  <c r="K110" i="18"/>
  <c r="A111" i="18"/>
  <c r="C111" i="18"/>
  <c r="J111" i="18" s="1"/>
  <c r="L111" i="18" s="1"/>
  <c r="D111" i="18"/>
  <c r="E111" i="18"/>
  <c r="F111" i="18"/>
  <c r="H111" i="18"/>
  <c r="K111" i="18"/>
  <c r="A112" i="18"/>
  <c r="C112" i="18"/>
  <c r="D112" i="18"/>
  <c r="E112" i="18"/>
  <c r="F112" i="18"/>
  <c r="H112" i="18"/>
  <c r="K112" i="18"/>
  <c r="B113" i="17"/>
  <c r="B114" i="17"/>
  <c r="A116" i="20"/>
  <c r="A117" i="20"/>
  <c r="A118" i="20"/>
  <c r="A112" i="20"/>
  <c r="C112" i="20"/>
  <c r="I112" i="20"/>
  <c r="A113" i="20"/>
  <c r="C113" i="20"/>
  <c r="I113" i="20"/>
  <c r="A112" i="19"/>
  <c r="H112" i="19"/>
  <c r="A113" i="19"/>
  <c r="H113" i="19"/>
  <c r="C112" i="9"/>
  <c r="C113" i="9"/>
  <c r="A111" i="9"/>
  <c r="A112" i="9"/>
  <c r="A113" i="9"/>
  <c r="A112" i="13"/>
  <c r="A113" i="13"/>
  <c r="A112" i="7"/>
  <c r="B112" i="7"/>
  <c r="A113" i="7"/>
  <c r="B113" i="7"/>
  <c r="A112" i="8"/>
  <c r="B112" i="8"/>
  <c r="H112" i="9" s="1"/>
  <c r="J112" i="9" s="1"/>
  <c r="A113" i="8"/>
  <c r="B113" i="8"/>
  <c r="C113" i="8" s="1"/>
  <c r="A112" i="6"/>
  <c r="B112" i="6"/>
  <c r="A113" i="6"/>
  <c r="B113" i="6"/>
  <c r="A112" i="5"/>
  <c r="B112" i="5"/>
  <c r="A113" i="5"/>
  <c r="B113" i="5"/>
  <c r="A112" i="4"/>
  <c r="B112" i="4"/>
  <c r="A113" i="4"/>
  <c r="B113" i="4"/>
  <c r="A112" i="3"/>
  <c r="B112" i="3"/>
  <c r="A113" i="3"/>
  <c r="B113" i="3"/>
  <c r="A112" i="2"/>
  <c r="B112" i="2"/>
  <c r="G112" i="9" s="1"/>
  <c r="I112" i="9" s="1"/>
  <c r="A113" i="2"/>
  <c r="B113" i="2"/>
  <c r="D117" i="13" l="1"/>
  <c r="E122" i="13"/>
  <c r="D113" i="20"/>
  <c r="C114" i="17"/>
  <c r="C113" i="7"/>
  <c r="K116" i="9"/>
  <c r="C113" i="3"/>
  <c r="C113" i="4"/>
  <c r="G112" i="18"/>
  <c r="I112" i="18" s="1"/>
  <c r="J107" i="18"/>
  <c r="L107" i="18" s="1"/>
  <c r="R116" i="13"/>
  <c r="V116" i="13" s="1"/>
  <c r="H113" i="9"/>
  <c r="J113" i="9" s="1"/>
  <c r="J110" i="18"/>
  <c r="L110" i="18" s="1"/>
  <c r="J109" i="18"/>
  <c r="L109" i="18" s="1"/>
  <c r="J108" i="18"/>
  <c r="L108" i="18" s="1"/>
  <c r="G114" i="9"/>
  <c r="I114" i="9" s="1"/>
  <c r="K113" i="20"/>
  <c r="J112" i="18"/>
  <c r="L112" i="18" s="1"/>
  <c r="C114" i="3"/>
  <c r="D114" i="3" s="1"/>
  <c r="R113" i="4"/>
  <c r="V113" i="4" s="1"/>
  <c r="R115" i="5"/>
  <c r="C113" i="5"/>
  <c r="C114" i="5"/>
  <c r="D115" i="5" s="1"/>
  <c r="C114" i="2"/>
  <c r="G113" i="9"/>
  <c r="I113" i="9" s="1"/>
  <c r="R115" i="4"/>
  <c r="J113" i="18"/>
  <c r="L113" i="18" s="1"/>
  <c r="C114" i="4"/>
  <c r="H114" i="9"/>
  <c r="J114" i="9" s="1"/>
  <c r="C115" i="3"/>
  <c r="D115" i="3" s="1"/>
  <c r="G106" i="18"/>
  <c r="I106" i="18" s="1"/>
  <c r="C114" i="8"/>
  <c r="E119" i="8" s="1"/>
  <c r="B114" i="13"/>
  <c r="C115" i="13" s="1"/>
  <c r="C115" i="17"/>
  <c r="D121" i="17" s="1"/>
  <c r="V118" i="13"/>
  <c r="T118" i="13"/>
  <c r="AB118" i="13"/>
  <c r="U118" i="13"/>
  <c r="X118" i="13"/>
  <c r="Y118" i="13"/>
  <c r="Z118" i="13"/>
  <c r="AA118" i="13"/>
  <c r="W118" i="13"/>
  <c r="D115" i="2"/>
  <c r="B113" i="13"/>
  <c r="C114" i="13" s="1"/>
  <c r="C113" i="6"/>
  <c r="G110" i="18"/>
  <c r="I110" i="18" s="1"/>
  <c r="G107" i="18"/>
  <c r="I107" i="18" s="1"/>
  <c r="D114" i="9"/>
  <c r="E115" i="9" s="1"/>
  <c r="D114" i="20"/>
  <c r="K114" i="20" s="1"/>
  <c r="T117" i="5"/>
  <c r="AA117" i="5"/>
  <c r="AB117" i="5"/>
  <c r="W117" i="5"/>
  <c r="Z117" i="5"/>
  <c r="U117" i="5"/>
  <c r="X117" i="5"/>
  <c r="V117" i="5"/>
  <c r="Y117" i="5"/>
  <c r="D116" i="4"/>
  <c r="R116" i="4"/>
  <c r="T117" i="4"/>
  <c r="Z117" i="4"/>
  <c r="AA117" i="4"/>
  <c r="AB117" i="4"/>
  <c r="W117" i="4"/>
  <c r="Y117" i="4"/>
  <c r="X117" i="4"/>
  <c r="V117" i="4"/>
  <c r="U117" i="4"/>
  <c r="D116" i="5"/>
  <c r="R116" i="5"/>
  <c r="T117" i="13"/>
  <c r="W117" i="13"/>
  <c r="AA117" i="13"/>
  <c r="Z117" i="13"/>
  <c r="U117" i="13"/>
  <c r="V117" i="13"/>
  <c r="AB117" i="13"/>
  <c r="Y117" i="13"/>
  <c r="X117" i="13"/>
  <c r="D116" i="8"/>
  <c r="T116" i="13"/>
  <c r="AA116" i="13"/>
  <c r="AB116" i="13"/>
  <c r="U116" i="13"/>
  <c r="X116" i="13"/>
  <c r="B112" i="13"/>
  <c r="D113" i="9"/>
  <c r="E114" i="9" s="1"/>
  <c r="G111" i="18"/>
  <c r="I111" i="18" s="1"/>
  <c r="C114" i="6"/>
  <c r="D114" i="6" s="1"/>
  <c r="C115" i="6"/>
  <c r="C114" i="7"/>
  <c r="D114" i="7" s="1"/>
  <c r="F114" i="20"/>
  <c r="F115" i="20"/>
  <c r="D115" i="20"/>
  <c r="K115" i="20" s="1"/>
  <c r="D117" i="3"/>
  <c r="D117" i="4"/>
  <c r="E117" i="9"/>
  <c r="E116" i="9"/>
  <c r="D116" i="7"/>
  <c r="D114" i="8"/>
  <c r="G113" i="18"/>
  <c r="I113" i="18" s="1"/>
  <c r="F113" i="20"/>
  <c r="C113" i="2"/>
  <c r="E120" i="2" s="1"/>
  <c r="B112" i="17"/>
  <c r="C113" i="17" s="1"/>
  <c r="A111" i="20"/>
  <c r="C111" i="20"/>
  <c r="F112" i="20" s="1"/>
  <c r="I111" i="20"/>
  <c r="A111" i="19"/>
  <c r="H111" i="19"/>
  <c r="C111" i="9"/>
  <c r="D112" i="9" s="1"/>
  <c r="A111" i="13"/>
  <c r="A111" i="7"/>
  <c r="B111" i="7"/>
  <c r="C112" i="7" s="1"/>
  <c r="A111" i="8"/>
  <c r="B111" i="8"/>
  <c r="A111" i="6"/>
  <c r="B111" i="6"/>
  <c r="C112" i="6" s="1"/>
  <c r="E119" i="6" s="1"/>
  <c r="A111" i="5"/>
  <c r="B111" i="5"/>
  <c r="C112" i="5" s="1"/>
  <c r="A111" i="4"/>
  <c r="B111" i="4"/>
  <c r="C112" i="4" s="1"/>
  <c r="E119" i="4" s="1"/>
  <c r="A111" i="3"/>
  <c r="B111" i="3"/>
  <c r="C112" i="3" s="1"/>
  <c r="A111" i="2"/>
  <c r="B111" i="2"/>
  <c r="G111" i="9" s="1"/>
  <c r="I111" i="9" s="1"/>
  <c r="Y116" i="13" l="1"/>
  <c r="W116" i="13"/>
  <c r="Z116" i="13"/>
  <c r="D116" i="13"/>
  <c r="E121" i="13"/>
  <c r="E119" i="3"/>
  <c r="E119" i="5"/>
  <c r="D116" i="3"/>
  <c r="E120" i="3"/>
  <c r="E120" i="5"/>
  <c r="E120" i="4"/>
  <c r="R114" i="13"/>
  <c r="X114" i="13" s="1"/>
  <c r="E120" i="13"/>
  <c r="C112" i="2"/>
  <c r="E119" i="2" s="1"/>
  <c r="D115" i="8"/>
  <c r="E120" i="8"/>
  <c r="D120" i="17"/>
  <c r="B111" i="13"/>
  <c r="C112" i="13" s="1"/>
  <c r="R112" i="13" s="1"/>
  <c r="D113" i="6"/>
  <c r="E120" i="6"/>
  <c r="E120" i="20"/>
  <c r="L120" i="20" s="1"/>
  <c r="D119" i="17"/>
  <c r="E116" i="17"/>
  <c r="R112" i="5"/>
  <c r="D113" i="3"/>
  <c r="R112" i="4"/>
  <c r="D113" i="4"/>
  <c r="T116" i="5"/>
  <c r="V116" i="5"/>
  <c r="Z116" i="5"/>
  <c r="AA116" i="5"/>
  <c r="W116" i="5"/>
  <c r="AB116" i="5"/>
  <c r="X116" i="5"/>
  <c r="Y116" i="5"/>
  <c r="U116" i="5"/>
  <c r="D113" i="7"/>
  <c r="Z113" i="4"/>
  <c r="AA113" i="4"/>
  <c r="X113" i="4"/>
  <c r="U113" i="4"/>
  <c r="E113" i="9"/>
  <c r="C112" i="8"/>
  <c r="D115" i="7"/>
  <c r="D112" i="20"/>
  <c r="T115" i="4"/>
  <c r="V115" i="4"/>
  <c r="X115" i="4"/>
  <c r="Z115" i="4"/>
  <c r="Y115" i="4"/>
  <c r="AA115" i="4"/>
  <c r="U115" i="4"/>
  <c r="W115" i="4"/>
  <c r="AB115" i="4"/>
  <c r="D113" i="5"/>
  <c r="R113" i="5"/>
  <c r="AB113" i="4"/>
  <c r="Y113" i="4"/>
  <c r="D115" i="6"/>
  <c r="D116" i="6"/>
  <c r="T116" i="4"/>
  <c r="Y116" i="4"/>
  <c r="AB116" i="4"/>
  <c r="U116" i="4"/>
  <c r="W116" i="4"/>
  <c r="AA116" i="4"/>
  <c r="V116" i="4"/>
  <c r="Z116" i="4"/>
  <c r="X116" i="4"/>
  <c r="R114" i="4"/>
  <c r="D114" i="4"/>
  <c r="D115" i="4"/>
  <c r="D114" i="2"/>
  <c r="H111" i="9"/>
  <c r="J111" i="9" s="1"/>
  <c r="D113" i="2"/>
  <c r="W113" i="4"/>
  <c r="T113" i="4"/>
  <c r="C113" i="13"/>
  <c r="E119" i="13" s="1"/>
  <c r="E118" i="17"/>
  <c r="E117" i="17"/>
  <c r="R114" i="5"/>
  <c r="D114" i="5"/>
  <c r="T115" i="5"/>
  <c r="Z115" i="5"/>
  <c r="X115" i="5"/>
  <c r="Y115" i="5"/>
  <c r="V115" i="5"/>
  <c r="AA115" i="5"/>
  <c r="U115" i="5"/>
  <c r="W115" i="5"/>
  <c r="AB115" i="5"/>
  <c r="R115" i="13"/>
  <c r="K115" i="9"/>
  <c r="D115" i="13"/>
  <c r="V114" i="13"/>
  <c r="W114" i="13"/>
  <c r="U114" i="13"/>
  <c r="AB114" i="13"/>
  <c r="K112" i="9"/>
  <c r="K114" i="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3" i="20"/>
  <c r="C110" i="20"/>
  <c r="D111" i="20" s="1"/>
  <c r="E118" i="20" s="1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A110" i="19"/>
  <c r="D113" i="13" l="1"/>
  <c r="Y114" i="13"/>
  <c r="T114" i="13"/>
  <c r="D114" i="13"/>
  <c r="Z114" i="13"/>
  <c r="AA114" i="13"/>
  <c r="F109" i="20"/>
  <c r="E118" i="13"/>
  <c r="D74" i="20"/>
  <c r="D77" i="20"/>
  <c r="D78" i="20"/>
  <c r="D93" i="20"/>
  <c r="D94" i="20"/>
  <c r="D102" i="20"/>
  <c r="F105" i="20"/>
  <c r="K112" i="20"/>
  <c r="E119" i="20"/>
  <c r="L119" i="20" s="1"/>
  <c r="T112" i="5"/>
  <c r="W112" i="5"/>
  <c r="AA112" i="5"/>
  <c r="X112" i="5"/>
  <c r="U112" i="5"/>
  <c r="Z112" i="5"/>
  <c r="V112" i="5"/>
  <c r="AB112" i="5"/>
  <c r="Y112" i="5"/>
  <c r="V113" i="5"/>
  <c r="U113" i="5"/>
  <c r="Y113" i="5"/>
  <c r="X113" i="5"/>
  <c r="AA113" i="5"/>
  <c r="Z113" i="5"/>
  <c r="AB113" i="5"/>
  <c r="T113" i="5"/>
  <c r="W113" i="5"/>
  <c r="E118" i="8"/>
  <c r="D113" i="8"/>
  <c r="T114" i="5"/>
  <c r="W114" i="5"/>
  <c r="Z114" i="5"/>
  <c r="AA114" i="5"/>
  <c r="V114" i="5"/>
  <c r="X114" i="5"/>
  <c r="U114" i="5"/>
  <c r="Y114" i="5"/>
  <c r="AB114" i="5"/>
  <c r="K113" i="9"/>
  <c r="R113" i="13"/>
  <c r="T114" i="4"/>
  <c r="Y114" i="4"/>
  <c r="X114" i="4"/>
  <c r="Z114" i="4"/>
  <c r="V114" i="4"/>
  <c r="AA114" i="4"/>
  <c r="W114" i="4"/>
  <c r="AB114" i="4"/>
  <c r="U114" i="4"/>
  <c r="T112" i="4"/>
  <c r="AA112" i="4"/>
  <c r="AB112" i="4"/>
  <c r="Y112" i="4"/>
  <c r="V112" i="4"/>
  <c r="U112" i="4"/>
  <c r="W112" i="4"/>
  <c r="Z112" i="4"/>
  <c r="X112" i="4"/>
  <c r="T112" i="13"/>
  <c r="V112" i="13"/>
  <c r="AA112" i="13"/>
  <c r="U112" i="13"/>
  <c r="Z112" i="13"/>
  <c r="W112" i="13"/>
  <c r="Y112" i="13"/>
  <c r="AB112" i="13"/>
  <c r="X112" i="13"/>
  <c r="T115" i="13"/>
  <c r="U115" i="13"/>
  <c r="X115" i="13"/>
  <c r="W115" i="13"/>
  <c r="AA115" i="13"/>
  <c r="Z115" i="13"/>
  <c r="V115" i="13"/>
  <c r="Y115" i="13"/>
  <c r="AB115" i="13"/>
  <c r="K111" i="20"/>
  <c r="L118" i="20"/>
  <c r="D9" i="20"/>
  <c r="K9" i="20" s="1"/>
  <c r="F12" i="20"/>
  <c r="D15" i="20"/>
  <c r="K15" i="20" s="1"/>
  <c r="F17" i="20"/>
  <c r="D20" i="20"/>
  <c r="K20" i="20" s="1"/>
  <c r="D23" i="20"/>
  <c r="F26" i="20"/>
  <c r="F80" i="20"/>
  <c r="D82" i="20"/>
  <c r="K82" i="20" s="1"/>
  <c r="F85" i="20"/>
  <c r="D89" i="20"/>
  <c r="K89" i="20" s="1"/>
  <c r="F93" i="20"/>
  <c r="F96" i="20"/>
  <c r="D110" i="20"/>
  <c r="K110" i="20" s="1"/>
  <c r="F111" i="20"/>
  <c r="F5" i="20"/>
  <c r="D6" i="20"/>
  <c r="F8" i="20"/>
  <c r="F92" i="20"/>
  <c r="D106" i="20"/>
  <c r="D109" i="20"/>
  <c r="D25" i="20"/>
  <c r="F27" i="20"/>
  <c r="D59" i="20"/>
  <c r="K59" i="20" s="1"/>
  <c r="F62" i="20"/>
  <c r="F65" i="20"/>
  <c r="D69" i="20"/>
  <c r="K69" i="20" s="1"/>
  <c r="F76" i="20"/>
  <c r="D86" i="20"/>
  <c r="K86" i="20" s="1"/>
  <c r="F89" i="20"/>
  <c r="F77" i="20"/>
  <c r="D90" i="20"/>
  <c r="D98" i="20"/>
  <c r="D101" i="20"/>
  <c r="O22" i="20"/>
  <c r="K90" i="20"/>
  <c r="K98" i="20"/>
  <c r="K78" i="20"/>
  <c r="K26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D35" i="20"/>
  <c r="D39" i="20"/>
  <c r="D43" i="20"/>
  <c r="D47" i="20"/>
  <c r="D51" i="20"/>
  <c r="D55" i="20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93" i="20"/>
  <c r="F108" i="20"/>
  <c r="D108" i="20"/>
  <c r="E115" i="20" s="1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D72" i="20"/>
  <c r="F71" i="20"/>
  <c r="D71" i="20"/>
  <c r="D76" i="20"/>
  <c r="F75" i="20"/>
  <c r="D75" i="20"/>
  <c r="D80" i="20"/>
  <c r="F79" i="20"/>
  <c r="D79" i="20"/>
  <c r="D84" i="20"/>
  <c r="F83" i="20"/>
  <c r="D83" i="20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H152" i="19"/>
  <c r="K152" i="19" s="1"/>
  <c r="H46" i="19"/>
  <c r="H5" i="19"/>
  <c r="H136" i="19"/>
  <c r="H168" i="19"/>
  <c r="K168" i="19" s="1"/>
  <c r="H78" i="19"/>
  <c r="H164" i="19"/>
  <c r="K164" i="19" s="1"/>
  <c r="H148" i="19"/>
  <c r="K148" i="19" s="1"/>
  <c r="H98" i="19"/>
  <c r="H70" i="19"/>
  <c r="H32" i="19"/>
  <c r="H176" i="19"/>
  <c r="K176" i="19" s="1"/>
  <c r="H160" i="19"/>
  <c r="K160" i="19" s="1"/>
  <c r="H144" i="19"/>
  <c r="K144" i="19" s="1"/>
  <c r="H94" i="19"/>
  <c r="H62" i="19"/>
  <c r="H16" i="19"/>
  <c r="H172" i="19"/>
  <c r="K172" i="19" s="1"/>
  <c r="H156" i="19"/>
  <c r="K156" i="19" s="1"/>
  <c r="H140" i="19"/>
  <c r="K140" i="19" s="1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H170" i="19"/>
  <c r="K170" i="19" s="1"/>
  <c r="H162" i="19"/>
  <c r="K162" i="19" s="1"/>
  <c r="H154" i="19"/>
  <c r="K154" i="19" s="1"/>
  <c r="H146" i="19"/>
  <c r="K146" i="19" s="1"/>
  <c r="H138" i="19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H135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H42" i="19"/>
  <c r="H38" i="19"/>
  <c r="H34" i="19"/>
  <c r="H30" i="19"/>
  <c r="H26" i="19"/>
  <c r="H22" i="19"/>
  <c r="H18" i="19"/>
  <c r="H14" i="19"/>
  <c r="H10" i="19"/>
  <c r="H6" i="19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H133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B108" i="17"/>
  <c r="B109" i="17"/>
  <c r="B110" i="17"/>
  <c r="B111" i="17"/>
  <c r="C112" i="17" s="1"/>
  <c r="A107" i="15"/>
  <c r="C107" i="15"/>
  <c r="H107" i="15"/>
  <c r="A108" i="15"/>
  <c r="C108" i="15"/>
  <c r="H108" i="15"/>
  <c r="A109" i="15"/>
  <c r="C109" i="15"/>
  <c r="H109" i="15"/>
  <c r="A110" i="15"/>
  <c r="C110" i="15"/>
  <c r="H110" i="15"/>
  <c r="A110" i="16"/>
  <c r="A110" i="9"/>
  <c r="C110" i="9"/>
  <c r="A110" i="13"/>
  <c r="A110" i="7"/>
  <c r="B110" i="7"/>
  <c r="A110" i="8"/>
  <c r="B110" i="8"/>
  <c r="C111" i="8" s="1"/>
  <c r="E117" i="8" s="1"/>
  <c r="A110" i="6"/>
  <c r="B110" i="6"/>
  <c r="C111" i="6" s="1"/>
  <c r="A110" i="5"/>
  <c r="B110" i="5"/>
  <c r="A110" i="4"/>
  <c r="B110" i="4"/>
  <c r="C111" i="4" s="1"/>
  <c r="A110" i="3"/>
  <c r="B110" i="3"/>
  <c r="A110" i="2"/>
  <c r="B110" i="2"/>
  <c r="C111" i="2" s="1"/>
  <c r="K139" i="19" l="1"/>
  <c r="D110" i="15"/>
  <c r="J110" i="15" s="1"/>
  <c r="E116" i="20"/>
  <c r="D109" i="15"/>
  <c r="C110" i="17"/>
  <c r="E114" i="20"/>
  <c r="E109" i="15"/>
  <c r="C109" i="17"/>
  <c r="E61" i="20"/>
  <c r="L61" i="20" s="1"/>
  <c r="E118" i="2"/>
  <c r="D112" i="2"/>
  <c r="E118" i="4"/>
  <c r="D112" i="4"/>
  <c r="E118" i="6"/>
  <c r="D112" i="6"/>
  <c r="C111" i="17"/>
  <c r="E85" i="20"/>
  <c r="L85" i="20" s="1"/>
  <c r="E77" i="20"/>
  <c r="L77" i="20" s="1"/>
  <c r="E112" i="20"/>
  <c r="L112" i="20" s="1"/>
  <c r="E117" i="20"/>
  <c r="L117" i="20" s="1"/>
  <c r="Y113" i="13"/>
  <c r="Z113" i="13"/>
  <c r="V113" i="13"/>
  <c r="AA113" i="13"/>
  <c r="T113" i="13"/>
  <c r="U113" i="13"/>
  <c r="AB113" i="13"/>
  <c r="X113" i="13"/>
  <c r="W113" i="13"/>
  <c r="D118" i="17"/>
  <c r="E115" i="17"/>
  <c r="E45" i="20"/>
  <c r="L45" i="20" s="1"/>
  <c r="E113" i="20"/>
  <c r="L113" i="20" s="1"/>
  <c r="D112" i="8"/>
  <c r="E112" i="17"/>
  <c r="G110" i="9"/>
  <c r="I110" i="9" s="1"/>
  <c r="D111" i="9"/>
  <c r="E112" i="9" s="1"/>
  <c r="J109" i="15"/>
  <c r="E111" i="20"/>
  <c r="L111" i="20" s="1"/>
  <c r="E57" i="20"/>
  <c r="L57" i="20" s="1"/>
  <c r="C111" i="3"/>
  <c r="C111" i="5"/>
  <c r="E37" i="20"/>
  <c r="L37" i="20" s="1"/>
  <c r="E44" i="20"/>
  <c r="L44" i="20" s="1"/>
  <c r="R111" i="4"/>
  <c r="C111" i="7"/>
  <c r="D112" i="7" s="1"/>
  <c r="H110" i="9"/>
  <c r="J110" i="9" s="1"/>
  <c r="E110" i="15"/>
  <c r="E108" i="15"/>
  <c r="E89" i="20"/>
  <c r="L89" i="20" s="1"/>
  <c r="E73" i="20"/>
  <c r="L73" i="20" s="1"/>
  <c r="L116" i="20"/>
  <c r="B110" i="13"/>
  <c r="K95" i="20"/>
  <c r="E102" i="20"/>
  <c r="L102" i="20" s="1"/>
  <c r="K88" i="20"/>
  <c r="E95" i="20"/>
  <c r="L95" i="20" s="1"/>
  <c r="K63" i="20"/>
  <c r="E70" i="20"/>
  <c r="L70" i="20" s="1"/>
  <c r="K35" i="20"/>
  <c r="E42" i="20"/>
  <c r="L42" i="20" s="1"/>
  <c r="K6" i="20"/>
  <c r="E13" i="20"/>
  <c r="L13" i="20" s="1"/>
  <c r="E81" i="20"/>
  <c r="L81" i="20" s="1"/>
  <c r="K99" i="20"/>
  <c r="E106" i="20"/>
  <c r="L106" i="20" s="1"/>
  <c r="K92" i="20"/>
  <c r="E99" i="20"/>
  <c r="L99" i="20" s="1"/>
  <c r="K76" i="20"/>
  <c r="E83" i="20"/>
  <c r="L83" i="20" s="1"/>
  <c r="K108" i="20"/>
  <c r="L115" i="20"/>
  <c r="E11" i="20"/>
  <c r="L11" i="20" s="1"/>
  <c r="K48" i="20"/>
  <c r="E55" i="20"/>
  <c r="L55" i="20" s="1"/>
  <c r="K32" i="20"/>
  <c r="E39" i="20"/>
  <c r="L39" i="20" s="1"/>
  <c r="K47" i="20"/>
  <c r="E54" i="20"/>
  <c r="L54" i="20" s="1"/>
  <c r="K27" i="20"/>
  <c r="E34" i="20"/>
  <c r="L34" i="20" s="1"/>
  <c r="K11" i="20"/>
  <c r="E18" i="20"/>
  <c r="L18" i="20" s="1"/>
  <c r="K53" i="20"/>
  <c r="E60" i="20"/>
  <c r="L60" i="20" s="1"/>
  <c r="K17" i="20"/>
  <c r="E24" i="20"/>
  <c r="L24" i="20" s="1"/>
  <c r="K18" i="20"/>
  <c r="E25" i="20"/>
  <c r="L25" i="20" s="1"/>
  <c r="E108" i="20"/>
  <c r="L108" i="20" s="1"/>
  <c r="E41" i="20"/>
  <c r="L41" i="20" s="1"/>
  <c r="K71" i="20"/>
  <c r="E78" i="20"/>
  <c r="L78" i="20" s="1"/>
  <c r="K5" i="20"/>
  <c r="E12" i="20"/>
  <c r="L12" i="20" s="1"/>
  <c r="K43" i="20"/>
  <c r="E50" i="20"/>
  <c r="L50" i="20" s="1"/>
  <c r="K24" i="20"/>
  <c r="E31" i="20"/>
  <c r="L31" i="20" s="1"/>
  <c r="K16" i="20"/>
  <c r="E23" i="20"/>
  <c r="L23" i="20" s="1"/>
  <c r="K21" i="20"/>
  <c r="E28" i="20"/>
  <c r="L28" i="20" s="1"/>
  <c r="E88" i="20"/>
  <c r="L88" i="20" s="1"/>
  <c r="K105" i="20"/>
  <c r="K8" i="20"/>
  <c r="E15" i="20"/>
  <c r="L15" i="20" s="1"/>
  <c r="E105" i="20"/>
  <c r="L105" i="20" s="1"/>
  <c r="E93" i="20"/>
  <c r="L93" i="20" s="1"/>
  <c r="E36" i="20"/>
  <c r="L36" i="20" s="1"/>
  <c r="E52" i="20"/>
  <c r="L52" i="20" s="1"/>
  <c r="E53" i="20"/>
  <c r="L53" i="20" s="1"/>
  <c r="E27" i="20"/>
  <c r="L27" i="20" s="1"/>
  <c r="K79" i="20"/>
  <c r="E86" i="20"/>
  <c r="L86" i="20" s="1"/>
  <c r="K72" i="20"/>
  <c r="E79" i="20"/>
  <c r="L79" i="20" s="1"/>
  <c r="K61" i="20"/>
  <c r="E68" i="20"/>
  <c r="L68" i="20" s="1"/>
  <c r="K51" i="20"/>
  <c r="E58" i="20"/>
  <c r="L58" i="20" s="1"/>
  <c r="K19" i="20"/>
  <c r="E26" i="20"/>
  <c r="L26" i="20" s="1"/>
  <c r="K97" i="20"/>
  <c r="E104" i="20"/>
  <c r="L104" i="20" s="1"/>
  <c r="E76" i="20"/>
  <c r="L76" i="20" s="1"/>
  <c r="E101" i="20"/>
  <c r="L101" i="20" s="1"/>
  <c r="E96" i="20"/>
  <c r="L96" i="20" s="1"/>
  <c r="K103" i="20"/>
  <c r="E110" i="20"/>
  <c r="L110" i="20" s="1"/>
  <c r="E109" i="20"/>
  <c r="L109" i="20" s="1"/>
  <c r="K83" i="20"/>
  <c r="E90" i="20"/>
  <c r="L90" i="20" s="1"/>
  <c r="K67" i="20"/>
  <c r="E74" i="20"/>
  <c r="L74" i="20" s="1"/>
  <c r="K40" i="20"/>
  <c r="E47" i="20"/>
  <c r="L47" i="20" s="1"/>
  <c r="K31" i="20"/>
  <c r="E38" i="20"/>
  <c r="L38" i="20" s="1"/>
  <c r="K56" i="20"/>
  <c r="E63" i="20"/>
  <c r="L63" i="20" s="1"/>
  <c r="E72" i="20"/>
  <c r="L72" i="20" s="1"/>
  <c r="K10" i="20"/>
  <c r="E17" i="20"/>
  <c r="L17" i="20" s="1"/>
  <c r="K25" i="20"/>
  <c r="E32" i="20"/>
  <c r="L32" i="20" s="1"/>
  <c r="E48" i="20"/>
  <c r="L48" i="20" s="1"/>
  <c r="E100" i="20"/>
  <c r="L100" i="20" s="1"/>
  <c r="E30" i="20"/>
  <c r="L30" i="20" s="1"/>
  <c r="K96" i="20"/>
  <c r="E103" i="20"/>
  <c r="L103" i="20" s="1"/>
  <c r="K87" i="20"/>
  <c r="E94" i="20"/>
  <c r="L94" i="20" s="1"/>
  <c r="K80" i="20"/>
  <c r="E87" i="20"/>
  <c r="L87" i="20" s="1"/>
  <c r="K64" i="20"/>
  <c r="E71" i="20"/>
  <c r="L71" i="20" s="1"/>
  <c r="K62" i="20"/>
  <c r="E69" i="20"/>
  <c r="L69" i="20" s="1"/>
  <c r="K60" i="20"/>
  <c r="E67" i="20"/>
  <c r="L67" i="20" s="1"/>
  <c r="K104" i="20"/>
  <c r="K100" i="20"/>
  <c r="E107" i="20"/>
  <c r="L107" i="20" s="1"/>
  <c r="K91" i="20"/>
  <c r="E98" i="20"/>
  <c r="L98" i="20" s="1"/>
  <c r="K84" i="20"/>
  <c r="E91" i="20"/>
  <c r="L91" i="20" s="1"/>
  <c r="K75" i="20"/>
  <c r="E82" i="20"/>
  <c r="L82" i="20" s="1"/>
  <c r="K68" i="20"/>
  <c r="E75" i="20"/>
  <c r="L75" i="20" s="1"/>
  <c r="K106" i="20"/>
  <c r="K107" i="20"/>
  <c r="L114" i="20"/>
  <c r="K101" i="20"/>
  <c r="K81" i="20"/>
  <c r="K65" i="20"/>
  <c r="K52" i="20"/>
  <c r="E59" i="20"/>
  <c r="L59" i="20" s="1"/>
  <c r="K44" i="20"/>
  <c r="E51" i="20"/>
  <c r="L51" i="20" s="1"/>
  <c r="K36" i="20"/>
  <c r="E43" i="20"/>
  <c r="L43" i="20" s="1"/>
  <c r="K28" i="20"/>
  <c r="E35" i="20"/>
  <c r="L35" i="20" s="1"/>
  <c r="K55" i="20"/>
  <c r="E62" i="20"/>
  <c r="L62" i="20" s="1"/>
  <c r="K39" i="20"/>
  <c r="E46" i="20"/>
  <c r="L46" i="20" s="1"/>
  <c r="K22" i="20"/>
  <c r="E29" i="20"/>
  <c r="L29" i="20" s="1"/>
  <c r="K57" i="20"/>
  <c r="E64" i="20"/>
  <c r="L64" i="20" s="1"/>
  <c r="K14" i="20"/>
  <c r="E21" i="20"/>
  <c r="L21" i="20" s="1"/>
  <c r="K7" i="20"/>
  <c r="E14" i="20"/>
  <c r="L14" i="20" s="1"/>
  <c r="K13" i="20"/>
  <c r="E20" i="20"/>
  <c r="L20" i="20" s="1"/>
  <c r="E92" i="20"/>
  <c r="L92" i="20" s="1"/>
  <c r="E80" i="20"/>
  <c r="L80" i="20" s="1"/>
  <c r="K12" i="20"/>
  <c r="E19" i="20"/>
  <c r="L19" i="20" s="1"/>
  <c r="K109" i="20"/>
  <c r="E97" i="20"/>
  <c r="L97" i="20" s="1"/>
  <c r="E66" i="20"/>
  <c r="L66" i="20" s="1"/>
  <c r="E40" i="20"/>
  <c r="L40" i="20" s="1"/>
  <c r="E56" i="20"/>
  <c r="L56" i="20" s="1"/>
  <c r="E16" i="20"/>
  <c r="L16" i="20" s="1"/>
  <c r="E84" i="20"/>
  <c r="L84" i="20" s="1"/>
  <c r="E65" i="20"/>
  <c r="L65" i="20" s="1"/>
  <c r="E49" i="20"/>
  <c r="L49" i="20" s="1"/>
  <c r="E33" i="20"/>
  <c r="L33" i="20" s="1"/>
  <c r="E22" i="20"/>
  <c r="L22" i="20" s="1"/>
  <c r="D108" i="15"/>
  <c r="J108" i="15" s="1"/>
  <c r="E137" i="19"/>
  <c r="K137" i="19" s="1"/>
  <c r="E138" i="19"/>
  <c r="K138" i="19" s="1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F3" i="19"/>
  <c r="A3" i="19"/>
  <c r="C1" i="19"/>
  <c r="A107" i="16"/>
  <c r="A108" i="16"/>
  <c r="A109" i="16"/>
  <c r="A107" i="9"/>
  <c r="C107" i="9"/>
  <c r="A108" i="9"/>
  <c r="C108" i="9"/>
  <c r="A109" i="9"/>
  <c r="C109" i="9"/>
  <c r="A107" i="13"/>
  <c r="A108" i="13"/>
  <c r="A109" i="13"/>
  <c r="A107" i="7"/>
  <c r="B107" i="7"/>
  <c r="A108" i="7"/>
  <c r="B108" i="7"/>
  <c r="A109" i="7"/>
  <c r="B109" i="7"/>
  <c r="A107" i="8"/>
  <c r="B107" i="8"/>
  <c r="A108" i="8"/>
  <c r="B108" i="8"/>
  <c r="A109" i="8"/>
  <c r="B109" i="8"/>
  <c r="A107" i="6"/>
  <c r="B107" i="6"/>
  <c r="A108" i="6"/>
  <c r="B108" i="6"/>
  <c r="A109" i="6"/>
  <c r="B109" i="6"/>
  <c r="C110" i="6" s="1"/>
  <c r="E117" i="6" s="1"/>
  <c r="A107" i="5"/>
  <c r="B107" i="5"/>
  <c r="A108" i="5"/>
  <c r="B108" i="5"/>
  <c r="A109" i="5"/>
  <c r="B109" i="5"/>
  <c r="C110" i="5" s="1"/>
  <c r="E117" i="5" s="1"/>
  <c r="A107" i="4"/>
  <c r="B107" i="4"/>
  <c r="A108" i="4"/>
  <c r="B108" i="4"/>
  <c r="A109" i="4"/>
  <c r="B109" i="4"/>
  <c r="C110" i="4" s="1"/>
  <c r="E117" i="4" s="1"/>
  <c r="A107" i="3"/>
  <c r="B107" i="3"/>
  <c r="A108" i="3"/>
  <c r="B108" i="3"/>
  <c r="A109" i="3"/>
  <c r="B109" i="3"/>
  <c r="C110" i="3" s="1"/>
  <c r="E117" i="3" s="1"/>
  <c r="A107" i="2"/>
  <c r="B107" i="2"/>
  <c r="A108" i="2"/>
  <c r="B108" i="2"/>
  <c r="A109" i="2"/>
  <c r="B109" i="2"/>
  <c r="H109" i="9" l="1"/>
  <c r="J109" i="9" s="1"/>
  <c r="H107" i="9"/>
  <c r="J107" i="9" s="1"/>
  <c r="E113" i="17"/>
  <c r="E118" i="3"/>
  <c r="D112" i="3"/>
  <c r="C108" i="6"/>
  <c r="C108" i="7"/>
  <c r="D117" i="17"/>
  <c r="E114" i="17"/>
  <c r="D116" i="17"/>
  <c r="C108" i="3"/>
  <c r="C109" i="5"/>
  <c r="D110" i="5" s="1"/>
  <c r="E118" i="5"/>
  <c r="D112" i="5"/>
  <c r="D115" i="17"/>
  <c r="C110" i="2"/>
  <c r="E117" i="2" s="1"/>
  <c r="C109" i="2"/>
  <c r="C109" i="3"/>
  <c r="R110" i="4"/>
  <c r="D111" i="4"/>
  <c r="C108" i="2"/>
  <c r="C109" i="4"/>
  <c r="C109" i="6"/>
  <c r="D110" i="6" s="1"/>
  <c r="D110" i="3"/>
  <c r="C108" i="8"/>
  <c r="H108" i="9"/>
  <c r="J108" i="9" s="1"/>
  <c r="R110" i="5"/>
  <c r="D111" i="6"/>
  <c r="C109" i="8"/>
  <c r="C110" i="8"/>
  <c r="E116" i="8" s="1"/>
  <c r="B109" i="13"/>
  <c r="C110" i="13" s="1"/>
  <c r="B107" i="13"/>
  <c r="C109" i="7"/>
  <c r="D109" i="7" s="1"/>
  <c r="C110" i="7"/>
  <c r="B108" i="13"/>
  <c r="D110" i="9"/>
  <c r="G109" i="9"/>
  <c r="I109" i="9" s="1"/>
  <c r="O18" i="20"/>
  <c r="D109" i="9"/>
  <c r="G107" i="9"/>
  <c r="I107" i="9" s="1"/>
  <c r="C111" i="13"/>
  <c r="C110" i="16"/>
  <c r="D111" i="7"/>
  <c r="D111" i="3"/>
  <c r="W111" i="4"/>
  <c r="V111" i="4"/>
  <c r="X111" i="4"/>
  <c r="Y111" i="4"/>
  <c r="T111" i="4"/>
  <c r="U111" i="4"/>
  <c r="AA111" i="4"/>
  <c r="Z111" i="4"/>
  <c r="AB111" i="4"/>
  <c r="D111" i="5"/>
  <c r="R111" i="5"/>
  <c r="O19" i="20"/>
  <c r="E111" i="9"/>
  <c r="H4" i="19"/>
  <c r="D108" i="9"/>
  <c r="G108" i="9"/>
  <c r="I108" i="9" s="1"/>
  <c r="C108" i="5"/>
  <c r="C108" i="4"/>
  <c r="E115" i="4" s="1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B104" i="17"/>
  <c r="B105" i="17"/>
  <c r="B106" i="17"/>
  <c r="B107" i="17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D107" i="9" s="1"/>
  <c r="A106" i="13"/>
  <c r="A106" i="7"/>
  <c r="B106" i="7"/>
  <c r="C107" i="7" s="1"/>
  <c r="A106" i="8"/>
  <c r="B106" i="8"/>
  <c r="A106" i="6"/>
  <c r="B106" i="6"/>
  <c r="C107" i="6" s="1"/>
  <c r="A106" i="5"/>
  <c r="B106" i="5"/>
  <c r="C107" i="5" s="1"/>
  <c r="A106" i="4"/>
  <c r="B106" i="4"/>
  <c r="C107" i="4" s="1"/>
  <c r="E114" i="4" s="1"/>
  <c r="A106" i="3"/>
  <c r="B106" i="3"/>
  <c r="C107" i="3" s="1"/>
  <c r="E114" i="3" s="1"/>
  <c r="A106" i="2"/>
  <c r="B106" i="2"/>
  <c r="C107" i="2" s="1"/>
  <c r="E115" i="5" l="1"/>
  <c r="E114" i="2"/>
  <c r="C104" i="17"/>
  <c r="E115" i="2"/>
  <c r="E116" i="2"/>
  <c r="E116" i="13"/>
  <c r="E110" i="9"/>
  <c r="R109" i="4"/>
  <c r="Y109" i="4" s="1"/>
  <c r="E116" i="4"/>
  <c r="D109" i="3"/>
  <c r="E116" i="3"/>
  <c r="E115" i="3"/>
  <c r="D108" i="6"/>
  <c r="E114" i="6"/>
  <c r="E114" i="8"/>
  <c r="E115" i="6"/>
  <c r="J106" i="18"/>
  <c r="L106" i="18" s="1"/>
  <c r="R107" i="5"/>
  <c r="Z107" i="5" s="1"/>
  <c r="E114" i="5"/>
  <c r="D112" i="13"/>
  <c r="E117" i="13"/>
  <c r="D109" i="8"/>
  <c r="E115" i="8"/>
  <c r="D109" i="6"/>
  <c r="E116" i="6"/>
  <c r="E116" i="5"/>
  <c r="R109" i="5"/>
  <c r="R107" i="4"/>
  <c r="D108" i="7"/>
  <c r="B106" i="13"/>
  <c r="C106" i="16" s="1"/>
  <c r="C107" i="17"/>
  <c r="C108" i="17"/>
  <c r="D114" i="17" s="1"/>
  <c r="C103" i="17"/>
  <c r="AA109" i="4"/>
  <c r="R110" i="13"/>
  <c r="K110" i="9"/>
  <c r="D110" i="7"/>
  <c r="C109" i="16"/>
  <c r="C109" i="13"/>
  <c r="E115" i="13" s="1"/>
  <c r="D108" i="2"/>
  <c r="D109" i="2"/>
  <c r="D108" i="5"/>
  <c r="R108" i="5"/>
  <c r="T111" i="5"/>
  <c r="AA111" i="5"/>
  <c r="Y111" i="5"/>
  <c r="W111" i="5"/>
  <c r="AB111" i="5"/>
  <c r="Z111" i="5"/>
  <c r="X111" i="5"/>
  <c r="U111" i="5"/>
  <c r="V111" i="5"/>
  <c r="D110" i="8"/>
  <c r="D111" i="8"/>
  <c r="V110" i="5"/>
  <c r="W110" i="5"/>
  <c r="X110" i="5"/>
  <c r="T110" i="5"/>
  <c r="Y110" i="5"/>
  <c r="U110" i="5"/>
  <c r="AA110" i="5"/>
  <c r="AB110" i="5"/>
  <c r="Z110" i="5"/>
  <c r="V110" i="4"/>
  <c r="AB110" i="4"/>
  <c r="W110" i="4"/>
  <c r="U110" i="4"/>
  <c r="Z110" i="4"/>
  <c r="T110" i="4"/>
  <c r="Y110" i="4"/>
  <c r="X110" i="4"/>
  <c r="AA110" i="4"/>
  <c r="D110" i="2"/>
  <c r="D111" i="2"/>
  <c r="D107" i="15"/>
  <c r="J107" i="15" s="1"/>
  <c r="E107" i="15"/>
  <c r="C105" i="17"/>
  <c r="AB109" i="4"/>
  <c r="C108" i="16"/>
  <c r="C108" i="13"/>
  <c r="K108" i="9" s="1"/>
  <c r="C107" i="16"/>
  <c r="D110" i="4"/>
  <c r="D108" i="4"/>
  <c r="R108" i="4"/>
  <c r="R111" i="13"/>
  <c r="D111" i="13"/>
  <c r="K111" i="9"/>
  <c r="C107" i="8"/>
  <c r="E113" i="8" s="1"/>
  <c r="D108" i="3"/>
  <c r="G110" i="16"/>
  <c r="G107" i="16"/>
  <c r="G108" i="16"/>
  <c r="G109" i="16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N17" i="19"/>
  <c r="E108" i="9"/>
  <c r="E109" i="9"/>
  <c r="D109" i="5"/>
  <c r="D109" i="4"/>
  <c r="E106" i="15"/>
  <c r="C102" i="17"/>
  <c r="H106" i="9"/>
  <c r="J106" i="9" s="1"/>
  <c r="C106" i="17"/>
  <c r="G106" i="9"/>
  <c r="I106" i="9" s="1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E107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D107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E112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F111" i="19" l="1"/>
  <c r="V109" i="4"/>
  <c r="X109" i="4"/>
  <c r="D110" i="17"/>
  <c r="E114" i="13"/>
  <c r="E106" i="17"/>
  <c r="Y107" i="5"/>
  <c r="X107" i="5"/>
  <c r="AB107" i="5"/>
  <c r="V107" i="5"/>
  <c r="D107" i="2"/>
  <c r="E113" i="2"/>
  <c r="D107" i="3"/>
  <c r="E113" i="3"/>
  <c r="D107" i="4"/>
  <c r="E113" i="4"/>
  <c r="D107" i="5"/>
  <c r="E113" i="5"/>
  <c r="D107" i="6"/>
  <c r="E113" i="6"/>
  <c r="W107" i="5"/>
  <c r="AA107" i="5"/>
  <c r="T109" i="4"/>
  <c r="W109" i="4"/>
  <c r="U109" i="4"/>
  <c r="Z109" i="4"/>
  <c r="T107" i="5"/>
  <c r="U107" i="5"/>
  <c r="D113" i="17"/>
  <c r="U109" i="5"/>
  <c r="Y109" i="5"/>
  <c r="AB109" i="5"/>
  <c r="Z109" i="5"/>
  <c r="X109" i="5"/>
  <c r="V109" i="5"/>
  <c r="W109" i="5"/>
  <c r="AA109" i="5"/>
  <c r="T109" i="5"/>
  <c r="D107" i="16"/>
  <c r="V110" i="13"/>
  <c r="AB110" i="13"/>
  <c r="W110" i="13"/>
  <c r="X110" i="13"/>
  <c r="Y110" i="13"/>
  <c r="AA110" i="13"/>
  <c r="U110" i="13"/>
  <c r="T110" i="13"/>
  <c r="Z110" i="13"/>
  <c r="D109" i="17"/>
  <c r="T111" i="13"/>
  <c r="W111" i="13"/>
  <c r="V111" i="13"/>
  <c r="Z111" i="13"/>
  <c r="Y111" i="13"/>
  <c r="U111" i="13"/>
  <c r="AB111" i="13"/>
  <c r="AA111" i="13"/>
  <c r="X111" i="13"/>
  <c r="R108" i="13"/>
  <c r="D108" i="17"/>
  <c r="E111" i="17"/>
  <c r="E105" i="17"/>
  <c r="D107" i="8"/>
  <c r="D108" i="8"/>
  <c r="C107" i="13"/>
  <c r="E113" i="13" s="1"/>
  <c r="D108" i="16"/>
  <c r="U108" i="5"/>
  <c r="T108" i="5"/>
  <c r="AA108" i="5"/>
  <c r="W108" i="5"/>
  <c r="AB108" i="5"/>
  <c r="Z108" i="5"/>
  <c r="Y108" i="5"/>
  <c r="X108" i="5"/>
  <c r="V108" i="5"/>
  <c r="D109" i="13"/>
  <c r="R109" i="13"/>
  <c r="K109" i="9"/>
  <c r="D110" i="13"/>
  <c r="E110" i="17"/>
  <c r="E107" i="17"/>
  <c r="D112" i="17"/>
  <c r="E109" i="17"/>
  <c r="AA108" i="4"/>
  <c r="Y108" i="4"/>
  <c r="T108" i="4"/>
  <c r="U108" i="4"/>
  <c r="W108" i="4"/>
  <c r="AB108" i="4"/>
  <c r="V108" i="4"/>
  <c r="Z108" i="4"/>
  <c r="X108" i="4"/>
  <c r="D111" i="17"/>
  <c r="E108" i="17"/>
  <c r="D109" i="16"/>
  <c r="D110" i="16"/>
  <c r="V107" i="4"/>
  <c r="T107" i="4"/>
  <c r="AB107" i="4"/>
  <c r="X107" i="4"/>
  <c r="U107" i="4"/>
  <c r="Y107" i="4"/>
  <c r="Z107" i="4"/>
  <c r="AA107" i="4"/>
  <c r="W107" i="4"/>
  <c r="R106" i="4"/>
  <c r="R106" i="5"/>
  <c r="D107" i="17"/>
  <c r="E104" i="17"/>
  <c r="E105" i="15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A3" i="6"/>
  <c r="A3" i="5"/>
  <c r="A3" i="4"/>
  <c r="A3" i="3"/>
  <c r="A3" i="2"/>
  <c r="F112" i="19" l="1"/>
  <c r="G111" i="19"/>
  <c r="D106" i="6"/>
  <c r="E112" i="6"/>
  <c r="V109" i="13"/>
  <c r="X109" i="13"/>
  <c r="T109" i="13"/>
  <c r="AA109" i="13"/>
  <c r="W109" i="13"/>
  <c r="U109" i="13"/>
  <c r="Y109" i="13"/>
  <c r="AB109" i="13"/>
  <c r="Z109" i="13"/>
  <c r="R107" i="13"/>
  <c r="K107" i="9"/>
  <c r="D108" i="13"/>
  <c r="Y108" i="13"/>
  <c r="AB108" i="13"/>
  <c r="Z108" i="13"/>
  <c r="X108" i="13"/>
  <c r="V108" i="13"/>
  <c r="U108" i="13"/>
  <c r="T108" i="13"/>
  <c r="AA108" i="13"/>
  <c r="W108" i="13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G105" i="9"/>
  <c r="I105" i="9" s="1"/>
  <c r="C103" i="4"/>
  <c r="E4" i="15"/>
  <c r="C102" i="2"/>
  <c r="C105" i="3"/>
  <c r="C103" i="3"/>
  <c r="C103" i="8"/>
  <c r="C101" i="8"/>
  <c r="G104" i="9"/>
  <c r="I104" i="9" s="1"/>
  <c r="C105" i="2"/>
  <c r="C101" i="4"/>
  <c r="C101" i="5"/>
  <c r="C101" i="6"/>
  <c r="D6" i="15"/>
  <c r="D7" i="15"/>
  <c r="C101" i="3"/>
  <c r="C104" i="6"/>
  <c r="D4" i="15"/>
  <c r="J101" i="18"/>
  <c r="L101" i="18" s="1"/>
  <c r="B101" i="13"/>
  <c r="G102" i="9"/>
  <c r="I102" i="9" s="1"/>
  <c r="D102" i="9"/>
  <c r="E102" i="9" s="1"/>
  <c r="H102" i="9"/>
  <c r="J102" i="9" s="1"/>
  <c r="C103" i="2"/>
  <c r="C102" i="4"/>
  <c r="B103" i="13"/>
  <c r="C101" i="2"/>
  <c r="C104" i="3"/>
  <c r="C102" i="3"/>
  <c r="C104" i="5"/>
  <c r="C102" i="5"/>
  <c r="C105" i="5"/>
  <c r="B105" i="13"/>
  <c r="C104" i="8"/>
  <c r="B104" i="13"/>
  <c r="C102" i="8"/>
  <c r="B102" i="13"/>
  <c r="D103" i="9"/>
  <c r="E103" i="9" s="1"/>
  <c r="C105" i="7"/>
  <c r="G104" i="18"/>
  <c r="I104" i="18" s="1"/>
  <c r="C104" i="2"/>
  <c r="E111" i="2" s="1"/>
  <c r="C105" i="4"/>
  <c r="E112" i="4" s="1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E111" i="8" s="1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C104" i="4"/>
  <c r="E111" i="4" s="1"/>
  <c r="G100" i="18"/>
  <c r="I100" i="18" s="1"/>
  <c r="H100" i="18"/>
  <c r="K100" i="18"/>
  <c r="H104" i="15"/>
  <c r="G100" i="16"/>
  <c r="G100" i="9"/>
  <c r="I100" i="9" s="1"/>
  <c r="G112" i="19" l="1"/>
  <c r="F113" i="19"/>
  <c r="E108" i="6"/>
  <c r="D106" i="3"/>
  <c r="E112" i="3"/>
  <c r="D106" i="5"/>
  <c r="E112" i="5"/>
  <c r="E109" i="6"/>
  <c r="D105" i="6"/>
  <c r="E111" i="6"/>
  <c r="E110" i="6"/>
  <c r="E111" i="5"/>
  <c r="D106" i="2"/>
  <c r="E112" i="2"/>
  <c r="D102" i="3"/>
  <c r="E109" i="3"/>
  <c r="R102" i="4"/>
  <c r="Z102" i="4" s="1"/>
  <c r="E109" i="4"/>
  <c r="D102" i="8"/>
  <c r="E108" i="8"/>
  <c r="D105" i="3"/>
  <c r="E111" i="3"/>
  <c r="D103" i="2"/>
  <c r="E110" i="2"/>
  <c r="E108" i="3"/>
  <c r="R101" i="5"/>
  <c r="W101" i="5" s="1"/>
  <c r="E108" i="5"/>
  <c r="E107" i="8"/>
  <c r="E109" i="2"/>
  <c r="R103" i="5"/>
  <c r="V103" i="5" s="1"/>
  <c r="E110" i="5"/>
  <c r="D103" i="5"/>
  <c r="E109" i="5"/>
  <c r="D102" i="2"/>
  <c r="E108" i="2"/>
  <c r="R101" i="4"/>
  <c r="W101" i="4" s="1"/>
  <c r="E108" i="4"/>
  <c r="E109" i="8"/>
  <c r="V107" i="13"/>
  <c r="T107" i="13"/>
  <c r="Y107" i="13"/>
  <c r="X107" i="13"/>
  <c r="U107" i="13"/>
  <c r="AB107" i="13"/>
  <c r="W107" i="13"/>
  <c r="AA107" i="13"/>
  <c r="Z107" i="13"/>
  <c r="E110" i="8"/>
  <c r="C103" i="16"/>
  <c r="E110" i="3"/>
  <c r="R103" i="4"/>
  <c r="E110" i="4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2" i="6"/>
  <c r="U103" i="5"/>
  <c r="C103" i="13"/>
  <c r="R103" i="13" s="1"/>
  <c r="W103" i="4"/>
  <c r="D103" i="4"/>
  <c r="Z103" i="4"/>
  <c r="T103" i="4"/>
  <c r="X103" i="4"/>
  <c r="V103" i="4"/>
  <c r="Y103" i="4"/>
  <c r="D103" i="3"/>
  <c r="X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C102" i="16"/>
  <c r="D102" i="7"/>
  <c r="D103" i="8"/>
  <c r="C104" i="13"/>
  <c r="C104" i="16"/>
  <c r="U102" i="4"/>
  <c r="T102" i="4"/>
  <c r="AB102" i="4"/>
  <c r="AA102" i="4"/>
  <c r="W102" i="4"/>
  <c r="X102" i="4"/>
  <c r="Z101" i="5"/>
  <c r="AA101" i="5"/>
  <c r="D104" i="4"/>
  <c r="R104" i="4"/>
  <c r="Y101" i="5"/>
  <c r="C105" i="13"/>
  <c r="E111" i="13" s="1"/>
  <c r="U105" i="4"/>
  <c r="Z105" i="4"/>
  <c r="AA105" i="4"/>
  <c r="W105" i="4"/>
  <c r="D102" i="4"/>
  <c r="Y102" i="4"/>
  <c r="V102" i="4"/>
  <c r="T101" i="4"/>
  <c r="U101" i="4"/>
  <c r="Z101" i="4"/>
  <c r="D105" i="5"/>
  <c r="R105" i="5"/>
  <c r="C101" i="16"/>
  <c r="D105" i="4"/>
  <c r="B100" i="13"/>
  <c r="H100" i="9"/>
  <c r="J100" i="9" s="1"/>
  <c r="G113" i="19" l="1"/>
  <c r="F114" i="19"/>
  <c r="V101" i="4"/>
  <c r="Y101" i="4"/>
  <c r="Y105" i="4"/>
  <c r="AB101" i="4"/>
  <c r="AA101" i="4"/>
  <c r="V105" i="4"/>
  <c r="T105" i="4"/>
  <c r="X105" i="4"/>
  <c r="D104" i="16"/>
  <c r="V101" i="5"/>
  <c r="T101" i="5"/>
  <c r="Z103" i="5"/>
  <c r="AB101" i="5"/>
  <c r="U101" i="5"/>
  <c r="X101" i="5"/>
  <c r="D103" i="16"/>
  <c r="D107" i="13"/>
  <c r="E112" i="13"/>
  <c r="D103" i="13"/>
  <c r="E108" i="13"/>
  <c r="K103" i="9"/>
  <c r="E109" i="13"/>
  <c r="C100" i="16"/>
  <c r="D101" i="16" s="1"/>
  <c r="AB103" i="5"/>
  <c r="Y103" i="5"/>
  <c r="AA103" i="5"/>
  <c r="X103" i="5"/>
  <c r="W103" i="5"/>
  <c r="T103" i="5"/>
  <c r="E110" i="13"/>
  <c r="U103" i="4"/>
  <c r="AA103" i="4"/>
  <c r="AB103" i="4"/>
  <c r="D106" i="13"/>
  <c r="R106" i="13"/>
  <c r="K106" i="9"/>
  <c r="D104" i="13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E107" i="13" s="1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C97" i="3"/>
  <c r="C98" i="3"/>
  <c r="C100" i="3"/>
  <c r="C97" i="2"/>
  <c r="F115" i="19" l="1"/>
  <c r="G114" i="19"/>
  <c r="D102" i="13"/>
  <c r="R98" i="5"/>
  <c r="D101" i="3"/>
  <c r="E107" i="3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E104" i="3" s="1"/>
  <c r="C97" i="5"/>
  <c r="H97" i="9"/>
  <c r="J97" i="9" s="1"/>
  <c r="D103" i="15"/>
  <c r="J103" i="15" s="1"/>
  <c r="J98" i="18"/>
  <c r="L98" i="18" s="1"/>
  <c r="C97" i="4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C100" i="4"/>
  <c r="E107" i="4" s="1"/>
  <c r="C99" i="5"/>
  <c r="C100" i="5"/>
  <c r="E107" i="5" s="1"/>
  <c r="C99" i="17"/>
  <c r="C100" i="17"/>
  <c r="C98" i="2"/>
  <c r="C98" i="4"/>
  <c r="C97" i="6"/>
  <c r="C97" i="8"/>
  <c r="C98" i="7"/>
  <c r="B97" i="13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D98" i="5"/>
  <c r="B96" i="13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G99" i="9"/>
  <c r="I99" i="9" s="1"/>
  <c r="D98" i="3"/>
  <c r="C99" i="6"/>
  <c r="C100" i="6"/>
  <c r="C99" i="8"/>
  <c r="C100" i="8"/>
  <c r="C99" i="7"/>
  <c r="C97" i="7"/>
  <c r="B99" i="13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F116" i="19" l="1"/>
  <c r="G115" i="19"/>
  <c r="E106" i="5"/>
  <c r="E104" i="2"/>
  <c r="D101" i="6"/>
  <c r="E107" i="6"/>
  <c r="D98" i="6"/>
  <c r="E104" i="6"/>
  <c r="E106" i="4"/>
  <c r="D99" i="6"/>
  <c r="E106" i="6"/>
  <c r="E105" i="6"/>
  <c r="C99" i="16"/>
  <c r="D99" i="8"/>
  <c r="E105" i="8"/>
  <c r="E103" i="8"/>
  <c r="E105" i="3"/>
  <c r="D101" i="2"/>
  <c r="E107" i="2"/>
  <c r="C96" i="16"/>
  <c r="E106" i="2"/>
  <c r="C97" i="16"/>
  <c r="E105" i="4"/>
  <c r="R97" i="4"/>
  <c r="V97" i="4" s="1"/>
  <c r="E104" i="4"/>
  <c r="R97" i="5"/>
  <c r="E104" i="5"/>
  <c r="D101" i="8"/>
  <c r="E106" i="8"/>
  <c r="C98" i="16"/>
  <c r="D98" i="2"/>
  <c r="E105" i="2"/>
  <c r="D99" i="3"/>
  <c r="E106" i="3"/>
  <c r="E105" i="5"/>
  <c r="E104" i="8"/>
  <c r="D104" i="17"/>
  <c r="E101" i="17"/>
  <c r="D106" i="17"/>
  <c r="E103" i="17"/>
  <c r="D105" i="17"/>
  <c r="E102" i="17"/>
  <c r="D103" i="17"/>
  <c r="E100" i="17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U97" i="4"/>
  <c r="X97" i="4"/>
  <c r="D99" i="5"/>
  <c r="R99" i="5"/>
  <c r="D99" i="2"/>
  <c r="D100" i="8"/>
  <c r="D100" i="2"/>
  <c r="C97" i="13"/>
  <c r="D100" i="4"/>
  <c r="C99" i="13"/>
  <c r="C100" i="13"/>
  <c r="E106" i="13" s="1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F117" i="19" l="1"/>
  <c r="G116" i="19"/>
  <c r="Z97" i="4"/>
  <c r="AA97" i="4"/>
  <c r="Y97" i="4"/>
  <c r="AB97" i="4"/>
  <c r="T97" i="4"/>
  <c r="W97" i="4"/>
  <c r="E103" i="13"/>
  <c r="E104" i="13"/>
  <c r="E105" i="13"/>
  <c r="W97" i="5"/>
  <c r="Z97" i="5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G117" i="19" l="1"/>
  <c r="F118" i="19"/>
  <c r="U98" i="13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G118" i="19" l="1"/>
  <c r="F119" i="19"/>
  <c r="J94" i="18"/>
  <c r="L94" i="18" s="1"/>
  <c r="H93" i="18"/>
  <c r="K93" i="18"/>
  <c r="H99" i="15"/>
  <c r="G95" i="16"/>
  <c r="H95" i="9"/>
  <c r="J95" i="9" s="1"/>
  <c r="C96" i="5"/>
  <c r="E103" i="5" s="1"/>
  <c r="B95" i="13"/>
  <c r="G95" i="9"/>
  <c r="I95" i="9" s="1"/>
  <c r="F120" i="19" l="1"/>
  <c r="G119" i="19"/>
  <c r="C95" i="16"/>
  <c r="D96" i="16" s="1"/>
  <c r="C96" i="13"/>
  <c r="C96" i="3"/>
  <c r="E103" i="3" s="1"/>
  <c r="C96" i="7"/>
  <c r="E100" i="15"/>
  <c r="D100" i="15"/>
  <c r="J100" i="15" s="1"/>
  <c r="C95" i="17"/>
  <c r="C96" i="17"/>
  <c r="C96" i="4"/>
  <c r="E103" i="4" s="1"/>
  <c r="R96" i="5"/>
  <c r="D97" i="5"/>
  <c r="C96" i="6"/>
  <c r="E103" i="6" s="1"/>
  <c r="D96" i="9"/>
  <c r="G93" i="18"/>
  <c r="I93" i="18" s="1"/>
  <c r="C96" i="2"/>
  <c r="E103" i="2" s="1"/>
  <c r="C96" i="8"/>
  <c r="E102" i="8" s="1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E102" i="5" s="1"/>
  <c r="C95" i="4"/>
  <c r="E102" i="4" s="1"/>
  <c r="C95" i="3"/>
  <c r="E102" i="3" s="1"/>
  <c r="C94" i="2"/>
  <c r="C95" i="2"/>
  <c r="E102" i="2" s="1"/>
  <c r="G120" i="19" l="1"/>
  <c r="F121" i="19"/>
  <c r="D101" i="17"/>
  <c r="E101" i="2"/>
  <c r="R96" i="13"/>
  <c r="E102" i="13"/>
  <c r="E99" i="17"/>
  <c r="D102" i="17"/>
  <c r="E98" i="17"/>
  <c r="D96" i="5"/>
  <c r="R95" i="5"/>
  <c r="C94" i="17"/>
  <c r="E97" i="17" s="1"/>
  <c r="D95" i="2"/>
  <c r="R95" i="4"/>
  <c r="D97" i="7"/>
  <c r="C94" i="3"/>
  <c r="E99" i="15"/>
  <c r="D97" i="6"/>
  <c r="C94" i="6"/>
  <c r="C94" i="7"/>
  <c r="D97" i="8"/>
  <c r="C95" i="6"/>
  <c r="E102" i="6" s="1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E96" i="9"/>
  <c r="E97" i="9"/>
  <c r="D96" i="3"/>
  <c r="D97" i="3"/>
  <c r="C94" i="5"/>
  <c r="E101" i="5" s="1"/>
  <c r="E98" i="15"/>
  <c r="C94" i="4"/>
  <c r="J92" i="18"/>
  <c r="L92" i="18" s="1"/>
  <c r="B93" i="13"/>
  <c r="D94" i="9"/>
  <c r="E95" i="9" s="1"/>
  <c r="H93" i="9"/>
  <c r="J93" i="9" s="1"/>
  <c r="G92" i="18"/>
  <c r="I92" i="18" s="1"/>
  <c r="C94" i="8"/>
  <c r="E100" i="8" s="1"/>
  <c r="B94" i="13"/>
  <c r="G93" i="9"/>
  <c r="I93" i="9" s="1"/>
  <c r="J98" i="15"/>
  <c r="G94" i="9"/>
  <c r="I94" i="9" s="1"/>
  <c r="F122" i="19" l="1"/>
  <c r="G121" i="19"/>
  <c r="E101" i="6"/>
  <c r="C93" i="16"/>
  <c r="D96" i="8"/>
  <c r="E101" i="8"/>
  <c r="D95" i="3"/>
  <c r="E101" i="3"/>
  <c r="R94" i="4"/>
  <c r="T94" i="4" s="1"/>
  <c r="E101" i="4"/>
  <c r="R94" i="5"/>
  <c r="V94" i="5" s="1"/>
  <c r="C95" i="13"/>
  <c r="C94" i="16"/>
  <c r="D100" i="17"/>
  <c r="W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U94" i="4"/>
  <c r="AA94" i="4"/>
  <c r="W94" i="4"/>
  <c r="X94" i="4"/>
  <c r="C94" i="13"/>
  <c r="G122" i="19" l="1"/>
  <c r="F123" i="19"/>
  <c r="V94" i="4"/>
  <c r="Y94" i="4"/>
  <c r="AB94" i="4"/>
  <c r="Z94" i="4"/>
  <c r="R94" i="13"/>
  <c r="E100" i="13"/>
  <c r="X94" i="5"/>
  <c r="K95" i="9"/>
  <c r="E101" i="13"/>
  <c r="T94" i="5"/>
  <c r="Z94" i="5"/>
  <c r="AB94" i="5"/>
  <c r="D96" i="13"/>
  <c r="R95" i="13"/>
  <c r="T95" i="13" s="1"/>
  <c r="Y94" i="5"/>
  <c r="AA94" i="5"/>
  <c r="D95" i="13"/>
  <c r="D95" i="16"/>
  <c r="K94" i="9"/>
  <c r="D94" i="16"/>
  <c r="F124" i="19" l="1"/>
  <c r="G123" i="19"/>
  <c r="U95" i="13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G124" i="19" l="1"/>
  <c r="F125" i="19"/>
  <c r="H95" i="15"/>
  <c r="H96" i="15"/>
  <c r="G91" i="16"/>
  <c r="G92" i="16"/>
  <c r="D93" i="9"/>
  <c r="C93" i="8"/>
  <c r="E99" i="8" s="1"/>
  <c r="C93" i="5"/>
  <c r="G125" i="19" l="1"/>
  <c r="F126" i="19"/>
  <c r="R93" i="5"/>
  <c r="E100" i="5"/>
  <c r="G92" i="9"/>
  <c r="I92" i="9" s="1"/>
  <c r="D92" i="9"/>
  <c r="E93" i="9" s="1"/>
  <c r="D94" i="8"/>
  <c r="B91" i="13"/>
  <c r="H91" i="9"/>
  <c r="J91" i="9" s="1"/>
  <c r="E96" i="15"/>
  <c r="E97" i="15"/>
  <c r="D97" i="15"/>
  <c r="J97" i="15" s="1"/>
  <c r="C92" i="3"/>
  <c r="C93" i="3"/>
  <c r="E100" i="3" s="1"/>
  <c r="C92" i="5"/>
  <c r="C92" i="7"/>
  <c r="C93" i="7"/>
  <c r="H92" i="9"/>
  <c r="J92" i="9" s="1"/>
  <c r="E94" i="9"/>
  <c r="G91" i="9"/>
  <c r="I91" i="9" s="1"/>
  <c r="C92" i="17"/>
  <c r="C93" i="17"/>
  <c r="D94" i="5"/>
  <c r="C92" i="2"/>
  <c r="C93" i="2"/>
  <c r="E100" i="2" s="1"/>
  <c r="C92" i="4"/>
  <c r="C93" i="4"/>
  <c r="E100" i="4" s="1"/>
  <c r="C92" i="6"/>
  <c r="C93" i="6"/>
  <c r="E100" i="6" s="1"/>
  <c r="C92" i="8"/>
  <c r="B92" i="13"/>
  <c r="D96" i="15"/>
  <c r="J96" i="15" s="1"/>
  <c r="G126" i="19" l="1"/>
  <c r="F127" i="19"/>
  <c r="E99" i="6"/>
  <c r="E99" i="3"/>
  <c r="C91" i="16"/>
  <c r="C92" i="16"/>
  <c r="D93" i="8"/>
  <c r="E98" i="8"/>
  <c r="E99" i="4"/>
  <c r="D93" i="5"/>
  <c r="E99" i="5"/>
  <c r="E99" i="2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C93" i="13"/>
  <c r="R92" i="4"/>
  <c r="T93" i="5"/>
  <c r="X93" i="5"/>
  <c r="V93" i="5"/>
  <c r="Y93" i="5"/>
  <c r="AA93" i="5"/>
  <c r="U93" i="5"/>
  <c r="W93" i="5"/>
  <c r="Z93" i="5"/>
  <c r="AB93" i="5"/>
  <c r="F128" i="19" l="1"/>
  <c r="G127" i="19"/>
  <c r="R93" i="13"/>
  <c r="E99" i="13"/>
  <c r="R92" i="13"/>
  <c r="E98" i="13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G128" i="19" l="1"/>
  <c r="F129" i="19"/>
  <c r="U92" i="13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G129" i="19" l="1"/>
  <c r="F133" i="19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H90" i="18"/>
  <c r="K90" i="18"/>
  <c r="H94" i="15"/>
  <c r="G90" i="16"/>
  <c r="G90" i="9"/>
  <c r="I90" i="9" s="1"/>
  <c r="C91" i="3"/>
  <c r="E98" i="3" s="1"/>
  <c r="H90" i="9" l="1"/>
  <c r="J90" i="9" s="1"/>
  <c r="C91" i="6"/>
  <c r="E98" i="6" s="1"/>
  <c r="C91" i="17"/>
  <c r="G90" i="18"/>
  <c r="I90" i="18" s="1"/>
  <c r="C91" i="2"/>
  <c r="E98" i="2" s="1"/>
  <c r="C91" i="8"/>
  <c r="E97" i="8" s="1"/>
  <c r="B90" i="13"/>
  <c r="D91" i="9"/>
  <c r="C91" i="4"/>
  <c r="E98" i="4" s="1"/>
  <c r="C91" i="5"/>
  <c r="E98" i="5" s="1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E97" i="4" s="1"/>
  <c r="G89" i="9"/>
  <c r="I89" i="9" s="1"/>
  <c r="C90" i="16" l="1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G88" i="18"/>
  <c r="I88" i="18" s="1"/>
  <c r="C90" i="7"/>
  <c r="D91" i="7" s="1"/>
  <c r="C89" i="6"/>
  <c r="C89" i="7"/>
  <c r="B89" i="13"/>
  <c r="R90" i="4"/>
  <c r="D92" i="8"/>
  <c r="C89" i="3"/>
  <c r="C90" i="3"/>
  <c r="E97" i="3" s="1"/>
  <c r="H89" i="9"/>
  <c r="J89" i="9" s="1"/>
  <c r="R91" i="5"/>
  <c r="D92" i="5"/>
  <c r="E91" i="9"/>
  <c r="E92" i="9"/>
  <c r="C90" i="8"/>
  <c r="D94" i="15"/>
  <c r="J94" i="15" s="1"/>
  <c r="D92" i="7"/>
  <c r="C90" i="5"/>
  <c r="E97" i="5" s="1"/>
  <c r="D92" i="2"/>
  <c r="D92" i="6"/>
  <c r="E93" i="15"/>
  <c r="J90" i="18"/>
  <c r="L90" i="18" s="1"/>
  <c r="C89" i="2"/>
  <c r="C89" i="4"/>
  <c r="R89" i="5"/>
  <c r="Z89" i="5" s="1"/>
  <c r="D89" i="9"/>
  <c r="E90" i="9" s="1"/>
  <c r="D93" i="15"/>
  <c r="C89" i="17"/>
  <c r="D91" i="4"/>
  <c r="R91" i="4"/>
  <c r="D92" i="4"/>
  <c r="C91" i="13"/>
  <c r="C90" i="2"/>
  <c r="E97" i="2" s="1"/>
  <c r="C90" i="6"/>
  <c r="E97" i="6" s="1"/>
  <c r="J89" i="18"/>
  <c r="L89" i="18" s="1"/>
  <c r="E96" i="6" l="1"/>
  <c r="R91" i="13"/>
  <c r="E97" i="13"/>
  <c r="D90" i="4"/>
  <c r="E96" i="4"/>
  <c r="E96" i="3"/>
  <c r="C88" i="16"/>
  <c r="E96" i="5"/>
  <c r="E96" i="2"/>
  <c r="D90" i="8"/>
  <c r="E96" i="8"/>
  <c r="E95" i="8"/>
  <c r="D90" i="6"/>
  <c r="C90" i="13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R89" i="13" l="1"/>
  <c r="E95" i="13"/>
  <c r="R90" i="13"/>
  <c r="AA90" i="13" s="1"/>
  <c r="E96" i="13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U89" i="4"/>
  <c r="T89" i="4"/>
  <c r="AB89" i="4"/>
  <c r="W89" i="4"/>
  <c r="X89" i="4"/>
  <c r="AA89" i="4"/>
  <c r="Z89" i="4"/>
  <c r="Y89" i="4"/>
  <c r="V89" i="4"/>
  <c r="D90" i="13"/>
  <c r="T90" i="13" l="1"/>
  <c r="W90" i="13"/>
  <c r="Y90" i="13"/>
  <c r="Z90" i="13"/>
  <c r="AB90" i="13"/>
  <c r="U90" i="13"/>
  <c r="X90" i="13"/>
  <c r="V90" i="13"/>
  <c r="U89" i="13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E94" i="8" s="1"/>
  <c r="G86" i="9" l="1"/>
  <c r="I86" i="9" s="1"/>
  <c r="D91" i="15"/>
  <c r="G86" i="18"/>
  <c r="I86" i="18" s="1"/>
  <c r="H87" i="9"/>
  <c r="J87" i="9" s="1"/>
  <c r="B86" i="13"/>
  <c r="C87" i="8"/>
  <c r="C87" i="2"/>
  <c r="C88" i="2"/>
  <c r="E95" i="2" s="1"/>
  <c r="D89" i="8"/>
  <c r="G87" i="9"/>
  <c r="I87" i="9" s="1"/>
  <c r="E91" i="15"/>
  <c r="E92" i="15"/>
  <c r="D92" i="15"/>
  <c r="D93" i="17"/>
  <c r="E90" i="17"/>
  <c r="C87" i="5"/>
  <c r="C88" i="5"/>
  <c r="E95" i="5" s="1"/>
  <c r="C87" i="6"/>
  <c r="C88" i="6"/>
  <c r="E95" i="6" s="1"/>
  <c r="C87" i="3"/>
  <c r="C88" i="3"/>
  <c r="E95" i="3" s="1"/>
  <c r="B87" i="13"/>
  <c r="D87" i="9"/>
  <c r="D88" i="9"/>
  <c r="D94" i="17"/>
  <c r="E91" i="17"/>
  <c r="G87" i="18"/>
  <c r="I87" i="18" s="1"/>
  <c r="C87" i="4"/>
  <c r="C88" i="4"/>
  <c r="E95" i="4" s="1"/>
  <c r="C87" i="7"/>
  <c r="C88" i="7"/>
  <c r="H86" i="9"/>
  <c r="J86" i="9" s="1"/>
  <c r="J87" i="18"/>
  <c r="L87" i="18" s="1"/>
  <c r="E94" i="6" l="1"/>
  <c r="D88" i="8"/>
  <c r="E93" i="8"/>
  <c r="C86" i="16"/>
  <c r="E94" i="4"/>
  <c r="E94" i="3"/>
  <c r="R87" i="5"/>
  <c r="E94" i="5"/>
  <c r="E94" i="2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9"/>
  <c r="E88" i="9"/>
  <c r="D88" i="5"/>
  <c r="R88" i="5"/>
  <c r="D89" i="5"/>
  <c r="D87" i="16" l="1"/>
  <c r="R88" i="13"/>
  <c r="E94" i="13"/>
  <c r="R87" i="13"/>
  <c r="E93" i="13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E93" i="6" s="1"/>
  <c r="C86" i="5"/>
  <c r="C86" i="4"/>
  <c r="E93" i="4" s="1"/>
  <c r="C86" i="3"/>
  <c r="E93" i="3" s="1"/>
  <c r="C86" i="2"/>
  <c r="E93" i="2" s="1"/>
  <c r="R86" i="5" l="1"/>
  <c r="E93" i="5"/>
  <c r="T88" i="13"/>
  <c r="U88" i="13"/>
  <c r="Z88" i="13"/>
  <c r="V88" i="13"/>
  <c r="AA88" i="13"/>
  <c r="Y88" i="13"/>
  <c r="W88" i="13"/>
  <c r="AB88" i="13"/>
  <c r="X88" i="13"/>
  <c r="D87" i="3"/>
  <c r="B85" i="13"/>
  <c r="C86" i="8"/>
  <c r="E92" i="8" s="1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C85" i="16"/>
  <c r="D86" i="16" s="1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H83" i="18"/>
  <c r="K83" i="18"/>
  <c r="H84" i="18"/>
  <c r="K84" i="18"/>
  <c r="C85" i="17"/>
  <c r="G83" i="16"/>
  <c r="G84" i="16"/>
  <c r="R86" i="13" l="1"/>
  <c r="U86" i="13" s="1"/>
  <c r="E92" i="13"/>
  <c r="K86" i="9"/>
  <c r="Z86" i="13"/>
  <c r="D87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E92" i="2" s="1"/>
  <c r="C84" i="6"/>
  <c r="C85" i="6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C84" i="3"/>
  <c r="C85" i="3"/>
  <c r="E92" i="3" s="1"/>
  <c r="B84" i="13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E90" i="6" s="1"/>
  <c r="C83" i="4"/>
  <c r="C83" i="3"/>
  <c r="E90" i="3" s="1"/>
  <c r="E90" i="4" l="1"/>
  <c r="D86" i="6"/>
  <c r="E92" i="6"/>
  <c r="E91" i="6"/>
  <c r="E91" i="3"/>
  <c r="D86" i="4"/>
  <c r="E92" i="4"/>
  <c r="C83" i="16"/>
  <c r="E91" i="5"/>
  <c r="E91" i="4"/>
  <c r="D86" i="8"/>
  <c r="E91" i="8"/>
  <c r="E90" i="8"/>
  <c r="E91" i="2"/>
  <c r="C84" i="16"/>
  <c r="D86" i="5"/>
  <c r="E92" i="5"/>
  <c r="W86" i="13"/>
  <c r="V86" i="13"/>
  <c r="Y86" i="13"/>
  <c r="X86" i="13"/>
  <c r="T86" i="13"/>
  <c r="AA86" i="13"/>
  <c r="AB86" i="13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C85" i="13"/>
  <c r="D85" i="4"/>
  <c r="R85" i="4"/>
  <c r="R84" i="5"/>
  <c r="C83" i="2"/>
  <c r="E90" i="2" s="1"/>
  <c r="D83" i="9"/>
  <c r="C83" i="5"/>
  <c r="E90" i="5" s="1"/>
  <c r="B82" i="13"/>
  <c r="G82" i="9"/>
  <c r="I82" i="9" s="1"/>
  <c r="C83" i="8"/>
  <c r="E89" i="8" s="1"/>
  <c r="D84" i="3"/>
  <c r="D84" i="4"/>
  <c r="R84" i="4"/>
  <c r="D85" i="8"/>
  <c r="D87" i="15"/>
  <c r="D85" i="6"/>
  <c r="C83" i="17"/>
  <c r="C82" i="16" l="1"/>
  <c r="R84" i="13"/>
  <c r="E90" i="13"/>
  <c r="R85" i="13"/>
  <c r="E91" i="13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R83" i="13" l="1"/>
  <c r="E89" i="13"/>
  <c r="D84" i="13"/>
  <c r="G81" i="9"/>
  <c r="I81" i="9" s="1"/>
  <c r="J82" i="18"/>
  <c r="L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E88" i="8" s="1"/>
  <c r="D86" i="15"/>
  <c r="E86" i="15"/>
  <c r="T83" i="5"/>
  <c r="W83" i="5"/>
  <c r="AA83" i="5"/>
  <c r="X83" i="5"/>
  <c r="U83" i="5"/>
  <c r="Z83" i="5"/>
  <c r="Y83" i="5"/>
  <c r="AB83" i="5"/>
  <c r="V83" i="5"/>
  <c r="C82" i="2"/>
  <c r="E89" i="2" s="1"/>
  <c r="C82" i="7"/>
  <c r="C82" i="17"/>
  <c r="C82" i="3"/>
  <c r="E89" i="3" s="1"/>
  <c r="B81" i="13"/>
  <c r="T85" i="13"/>
  <c r="W85" i="13"/>
  <c r="AA85" i="13"/>
  <c r="Z85" i="13"/>
  <c r="AB85" i="13"/>
  <c r="V85" i="13"/>
  <c r="X85" i="13"/>
  <c r="Y85" i="13"/>
  <c r="U85" i="13"/>
  <c r="C82" i="4"/>
  <c r="E89" i="4" s="1"/>
  <c r="C82" i="6"/>
  <c r="E89" i="6" s="1"/>
  <c r="H81" i="9"/>
  <c r="J81" i="9" s="1"/>
  <c r="K83" i="9"/>
  <c r="R82" i="5" l="1"/>
  <c r="E89" i="5"/>
  <c r="C81" i="16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D83" i="5"/>
  <c r="H80" i="18"/>
  <c r="K80" i="18"/>
  <c r="J20" i="12"/>
  <c r="G80" i="16"/>
  <c r="D81" i="9"/>
  <c r="E82" i="9" s="1"/>
  <c r="R82" i="13" l="1"/>
  <c r="E88" i="13"/>
  <c r="B80" i="13"/>
  <c r="C81" i="13" s="1"/>
  <c r="J81" i="18"/>
  <c r="L81" i="18" s="1"/>
  <c r="C81" i="6"/>
  <c r="E88" i="6" s="1"/>
  <c r="C81" i="2"/>
  <c r="E88" i="2" s="1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8" i="3" s="1"/>
  <c r="E85" i="15"/>
  <c r="D85" i="15"/>
  <c r="C81" i="4"/>
  <c r="E88" i="4" s="1"/>
  <c r="K82" i="9"/>
  <c r="D83" i="13"/>
  <c r="T82" i="4"/>
  <c r="Y82" i="4"/>
  <c r="U82" i="4"/>
  <c r="Z82" i="4"/>
  <c r="V82" i="4"/>
  <c r="AA82" i="4"/>
  <c r="W82" i="4"/>
  <c r="X82" i="4"/>
  <c r="AB82" i="4"/>
  <c r="C81" i="8"/>
  <c r="E87" i="8" s="1"/>
  <c r="H80" i="9"/>
  <c r="J80" i="9" s="1"/>
  <c r="C81" i="17"/>
  <c r="G80" i="18"/>
  <c r="I80" i="18" s="1"/>
  <c r="D82" i="16"/>
  <c r="R81" i="13" l="1"/>
  <c r="E87" i="13"/>
  <c r="R81" i="5"/>
  <c r="E88" i="5"/>
  <c r="C80" i="16"/>
  <c r="D81" i="16" s="1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K81" i="9"/>
  <c r="H79" i="18"/>
  <c r="K79" i="18"/>
  <c r="G79" i="16"/>
  <c r="H79" i="9"/>
  <c r="J79" i="9" s="1"/>
  <c r="C80" i="5"/>
  <c r="R80" i="5" l="1"/>
  <c r="E87" i="5"/>
  <c r="G79" i="9"/>
  <c r="I79" i="9" s="1"/>
  <c r="B79" i="13"/>
  <c r="J80" i="18"/>
  <c r="L80" i="18" s="1"/>
  <c r="C80" i="6"/>
  <c r="E87" i="6" s="1"/>
  <c r="C80" i="7"/>
  <c r="G79" i="18"/>
  <c r="I79" i="18" s="1"/>
  <c r="C80" i="4"/>
  <c r="E87" i="4" s="1"/>
  <c r="T81" i="4"/>
  <c r="U81" i="4"/>
  <c r="Y81" i="4"/>
  <c r="AB81" i="4"/>
  <c r="Z81" i="4"/>
  <c r="X81" i="4"/>
  <c r="W81" i="4"/>
  <c r="V81" i="4"/>
  <c r="AA81" i="4"/>
  <c r="D84" i="15"/>
  <c r="E84" i="15"/>
  <c r="C80" i="2"/>
  <c r="E87" i="2" s="1"/>
  <c r="C80" i="8"/>
  <c r="E86" i="8" s="1"/>
  <c r="C80" i="17"/>
  <c r="T81" i="5"/>
  <c r="U81" i="5"/>
  <c r="Y81" i="5"/>
  <c r="AB81" i="5"/>
  <c r="Z81" i="5"/>
  <c r="X81" i="5"/>
  <c r="AA81" i="5"/>
  <c r="V81" i="5"/>
  <c r="W81" i="5"/>
  <c r="C80" i="3"/>
  <c r="E87" i="3" s="1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C79" i="16" l="1"/>
  <c r="G77" i="9"/>
  <c r="I77" i="9" s="1"/>
  <c r="J79" i="18"/>
  <c r="L79" i="18" s="1"/>
  <c r="C80" i="13"/>
  <c r="C78" i="3"/>
  <c r="C78" i="5"/>
  <c r="C78" i="8"/>
  <c r="E82" i="15"/>
  <c r="E83" i="17"/>
  <c r="D86" i="17"/>
  <c r="D85" i="17"/>
  <c r="E82" i="17"/>
  <c r="C78" i="2"/>
  <c r="C78" i="4"/>
  <c r="C78" i="6"/>
  <c r="C78" i="7"/>
  <c r="H78" i="9"/>
  <c r="J78" i="9" s="1"/>
  <c r="D82" i="15"/>
  <c r="G78" i="18"/>
  <c r="I78" i="18" s="1"/>
  <c r="E80" i="9"/>
  <c r="E81" i="9"/>
  <c r="C79" i="8"/>
  <c r="E85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D81" i="3"/>
  <c r="D81" i="2"/>
  <c r="D83" i="15"/>
  <c r="D81" i="7"/>
  <c r="D81" i="6"/>
  <c r="B77" i="13"/>
  <c r="H77" i="9"/>
  <c r="J77" i="9" s="1"/>
  <c r="C78" i="17"/>
  <c r="G77" i="18"/>
  <c r="I77" i="18" s="1"/>
  <c r="C79" i="3"/>
  <c r="E86" i="3" s="1"/>
  <c r="D81" i="8"/>
  <c r="C79" i="2"/>
  <c r="E86" i="2" s="1"/>
  <c r="R80" i="4"/>
  <c r="D81" i="4"/>
  <c r="C79" i="7"/>
  <c r="C79" i="6"/>
  <c r="E86" i="6" s="1"/>
  <c r="D80" i="16"/>
  <c r="D81" i="13"/>
  <c r="E85" i="6" l="1"/>
  <c r="E85" i="2"/>
  <c r="E85" i="3"/>
  <c r="R80" i="13"/>
  <c r="Z80" i="13" s="1"/>
  <c r="E86" i="13"/>
  <c r="C77" i="16"/>
  <c r="R79" i="5"/>
  <c r="E86" i="5"/>
  <c r="D80" i="4"/>
  <c r="E86" i="4"/>
  <c r="E84" i="8"/>
  <c r="E85" i="4"/>
  <c r="E85" i="5"/>
  <c r="D79" i="6"/>
  <c r="D79" i="8"/>
  <c r="C79" i="13"/>
  <c r="C78" i="16"/>
  <c r="D79" i="2"/>
  <c r="R78" i="5"/>
  <c r="V78" i="5" s="1"/>
  <c r="C78" i="13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V80" i="13" l="1"/>
  <c r="W80" i="13"/>
  <c r="X80" i="13"/>
  <c r="K78" i="9"/>
  <c r="E84" i="13"/>
  <c r="R79" i="13"/>
  <c r="E85" i="13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75" i="18" l="1"/>
  <c r="K75" i="18"/>
  <c r="H76" i="18"/>
  <c r="K76" i="18"/>
  <c r="C77" i="17"/>
  <c r="G75" i="16"/>
  <c r="G76" i="16"/>
  <c r="H76" i="9"/>
  <c r="J76" i="9" s="1"/>
  <c r="C77" i="6"/>
  <c r="E84" i="6" s="1"/>
  <c r="C77" i="5"/>
  <c r="C77" i="4"/>
  <c r="E84" i="4" s="1"/>
  <c r="R77" i="5" l="1"/>
  <c r="E84" i="5"/>
  <c r="C76" i="5"/>
  <c r="D80" i="15"/>
  <c r="G75" i="9"/>
  <c r="I75" i="9" s="1"/>
  <c r="C76" i="2"/>
  <c r="C77" i="2"/>
  <c r="E84" i="2" s="1"/>
  <c r="D78" i="5"/>
  <c r="C76" i="6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E84" i="3" s="1"/>
  <c r="C76" i="4"/>
  <c r="C76" i="8"/>
  <c r="C77" i="8"/>
  <c r="E83" i="8" s="1"/>
  <c r="B76" i="13"/>
  <c r="D76" i="9"/>
  <c r="D77" i="9"/>
  <c r="E80" i="15"/>
  <c r="D81" i="15"/>
  <c r="E81" i="15"/>
  <c r="G76" i="18"/>
  <c r="I76" i="18" s="1"/>
  <c r="R77" i="4"/>
  <c r="D78" i="4"/>
  <c r="B75" i="13"/>
  <c r="H75" i="9"/>
  <c r="J75" i="9" s="1"/>
  <c r="J76" i="18"/>
  <c r="L76" i="18" s="1"/>
  <c r="E82" i="8" l="1"/>
  <c r="E83" i="2"/>
  <c r="D77" i="6"/>
  <c r="E83" i="6"/>
  <c r="D77" i="4"/>
  <c r="E83" i="4"/>
  <c r="C75" i="16"/>
  <c r="E83" i="3"/>
  <c r="R76" i="5"/>
  <c r="Z76" i="5" s="1"/>
  <c r="E83" i="5"/>
  <c r="D77" i="5"/>
  <c r="C77" i="13"/>
  <c r="C76" i="16"/>
  <c r="C76" i="13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K77" i="9" l="1"/>
  <c r="E83" i="13"/>
  <c r="D78" i="13"/>
  <c r="R77" i="13"/>
  <c r="X77" i="13" s="1"/>
  <c r="K76" i="9"/>
  <c r="E82" i="13"/>
  <c r="D76" i="16"/>
  <c r="D77" i="16"/>
  <c r="R76" i="13"/>
  <c r="X76" i="13" s="1"/>
  <c r="D77" i="13"/>
  <c r="V76" i="4"/>
  <c r="X76" i="4"/>
  <c r="T76" i="4"/>
  <c r="Y76" i="4"/>
  <c r="AA76" i="4"/>
  <c r="U76" i="4"/>
  <c r="W76" i="4"/>
  <c r="AB76" i="4"/>
  <c r="Z76" i="4"/>
  <c r="H74" i="18"/>
  <c r="K74" i="18"/>
  <c r="C75" i="17"/>
  <c r="G74" i="16"/>
  <c r="C75" i="5"/>
  <c r="AA77" i="13" l="1"/>
  <c r="AB77" i="13"/>
  <c r="W77" i="13"/>
  <c r="R75" i="5"/>
  <c r="E82" i="5"/>
  <c r="Z77" i="13"/>
  <c r="Y77" i="13"/>
  <c r="T77" i="13"/>
  <c r="V77" i="13"/>
  <c r="U77" i="13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E82" i="6" s="1"/>
  <c r="D79" i="15"/>
  <c r="E79" i="15"/>
  <c r="D81" i="17"/>
  <c r="E78" i="17"/>
  <c r="C75" i="2"/>
  <c r="E82" i="2" s="1"/>
  <c r="H74" i="9"/>
  <c r="J74" i="9" s="1"/>
  <c r="C75" i="3"/>
  <c r="E82" i="3" s="1"/>
  <c r="C75" i="8"/>
  <c r="E81" i="8" s="1"/>
  <c r="G74" i="9"/>
  <c r="I74" i="9" s="1"/>
  <c r="G74" i="18"/>
  <c r="I74" i="18" s="1"/>
  <c r="C75" i="4"/>
  <c r="C75" i="7"/>
  <c r="E82" i="4" l="1"/>
  <c r="R75" i="4"/>
  <c r="C74" i="16"/>
  <c r="D75" i="16" s="1"/>
  <c r="C75" i="13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K75" i="9" l="1"/>
  <c r="E81" i="13"/>
  <c r="R75" i="13"/>
  <c r="V75" i="13" s="1"/>
  <c r="D76" i="13"/>
  <c r="H73" i="9"/>
  <c r="J73" i="9" s="1"/>
  <c r="C74" i="5"/>
  <c r="C74" i="3"/>
  <c r="E81" i="3" s="1"/>
  <c r="C74" i="8"/>
  <c r="E80" i="8" s="1"/>
  <c r="D74" i="9"/>
  <c r="C74" i="4"/>
  <c r="E81" i="4" s="1"/>
  <c r="T75" i="4"/>
  <c r="V75" i="4"/>
  <c r="W75" i="4"/>
  <c r="Z75" i="4"/>
  <c r="AA75" i="4"/>
  <c r="AB75" i="4"/>
  <c r="X75" i="4"/>
  <c r="Y75" i="4"/>
  <c r="U75" i="4"/>
  <c r="D78" i="15"/>
  <c r="E78" i="15"/>
  <c r="C74" i="2"/>
  <c r="E81" i="2" s="1"/>
  <c r="C74" i="6"/>
  <c r="E81" i="6" s="1"/>
  <c r="B73" i="13"/>
  <c r="G73" i="9"/>
  <c r="I73" i="9" s="1"/>
  <c r="C74" i="17"/>
  <c r="G73" i="18"/>
  <c r="I73" i="18" s="1"/>
  <c r="C73" i="16" l="1"/>
  <c r="D74" i="16" s="1"/>
  <c r="R74" i="5"/>
  <c r="E81" i="5"/>
  <c r="U75" i="13"/>
  <c r="W75" i="13"/>
  <c r="X75" i="13"/>
  <c r="AA75" i="13"/>
  <c r="T75" i="13"/>
  <c r="AB75" i="13"/>
  <c r="Z75" i="13"/>
  <c r="Y75" i="13"/>
  <c r="C74" i="13"/>
  <c r="K74" i="9" s="1"/>
  <c r="D75" i="8"/>
  <c r="D75" i="5"/>
  <c r="D80" i="17"/>
  <c r="E77" i="17"/>
  <c r="D75" i="6"/>
  <c r="E75" i="9"/>
  <c r="D75" i="3"/>
  <c r="D75" i="2"/>
  <c r="R74" i="4"/>
  <c r="D75" i="4"/>
  <c r="H72" i="18"/>
  <c r="K72" i="18"/>
  <c r="G72" i="16"/>
  <c r="D75" i="13" l="1"/>
  <c r="E80" i="13"/>
  <c r="R74" i="13"/>
  <c r="Z74" i="13" s="1"/>
  <c r="G72" i="9"/>
  <c r="I72" i="9" s="1"/>
  <c r="C73" i="3"/>
  <c r="E80" i="3" s="1"/>
  <c r="C73" i="8"/>
  <c r="E79" i="8" s="1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C73" i="2"/>
  <c r="E80" i="2" s="1"/>
  <c r="C73" i="5"/>
  <c r="C73" i="6"/>
  <c r="E80" i="6" s="1"/>
  <c r="H72" i="9"/>
  <c r="J72" i="9" s="1"/>
  <c r="T74" i="4"/>
  <c r="AA74" i="4"/>
  <c r="V74" i="4"/>
  <c r="U74" i="4"/>
  <c r="Z74" i="4"/>
  <c r="Y74" i="4"/>
  <c r="X74" i="4"/>
  <c r="W74" i="4"/>
  <c r="AB74" i="4"/>
  <c r="H71" i="18"/>
  <c r="K71" i="18"/>
  <c r="E76" i="15"/>
  <c r="G71" i="16"/>
  <c r="D72" i="9"/>
  <c r="C72" i="5"/>
  <c r="E80" i="4" l="1"/>
  <c r="R73" i="4"/>
  <c r="V74" i="13"/>
  <c r="Y74" i="13"/>
  <c r="R72" i="5"/>
  <c r="E79" i="5"/>
  <c r="R73" i="5"/>
  <c r="E80" i="5"/>
  <c r="C72" i="16"/>
  <c r="D73" i="16" s="1"/>
  <c r="X74" i="13"/>
  <c r="AB74" i="13"/>
  <c r="T74" i="13"/>
  <c r="W74" i="13"/>
  <c r="U74" i="13"/>
  <c r="AA74" i="13"/>
  <c r="G71" i="9"/>
  <c r="I71" i="9" s="1"/>
  <c r="C73" i="13"/>
  <c r="J72" i="18"/>
  <c r="L72" i="18" s="1"/>
  <c r="B71" i="13"/>
  <c r="H71" i="9"/>
  <c r="J71" i="9" s="1"/>
  <c r="C72" i="6"/>
  <c r="C72" i="2"/>
  <c r="C72" i="8"/>
  <c r="D73" i="5"/>
  <c r="D74" i="5"/>
  <c r="D79" i="17"/>
  <c r="E76" i="17"/>
  <c r="D74" i="7"/>
  <c r="D74" i="3"/>
  <c r="D74" i="4"/>
  <c r="C72" i="17"/>
  <c r="C72" i="7"/>
  <c r="D76" i="15"/>
  <c r="C72" i="3"/>
  <c r="G71" i="18"/>
  <c r="I71" i="18" s="1"/>
  <c r="D74" i="6"/>
  <c r="D74" i="2"/>
  <c r="C72" i="4"/>
  <c r="E73" i="9"/>
  <c r="E74" i="9"/>
  <c r="D74" i="8"/>
  <c r="D73" i="6" l="1"/>
  <c r="E79" i="6"/>
  <c r="R73" i="13"/>
  <c r="T73" i="13" s="1"/>
  <c r="E79" i="13"/>
  <c r="D73" i="4"/>
  <c r="E79" i="4"/>
  <c r="D73" i="3"/>
  <c r="E79" i="3"/>
  <c r="D73" i="8"/>
  <c r="E78" i="8"/>
  <c r="C71" i="16"/>
  <c r="D72" i="16" s="1"/>
  <c r="D73" i="2"/>
  <c r="E79" i="2"/>
  <c r="K73" i="9"/>
  <c r="D74" i="13"/>
  <c r="C72" i="13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H70" i="18"/>
  <c r="K70" i="18"/>
  <c r="G70" i="16"/>
  <c r="C71" i="3"/>
  <c r="X73" i="13" l="1"/>
  <c r="AA73" i="13"/>
  <c r="AB73" i="13"/>
  <c r="U73" i="13"/>
  <c r="Z73" i="13"/>
  <c r="Y73" i="13"/>
  <c r="V73" i="13"/>
  <c r="W73" i="13"/>
  <c r="D72" i="3"/>
  <c r="E78" i="3"/>
  <c r="D73" i="13"/>
  <c r="E78" i="13"/>
  <c r="K72" i="9"/>
  <c r="R72" i="13"/>
  <c r="X72" i="13" s="1"/>
  <c r="B70" i="13"/>
  <c r="C71" i="2"/>
  <c r="E78" i="2" s="1"/>
  <c r="C71" i="8"/>
  <c r="E77" i="8" s="1"/>
  <c r="D71" i="9"/>
  <c r="C71" i="5"/>
  <c r="C71" i="7"/>
  <c r="J71" i="18"/>
  <c r="L71" i="18" s="1"/>
  <c r="C71" i="4"/>
  <c r="E78" i="4" s="1"/>
  <c r="C71" i="6"/>
  <c r="E78" i="6" s="1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R71" i="5" l="1"/>
  <c r="E78" i="5"/>
  <c r="C70" i="16"/>
  <c r="D71" i="16" s="1"/>
  <c r="C71" i="13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R71" i="13" l="1"/>
  <c r="E77" i="13"/>
  <c r="D72" i="13"/>
  <c r="K71" i="9"/>
  <c r="G69" i="9"/>
  <c r="I69" i="9" s="1"/>
  <c r="C70" i="8"/>
  <c r="E76" i="8" s="1"/>
  <c r="C70" i="2"/>
  <c r="E77" i="2" s="1"/>
  <c r="C70" i="5"/>
  <c r="C70" i="7"/>
  <c r="D70" i="9"/>
  <c r="E74" i="15"/>
  <c r="D74" i="15"/>
  <c r="J70" i="18"/>
  <c r="L70" i="18" s="1"/>
  <c r="C70" i="3"/>
  <c r="E77" i="3" s="1"/>
  <c r="B69" i="13"/>
  <c r="C70" i="17"/>
  <c r="T71" i="5"/>
  <c r="V71" i="5"/>
  <c r="X71" i="5"/>
  <c r="AA71" i="5"/>
  <c r="W71" i="5"/>
  <c r="U71" i="5"/>
  <c r="Z71" i="5"/>
  <c r="AB71" i="5"/>
  <c r="Y71" i="5"/>
  <c r="C70" i="4"/>
  <c r="E77" i="4" s="1"/>
  <c r="C70" i="6"/>
  <c r="E77" i="6" s="1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R70" i="5" l="1"/>
  <c r="E77" i="5"/>
  <c r="C69" i="16"/>
  <c r="D70" i="16" s="1"/>
  <c r="C70" i="13"/>
  <c r="E76" i="13" s="1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C69" i="4"/>
  <c r="E76" i="4" s="1"/>
  <c r="R69" i="5" l="1"/>
  <c r="E76" i="5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E76" i="2" s="1"/>
  <c r="C69" i="6"/>
  <c r="E76" i="6" s="1"/>
  <c r="H68" i="9"/>
  <c r="J68" i="9" s="1"/>
  <c r="G68" i="18"/>
  <c r="I68" i="18" s="1"/>
  <c r="D70" i="4"/>
  <c r="C69" i="3"/>
  <c r="E76" i="3" s="1"/>
  <c r="C69" i="8"/>
  <c r="E75" i="8" s="1"/>
  <c r="U70" i="13" l="1"/>
  <c r="W70" i="13"/>
  <c r="Z70" i="13"/>
  <c r="V70" i="13"/>
  <c r="T70" i="13"/>
  <c r="AB70" i="13"/>
  <c r="AA70" i="13"/>
  <c r="X70" i="13"/>
  <c r="C69" i="13"/>
  <c r="E75" i="13" s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D70" i="13"/>
  <c r="H67" i="18"/>
  <c r="K67" i="18"/>
  <c r="K10" i="12"/>
  <c r="G67" i="16"/>
  <c r="C68" i="4"/>
  <c r="E75" i="4" l="1"/>
  <c r="R68" i="4"/>
  <c r="K69" i="9"/>
  <c r="J68" i="18"/>
  <c r="L68" i="18" s="1"/>
  <c r="C68" i="5"/>
  <c r="D68" i="9"/>
  <c r="C68" i="6"/>
  <c r="E75" i="6" s="1"/>
  <c r="G67" i="18"/>
  <c r="I67" i="18" s="1"/>
  <c r="C68" i="2"/>
  <c r="E75" i="2" s="1"/>
  <c r="C68" i="8"/>
  <c r="E74" i="8" s="1"/>
  <c r="G67" i="9"/>
  <c r="I67" i="9" s="1"/>
  <c r="C68" i="7"/>
  <c r="D72" i="15"/>
  <c r="E72" i="15"/>
  <c r="C68" i="3"/>
  <c r="E75" i="3" s="1"/>
  <c r="B67" i="13"/>
  <c r="C68" i="17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R68" i="5" l="1"/>
  <c r="E75" i="5"/>
  <c r="C68" i="13"/>
  <c r="E74" i="13" s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K68" i="9" l="1"/>
  <c r="R68" i="13"/>
  <c r="U68" i="13" s="1"/>
  <c r="D69" i="13"/>
  <c r="T68" i="5"/>
  <c r="Z68" i="5"/>
  <c r="V68" i="5"/>
  <c r="X68" i="5"/>
  <c r="AA68" i="5"/>
  <c r="Y68" i="5"/>
  <c r="W68" i="5"/>
  <c r="U68" i="5"/>
  <c r="AB68" i="5"/>
  <c r="Y68" i="13"/>
  <c r="H66" i="18"/>
  <c r="K66" i="18"/>
  <c r="G66" i="16"/>
  <c r="H66" i="9"/>
  <c r="J66" i="9" s="1"/>
  <c r="V68" i="13" l="1"/>
  <c r="AB68" i="13"/>
  <c r="AA68" i="13"/>
  <c r="W68" i="13"/>
  <c r="X68" i="13"/>
  <c r="T68" i="13"/>
  <c r="Z68" i="13"/>
  <c r="C67" i="7"/>
  <c r="B66" i="13"/>
  <c r="C67" i="5"/>
  <c r="C67" i="3"/>
  <c r="E74" i="3" s="1"/>
  <c r="C67" i="8"/>
  <c r="E73" i="8" s="1"/>
  <c r="G66" i="9"/>
  <c r="I66" i="9" s="1"/>
  <c r="D67" i="9"/>
  <c r="C67" i="17"/>
  <c r="G66" i="18"/>
  <c r="I66" i="18" s="1"/>
  <c r="C67" i="4"/>
  <c r="C67" i="2"/>
  <c r="E74" i="2" s="1"/>
  <c r="C67" i="6"/>
  <c r="E74" i="6" s="1"/>
  <c r="E71" i="15"/>
  <c r="D71" i="15"/>
  <c r="J67" i="18"/>
  <c r="L67" i="18" s="1"/>
  <c r="E74" i="4" l="1"/>
  <c r="R67" i="4"/>
  <c r="R67" i="5"/>
  <c r="E74" i="5"/>
  <c r="C67" i="13"/>
  <c r="E73" i="13" s="1"/>
  <c r="C66" i="16"/>
  <c r="D67" i="16" s="1"/>
  <c r="D68" i="2"/>
  <c r="D68" i="4"/>
  <c r="E68" i="9"/>
  <c r="D68" i="3"/>
  <c r="D68" i="7"/>
  <c r="D68" i="6"/>
  <c r="D73" i="17"/>
  <c r="E70" i="17"/>
  <c r="D68" i="8"/>
  <c r="D68" i="5"/>
  <c r="H65" i="18"/>
  <c r="K65" i="18"/>
  <c r="G65" i="16"/>
  <c r="D68" i="13" l="1"/>
  <c r="K67" i="9"/>
  <c r="R67" i="13"/>
  <c r="T67" i="13" s="1"/>
  <c r="G65" i="9"/>
  <c r="I65" i="9" s="1"/>
  <c r="C66" i="2"/>
  <c r="E73" i="2" s="1"/>
  <c r="C66" i="6"/>
  <c r="E73" i="6" s="1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E73" i="3" s="1"/>
  <c r="C66" i="4"/>
  <c r="E73" i="4" s="1"/>
  <c r="C66" i="7"/>
  <c r="C66" i="8"/>
  <c r="E72" i="8" s="1"/>
  <c r="H65" i="9"/>
  <c r="J65" i="9" s="1"/>
  <c r="C66" i="5"/>
  <c r="B65" i="13"/>
  <c r="X67" i="13" l="1"/>
  <c r="V67" i="13"/>
  <c r="Y67" i="13"/>
  <c r="Z67" i="13"/>
  <c r="W67" i="13"/>
  <c r="AA67" i="13"/>
  <c r="C65" i="16"/>
  <c r="R66" i="5"/>
  <c r="E73" i="5"/>
  <c r="AB67" i="13"/>
  <c r="U67" i="13"/>
  <c r="R66" i="4"/>
  <c r="D67" i="4"/>
  <c r="D67" i="2"/>
  <c r="E67" i="9"/>
  <c r="D67" i="7"/>
  <c r="D67" i="3"/>
  <c r="D67" i="6"/>
  <c r="D67" i="5"/>
  <c r="D67" i="8"/>
  <c r="D72" i="17"/>
  <c r="E69" i="17"/>
  <c r="C66" i="13"/>
  <c r="E72" i="13" s="1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C65" i="4"/>
  <c r="E72" i="4" s="1"/>
  <c r="C65" i="3"/>
  <c r="R65" i="5" l="1"/>
  <c r="AB65" i="5" s="1"/>
  <c r="E72" i="5"/>
  <c r="D66" i="3"/>
  <c r="E72" i="3"/>
  <c r="H64" i="9"/>
  <c r="J64" i="9" s="1"/>
  <c r="J65" i="18"/>
  <c r="L65" i="18" s="1"/>
  <c r="C65" i="2"/>
  <c r="E72" i="2" s="1"/>
  <c r="R65" i="4"/>
  <c r="T65" i="5"/>
  <c r="X65" i="5"/>
  <c r="W65" i="5"/>
  <c r="AA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E72" i="6" s="1"/>
  <c r="D69" i="15"/>
  <c r="E69" i="15"/>
  <c r="C65" i="8"/>
  <c r="E71" i="8" s="1"/>
  <c r="D65" i="9"/>
  <c r="C65" i="17"/>
  <c r="D66" i="4"/>
  <c r="R66" i="13"/>
  <c r="D67" i="13"/>
  <c r="D66" i="16"/>
  <c r="B64" i="13"/>
  <c r="K66" i="9"/>
  <c r="D66" i="5"/>
  <c r="G64" i="18"/>
  <c r="I64" i="18" s="1"/>
  <c r="V65" i="5" l="1"/>
  <c r="Y65" i="5"/>
  <c r="U65" i="5"/>
  <c r="C64" i="16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J10" i="12"/>
  <c r="H63" i="18"/>
  <c r="G63" i="16"/>
  <c r="D64" i="9"/>
  <c r="R65" i="13" l="1"/>
  <c r="V65" i="13" s="1"/>
  <c r="E71" i="13"/>
  <c r="H63" i="9"/>
  <c r="J63" i="9" s="1"/>
  <c r="C64" i="3"/>
  <c r="E71" i="3" s="1"/>
  <c r="C64" i="8"/>
  <c r="E70" i="8" s="1"/>
  <c r="G63" i="9"/>
  <c r="I63" i="9" s="1"/>
  <c r="C64" i="17"/>
  <c r="E65" i="9"/>
  <c r="C64" i="2"/>
  <c r="E71" i="2" s="1"/>
  <c r="C64" i="6"/>
  <c r="E71" i="6" s="1"/>
  <c r="D68" i="15"/>
  <c r="E68" i="15"/>
  <c r="C64" i="4"/>
  <c r="E71" i="4" s="1"/>
  <c r="C64" i="7"/>
  <c r="C64" i="5"/>
  <c r="B63" i="13"/>
  <c r="K65" i="9"/>
  <c r="D66" i="13"/>
  <c r="D65" i="16"/>
  <c r="G63" i="18"/>
  <c r="I63" i="18" s="1"/>
  <c r="J64" i="18"/>
  <c r="L64" i="18" s="1"/>
  <c r="Y65" i="13" l="1"/>
  <c r="T65" i="13"/>
  <c r="W65" i="13"/>
  <c r="U65" i="13"/>
  <c r="AB65" i="13"/>
  <c r="Z65" i="13"/>
  <c r="X65" i="13"/>
  <c r="AA65" i="13"/>
  <c r="C63" i="16"/>
  <c r="R64" i="5"/>
  <c r="W64" i="5" s="1"/>
  <c r="E71" i="5"/>
  <c r="D65" i="7"/>
  <c r="D65" i="6"/>
  <c r="D65" i="8"/>
  <c r="D70" i="17"/>
  <c r="E67" i="17"/>
  <c r="R64" i="4"/>
  <c r="D65" i="4"/>
  <c r="D65" i="2"/>
  <c r="D65" i="3"/>
  <c r="D65" i="5"/>
  <c r="C64" i="13"/>
  <c r="X64" i="5" l="1"/>
  <c r="T64" i="5"/>
  <c r="Z64" i="5"/>
  <c r="U64" i="5"/>
  <c r="AA64" i="5"/>
  <c r="R64" i="13"/>
  <c r="V64" i="13" s="1"/>
  <c r="E70" i="13"/>
  <c r="V64" i="5"/>
  <c r="Y64" i="5"/>
  <c r="AB64" i="5"/>
  <c r="V64" i="4"/>
  <c r="Z64" i="4"/>
  <c r="Y64" i="4"/>
  <c r="W64" i="4"/>
  <c r="T64" i="4"/>
  <c r="U64" i="4"/>
  <c r="AA64" i="4"/>
  <c r="X64" i="4"/>
  <c r="AB64" i="4"/>
  <c r="D64" i="16"/>
  <c r="K64" i="9"/>
  <c r="D65" i="13"/>
  <c r="I10" i="12"/>
  <c r="H62" i="18"/>
  <c r="G62" i="16"/>
  <c r="D63" i="9"/>
  <c r="X64" i="13" l="1"/>
  <c r="Z64" i="13"/>
  <c r="Y64" i="13"/>
  <c r="AB64" i="13"/>
  <c r="W64" i="13"/>
  <c r="U64" i="13"/>
  <c r="T64" i="13"/>
  <c r="AA64" i="13"/>
  <c r="C63" i="3"/>
  <c r="E70" i="3" s="1"/>
  <c r="C63" i="2"/>
  <c r="E70" i="2" s="1"/>
  <c r="C63" i="6"/>
  <c r="E70" i="6" s="1"/>
  <c r="G62" i="9"/>
  <c r="I62" i="9" s="1"/>
  <c r="C63" i="17"/>
  <c r="C63" i="8"/>
  <c r="E69" i="8" s="1"/>
  <c r="C63" i="4"/>
  <c r="E70" i="4" s="1"/>
  <c r="C63" i="7"/>
  <c r="E64" i="9"/>
  <c r="H62" i="9"/>
  <c r="J62" i="9" s="1"/>
  <c r="D67" i="15"/>
  <c r="E67" i="15"/>
  <c r="C63" i="5"/>
  <c r="B62" i="13"/>
  <c r="G62" i="18"/>
  <c r="I62" i="18" s="1"/>
  <c r="J63" i="18"/>
  <c r="L63" i="18" s="1"/>
  <c r="C62" i="16" l="1"/>
  <c r="R63" i="5"/>
  <c r="W63" i="5" s="1"/>
  <c r="E70" i="5"/>
  <c r="D64" i="2"/>
  <c r="D64" i="7"/>
  <c r="D64" i="8"/>
  <c r="D64" i="6"/>
  <c r="D64" i="3"/>
  <c r="R63" i="4"/>
  <c r="D64" i="4"/>
  <c r="D69" i="17"/>
  <c r="E66" i="17"/>
  <c r="C63" i="13"/>
  <c r="D64" i="5"/>
  <c r="H61" i="18"/>
  <c r="G61" i="16"/>
  <c r="AB63" i="5" l="1"/>
  <c r="AA63" i="5"/>
  <c r="X63" i="5"/>
  <c r="Y63" i="5"/>
  <c r="U63" i="5"/>
  <c r="Z63" i="5"/>
  <c r="V63" i="5"/>
  <c r="R63" i="13"/>
  <c r="AA63" i="13" s="1"/>
  <c r="E69" i="13"/>
  <c r="T63" i="5"/>
  <c r="G61" i="9"/>
  <c r="I61" i="9" s="1"/>
  <c r="J62" i="18"/>
  <c r="L62" i="18" s="1"/>
  <c r="C62" i="2"/>
  <c r="E69" i="2" s="1"/>
  <c r="C62" i="6"/>
  <c r="E69" i="6" s="1"/>
  <c r="E66" i="15"/>
  <c r="D66" i="15"/>
  <c r="C62" i="3"/>
  <c r="E69" i="3" s="1"/>
  <c r="C62" i="8"/>
  <c r="E68" i="8" s="1"/>
  <c r="D62" i="9"/>
  <c r="C62" i="17"/>
  <c r="C62" i="7"/>
  <c r="C62" i="4"/>
  <c r="E69" i="4" s="1"/>
  <c r="H61" i="9"/>
  <c r="J61" i="9" s="1"/>
  <c r="U63" i="4"/>
  <c r="X63" i="4"/>
  <c r="AA63" i="4"/>
  <c r="Y63" i="4"/>
  <c r="T63" i="4"/>
  <c r="AB63" i="4"/>
  <c r="V63" i="4"/>
  <c r="Z63" i="4"/>
  <c r="W63" i="4"/>
  <c r="C62" i="5"/>
  <c r="D63" i="16"/>
  <c r="K63" i="9"/>
  <c r="D64" i="13"/>
  <c r="B61" i="13"/>
  <c r="G61" i="18"/>
  <c r="I61" i="18" s="1"/>
  <c r="H60" i="18"/>
  <c r="D61" i="9"/>
  <c r="C61" i="8"/>
  <c r="C61" i="6"/>
  <c r="E68" i="6" s="1"/>
  <c r="C61" i="3"/>
  <c r="G60" i="9"/>
  <c r="I60" i="9" s="1"/>
  <c r="W63" i="13" l="1"/>
  <c r="X63" i="13"/>
  <c r="V63" i="13"/>
  <c r="Z63" i="13"/>
  <c r="T63" i="13"/>
  <c r="Y63" i="13"/>
  <c r="U63" i="13"/>
  <c r="AB63" i="13"/>
  <c r="E67" i="8"/>
  <c r="E68" i="3"/>
  <c r="C61" i="16"/>
  <c r="R62" i="5"/>
  <c r="W62" i="5" s="1"/>
  <c r="E69" i="5"/>
  <c r="H60" i="9"/>
  <c r="J60" i="9" s="1"/>
  <c r="E65" i="15"/>
  <c r="C61" i="7"/>
  <c r="D62" i="7" s="1"/>
  <c r="D62" i="6"/>
  <c r="D63" i="6"/>
  <c r="Z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E68" i="2" s="1"/>
  <c r="C62" i="13"/>
  <c r="D63" i="5"/>
  <c r="B60" i="13"/>
  <c r="C61" i="5"/>
  <c r="G60" i="18"/>
  <c r="I60" i="18" s="1"/>
  <c r="J61" i="18"/>
  <c r="L61" i="18" s="1"/>
  <c r="H59" i="18"/>
  <c r="C60" i="17"/>
  <c r="E64" i="15"/>
  <c r="C60" i="6"/>
  <c r="E67" i="6" s="1"/>
  <c r="C60" i="5"/>
  <c r="C60" i="4"/>
  <c r="C60" i="2"/>
  <c r="E67" i="2" s="1"/>
  <c r="E68" i="4" l="1"/>
  <c r="R61" i="4"/>
  <c r="T62" i="5"/>
  <c r="E67" i="4"/>
  <c r="R60" i="4"/>
  <c r="Y62" i="5"/>
  <c r="C60" i="16"/>
  <c r="R60" i="5"/>
  <c r="W60" i="5" s="1"/>
  <c r="E67" i="5"/>
  <c r="AB62" i="5"/>
  <c r="X62" i="5"/>
  <c r="R62" i="13"/>
  <c r="Y62" i="13" s="1"/>
  <c r="E68" i="13"/>
  <c r="AA62" i="5"/>
  <c r="R61" i="5"/>
  <c r="E68" i="5"/>
  <c r="U62" i="5"/>
  <c r="V62" i="5"/>
  <c r="C59" i="3"/>
  <c r="U60" i="5"/>
  <c r="D66" i="17"/>
  <c r="E63" i="17"/>
  <c r="D61" i="6"/>
  <c r="C60" i="3"/>
  <c r="E67" i="3" s="1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E66" i="8" s="1"/>
  <c r="D62" i="2"/>
  <c r="K62" i="9"/>
  <c r="D63" i="13"/>
  <c r="D62" i="16"/>
  <c r="D61" i="5"/>
  <c r="C61" i="13"/>
  <c r="E67" i="13" s="1"/>
  <c r="G59" i="18"/>
  <c r="I59" i="18" s="1"/>
  <c r="J60" i="18"/>
  <c r="L60" i="18" s="1"/>
  <c r="AB62" i="13" l="1"/>
  <c r="T62" i="13"/>
  <c r="AB60" i="5"/>
  <c r="Y60" i="5"/>
  <c r="Z60" i="5"/>
  <c r="E66" i="3"/>
  <c r="T60" i="5"/>
  <c r="AA62" i="13"/>
  <c r="V62" i="13"/>
  <c r="X62" i="13"/>
  <c r="Z62" i="13"/>
  <c r="X60" i="5"/>
  <c r="AA60" i="5"/>
  <c r="U62" i="13"/>
  <c r="W62" i="13"/>
  <c r="V60" i="5"/>
  <c r="C60" i="13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D62" i="13"/>
  <c r="R61" i="13"/>
  <c r="D61" i="16"/>
  <c r="K60" i="9"/>
  <c r="D61" i="13"/>
  <c r="K61" i="9"/>
  <c r="C59" i="4"/>
  <c r="C59" i="5"/>
  <c r="C59" i="6"/>
  <c r="E66" i="6" s="1"/>
  <c r="C59" i="8"/>
  <c r="E65" i="8" s="1"/>
  <c r="D59" i="9"/>
  <c r="E60" i="9" s="1"/>
  <c r="C59" i="17"/>
  <c r="E66" i="4" l="1"/>
  <c r="R59" i="4"/>
  <c r="R60" i="13"/>
  <c r="X60" i="13" s="1"/>
  <c r="E66" i="13"/>
  <c r="R59" i="5"/>
  <c r="Z59" i="5" s="1"/>
  <c r="E66" i="5"/>
  <c r="D65" i="17"/>
  <c r="E62" i="17"/>
  <c r="C59" i="7"/>
  <c r="D60" i="4"/>
  <c r="D63" i="15"/>
  <c r="E63" i="15"/>
  <c r="G58" i="9"/>
  <c r="I58" i="9" s="1"/>
  <c r="C59" i="2"/>
  <c r="E66" i="2" s="1"/>
  <c r="H58" i="9"/>
  <c r="J58" i="9" s="1"/>
  <c r="D60" i="6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Y59" i="5" l="1"/>
  <c r="W59" i="5"/>
  <c r="T59" i="5"/>
  <c r="AB59" i="5"/>
  <c r="U59" i="5"/>
  <c r="V59" i="5"/>
  <c r="AA59" i="5"/>
  <c r="X59" i="5"/>
  <c r="Y60" i="13"/>
  <c r="Z60" i="13"/>
  <c r="AB60" i="13"/>
  <c r="AA60" i="13"/>
  <c r="W60" i="13"/>
  <c r="U60" i="13"/>
  <c r="V60" i="13"/>
  <c r="T60" i="13"/>
  <c r="C59" i="13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R59" i="13" l="1"/>
  <c r="AA59" i="13" s="1"/>
  <c r="E65" i="13"/>
  <c r="K59" i="9"/>
  <c r="D60" i="13"/>
  <c r="AB59" i="13" l="1"/>
  <c r="Y59" i="13"/>
  <c r="W59" i="13"/>
  <c r="T59" i="13"/>
  <c r="U59" i="13"/>
  <c r="V59" i="13"/>
  <c r="Z59" i="13"/>
  <c r="X59" i="13"/>
  <c r="H93" i="15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F5" i="15" l="1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C58" i="3"/>
  <c r="E65" i="3" s="1"/>
  <c r="R58" i="5" l="1"/>
  <c r="X58" i="5" s="1"/>
  <c r="E65" i="5"/>
  <c r="F6" i="15"/>
  <c r="G6" i="15" s="1"/>
  <c r="I5" i="15"/>
  <c r="T58" i="5"/>
  <c r="U58" i="5"/>
  <c r="V58" i="5"/>
  <c r="AA58" i="5"/>
  <c r="D59" i="3"/>
  <c r="D59" i="5"/>
  <c r="C58" i="7"/>
  <c r="D59" i="7" s="1"/>
  <c r="C58" i="4"/>
  <c r="B57" i="13"/>
  <c r="D58" i="9"/>
  <c r="E59" i="9" s="1"/>
  <c r="C58" i="6"/>
  <c r="H57" i="9"/>
  <c r="J57" i="9" s="1"/>
  <c r="E62" i="15"/>
  <c r="D62" i="15"/>
  <c r="J62" i="15" s="1"/>
  <c r="C58" i="2"/>
  <c r="C58" i="8"/>
  <c r="G57" i="9"/>
  <c r="I57" i="9" s="1"/>
  <c r="C58" i="17"/>
  <c r="G57" i="18"/>
  <c r="I57" i="18" s="1"/>
  <c r="J58" i="18"/>
  <c r="L58" i="18" s="1"/>
  <c r="W58" i="5" l="1"/>
  <c r="Y58" i="5"/>
  <c r="Z58" i="5"/>
  <c r="AB58" i="5"/>
  <c r="D59" i="6"/>
  <c r="E65" i="6"/>
  <c r="E65" i="4"/>
  <c r="R58" i="4"/>
  <c r="C57" i="16"/>
  <c r="D58" i="16" s="1"/>
  <c r="D59" i="8"/>
  <c r="E64" i="8"/>
  <c r="D59" i="2"/>
  <c r="E65" i="2"/>
  <c r="F7" i="15"/>
  <c r="G7" i="15" s="1"/>
  <c r="I6" i="15"/>
  <c r="D64" i="17"/>
  <c r="E61" i="17"/>
  <c r="D59" i="4"/>
  <c r="C58" i="13"/>
  <c r="E64" i="13" s="1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E64" i="6" s="1"/>
  <c r="K58" i="9"/>
  <c r="C57" i="17"/>
  <c r="C57" i="3"/>
  <c r="C57" i="4"/>
  <c r="B56" i="13"/>
  <c r="C57" i="8"/>
  <c r="E63" i="8" s="1"/>
  <c r="C57" i="2"/>
  <c r="E64" i="2" s="1"/>
  <c r="C57" i="5"/>
  <c r="J57" i="18"/>
  <c r="L57" i="18" s="1"/>
  <c r="E61" i="15"/>
  <c r="D61" i="15"/>
  <c r="J61" i="15" s="1"/>
  <c r="G56" i="18"/>
  <c r="G56" i="9"/>
  <c r="I56" i="9" s="1"/>
  <c r="H56" i="9"/>
  <c r="J56" i="9" s="1"/>
  <c r="R57" i="5" l="1"/>
  <c r="E64" i="5"/>
  <c r="R57" i="4"/>
  <c r="AB57" i="4" s="1"/>
  <c r="E64" i="4"/>
  <c r="D58" i="3"/>
  <c r="E64" i="3"/>
  <c r="C57" i="13"/>
  <c r="E63" i="13" s="1"/>
  <c r="C56" i="16"/>
  <c r="D57" i="16" s="1"/>
  <c r="D63" i="17"/>
  <c r="E60" i="17"/>
  <c r="U57" i="5"/>
  <c r="Y57" i="5"/>
  <c r="V57" i="5"/>
  <c r="Z57" i="5"/>
  <c r="W57" i="5"/>
  <c r="AA57" i="5"/>
  <c r="T57" i="5"/>
  <c r="X57" i="5"/>
  <c r="AB57" i="5"/>
  <c r="Y57" i="4"/>
  <c r="AA57" i="4"/>
  <c r="Z57" i="4"/>
  <c r="V57" i="4"/>
  <c r="V58" i="13"/>
  <c r="Z58" i="13"/>
  <c r="Y58" i="13"/>
  <c r="AB58" i="13"/>
  <c r="T58" i="13"/>
  <c r="AA58" i="13"/>
  <c r="U58" i="13"/>
  <c r="W58" i="13"/>
  <c r="X58" i="13"/>
  <c r="D58" i="2"/>
  <c r="D58" i="8"/>
  <c r="D58" i="5"/>
  <c r="D58" i="4"/>
  <c r="D58" i="6"/>
  <c r="X57" i="4" l="1"/>
  <c r="W57" i="4"/>
  <c r="T57" i="4"/>
  <c r="K57" i="9"/>
  <c r="U57" i="4"/>
  <c r="R57" i="13"/>
  <c r="T57" i="13" s="1"/>
  <c r="D58" i="13"/>
  <c r="V57" i="13" l="1"/>
  <c r="U57" i="13"/>
  <c r="W57" i="13"/>
  <c r="Y57" i="13"/>
  <c r="X57" i="13"/>
  <c r="Z57" i="13"/>
  <c r="AA57" i="13"/>
  <c r="AB57" i="13"/>
  <c r="C56" i="6"/>
  <c r="E63" i="6" s="1"/>
  <c r="C56" i="5"/>
  <c r="B55" i="13"/>
  <c r="C56" i="17"/>
  <c r="C56" i="3"/>
  <c r="E63" i="3" s="1"/>
  <c r="C56" i="8"/>
  <c r="E62" i="8" s="1"/>
  <c r="C56" i="2"/>
  <c r="E63" i="2" s="1"/>
  <c r="C56" i="4"/>
  <c r="R56" i="4" s="1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R56" i="5" l="1"/>
  <c r="T56" i="5" s="1"/>
  <c r="E63" i="5"/>
  <c r="W56" i="4"/>
  <c r="E63" i="4"/>
  <c r="C55" i="16"/>
  <c r="AA56" i="5"/>
  <c r="Y56" i="5"/>
  <c r="U56" i="5"/>
  <c r="Z56" i="5"/>
  <c r="AB56" i="5"/>
  <c r="V56" i="5"/>
  <c r="X56" i="5"/>
  <c r="Y56" i="4"/>
  <c r="Z56" i="4"/>
  <c r="T56" i="4"/>
  <c r="U56" i="4"/>
  <c r="AA56" i="4"/>
  <c r="AB56" i="4"/>
  <c r="E59" i="17"/>
  <c r="D62" i="17"/>
  <c r="D57" i="3"/>
  <c r="D57" i="5"/>
  <c r="D57" i="7"/>
  <c r="D57" i="2"/>
  <c r="D57" i="8"/>
  <c r="D57" i="6"/>
  <c r="D57" i="4"/>
  <c r="C56" i="13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W56" i="5" l="1"/>
  <c r="R56" i="13"/>
  <c r="AA56" i="13" s="1"/>
  <c r="E62" i="13"/>
  <c r="V56" i="4"/>
  <c r="X56" i="4"/>
  <c r="G3" i="18"/>
  <c r="V56" i="13"/>
  <c r="U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W56" i="13" l="1"/>
  <c r="Y56" i="13"/>
  <c r="Z56" i="13"/>
  <c r="T56" i="13"/>
  <c r="C6" i="17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R55" i="4" s="1"/>
  <c r="C55" i="7"/>
  <c r="C55" i="5"/>
  <c r="C10" i="17"/>
  <c r="C18" i="17"/>
  <c r="C26" i="17"/>
  <c r="C34" i="17"/>
  <c r="C42" i="17"/>
  <c r="C46" i="17"/>
  <c r="C54" i="17"/>
  <c r="C55" i="6"/>
  <c r="E62" i="6" s="1"/>
  <c r="C55" i="2"/>
  <c r="E62" i="2" s="1"/>
  <c r="C55" i="3"/>
  <c r="E62" i="3" s="1"/>
  <c r="C55" i="8"/>
  <c r="E61" i="8" s="1"/>
  <c r="O7" i="18"/>
  <c r="O8" i="18"/>
  <c r="E59" i="15"/>
  <c r="D59" i="15"/>
  <c r="J59" i="15" s="1"/>
  <c r="H54" i="9"/>
  <c r="J54" i="9" s="1"/>
  <c r="D55" i="9"/>
  <c r="E58" i="15"/>
  <c r="C54" i="6"/>
  <c r="C54" i="4"/>
  <c r="R54" i="4" s="1"/>
  <c r="C54" i="3"/>
  <c r="E61" i="3" s="1"/>
  <c r="E61" i="6" l="1"/>
  <c r="E62" i="4"/>
  <c r="AB54" i="4"/>
  <c r="E61" i="4"/>
  <c r="R55" i="5"/>
  <c r="U55" i="5" s="1"/>
  <c r="E62" i="5"/>
  <c r="C55" i="13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V54" i="4"/>
  <c r="W54" i="4"/>
  <c r="Y54" i="4"/>
  <c r="T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Z55" i="5"/>
  <c r="AA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D56" i="5"/>
  <c r="D56" i="8"/>
  <c r="D56" i="2"/>
  <c r="C54" i="5"/>
  <c r="D56" i="7"/>
  <c r="C54" i="8"/>
  <c r="E60" i="8" s="1"/>
  <c r="C54" i="2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X55" i="5" l="1"/>
  <c r="W55" i="5"/>
  <c r="AB55" i="5"/>
  <c r="T55" i="5"/>
  <c r="Y55" i="5"/>
  <c r="V55" i="5"/>
  <c r="D55" i="2"/>
  <c r="E61" i="2"/>
  <c r="AA54" i="4"/>
  <c r="X54" i="4"/>
  <c r="Z54" i="4"/>
  <c r="R54" i="5"/>
  <c r="X54" i="5" s="1"/>
  <c r="E61" i="5"/>
  <c r="U54" i="4"/>
  <c r="R55" i="13"/>
  <c r="E61" i="13"/>
  <c r="C54" i="13"/>
  <c r="C53" i="16"/>
  <c r="D54" i="16" s="1"/>
  <c r="U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AA54" i="5" l="1"/>
  <c r="AB54" i="5"/>
  <c r="W54" i="5"/>
  <c r="Z54" i="5"/>
  <c r="Y54" i="5"/>
  <c r="T54" i="5"/>
  <c r="D55" i="13"/>
  <c r="E60" i="13"/>
  <c r="AA55" i="13"/>
  <c r="Y55" i="13"/>
  <c r="W55" i="13"/>
  <c r="AB55" i="13"/>
  <c r="T55" i="13"/>
  <c r="U55" i="13"/>
  <c r="X55" i="13"/>
  <c r="Z55" i="13"/>
  <c r="V55" i="13"/>
  <c r="V54" i="5"/>
  <c r="R54" i="13"/>
  <c r="Z54" i="13" s="1"/>
  <c r="K54" i="9"/>
  <c r="D17" i="15"/>
  <c r="D41" i="15"/>
  <c r="D49" i="15"/>
  <c r="E16" i="15"/>
  <c r="D50" i="15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54" i="13" l="1"/>
  <c r="V54" i="13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F11" i="15" l="1"/>
  <c r="G10" i="15"/>
  <c r="M18" i="15"/>
  <c r="M17" i="15"/>
  <c r="M21" i="15"/>
  <c r="M22" i="15" s="1"/>
  <c r="F12" i="15" l="1"/>
  <c r="G11" i="15"/>
  <c r="I11" i="15"/>
  <c r="F13" i="15" l="1"/>
  <c r="G12" i="15"/>
  <c r="I12" i="15"/>
  <c r="B52" i="13"/>
  <c r="G52" i="9"/>
  <c r="I52" i="9" s="1"/>
  <c r="C53" i="4"/>
  <c r="R53" i="4" s="1"/>
  <c r="C53" i="5"/>
  <c r="C53" i="6"/>
  <c r="E60" i="6" s="1"/>
  <c r="C53" i="7"/>
  <c r="C53" i="2"/>
  <c r="E60" i="2" s="1"/>
  <c r="C53" i="3"/>
  <c r="E60" i="3" s="1"/>
  <c r="C53" i="8"/>
  <c r="E59" i="8" s="1"/>
  <c r="D53" i="9"/>
  <c r="H52" i="9"/>
  <c r="J52" i="9" s="1"/>
  <c r="E60" i="4" l="1"/>
  <c r="R53" i="5"/>
  <c r="Z53" i="5" s="1"/>
  <c r="E60" i="5"/>
  <c r="F14" i="15"/>
  <c r="G13" i="15"/>
  <c r="I13" i="15"/>
  <c r="C53" i="13"/>
  <c r="D54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W53" i="5"/>
  <c r="AA53" i="5"/>
  <c r="T53" i="5"/>
  <c r="AB53" i="5"/>
  <c r="D54" i="3"/>
  <c r="D54" i="7"/>
  <c r="D54" i="5"/>
  <c r="D54" i="4"/>
  <c r="D54" i="8"/>
  <c r="D54" i="2"/>
  <c r="D54" i="6"/>
  <c r="E54" i="9"/>
  <c r="X53" i="5" l="1"/>
  <c r="R53" i="13"/>
  <c r="W53" i="13" s="1"/>
  <c r="E59" i="13"/>
  <c r="F15" i="15"/>
  <c r="G14" i="15"/>
  <c r="I14" i="15"/>
  <c r="Z53" i="13"/>
  <c r="AB53" i="13"/>
  <c r="K53" i="9"/>
  <c r="AA53" i="13"/>
  <c r="H51" i="9"/>
  <c r="J51" i="9" s="1"/>
  <c r="C52" i="5"/>
  <c r="C52" i="6"/>
  <c r="E59" i="6" s="1"/>
  <c r="C52" i="2"/>
  <c r="E59" i="2" s="1"/>
  <c r="C52" i="3"/>
  <c r="E59" i="3" s="1"/>
  <c r="C52" i="8"/>
  <c r="E58" i="8" s="1"/>
  <c r="B51" i="13"/>
  <c r="C52" i="4"/>
  <c r="R52" i="4" s="1"/>
  <c r="C52" i="7"/>
  <c r="D52" i="9"/>
  <c r="G51" i="9"/>
  <c r="I51" i="9" s="1"/>
  <c r="C51" i="16" l="1"/>
  <c r="E59" i="4"/>
  <c r="R52" i="5"/>
  <c r="Z52" i="5" s="1"/>
  <c r="E59" i="5"/>
  <c r="X53" i="13"/>
  <c r="Y53" i="13"/>
  <c r="V53" i="13"/>
  <c r="U53" i="13"/>
  <c r="T53" i="13"/>
  <c r="F16" i="15"/>
  <c r="G15" i="15"/>
  <c r="I15" i="15"/>
  <c r="AA52" i="4"/>
  <c r="AB52" i="4"/>
  <c r="W52" i="4"/>
  <c r="X52" i="4"/>
  <c r="V52" i="4"/>
  <c r="Y52" i="4"/>
  <c r="T52" i="4"/>
  <c r="U52" i="4"/>
  <c r="Z52" i="4"/>
  <c r="W52" i="5"/>
  <c r="AA52" i="5"/>
  <c r="V52" i="5"/>
  <c r="D53" i="4"/>
  <c r="D53" i="3"/>
  <c r="D52" i="16"/>
  <c r="C52" i="13"/>
  <c r="D53" i="5"/>
  <c r="D53" i="7"/>
  <c r="D53" i="8"/>
  <c r="D53" i="2"/>
  <c r="D53" i="6"/>
  <c r="E53" i="9"/>
  <c r="C51" i="5"/>
  <c r="X52" i="5" l="1"/>
  <c r="U52" i="5"/>
  <c r="AB52" i="5"/>
  <c r="T52" i="5"/>
  <c r="Y52" i="5"/>
  <c r="R52" i="13"/>
  <c r="Z52" i="13" s="1"/>
  <c r="E58" i="13"/>
  <c r="R51" i="5"/>
  <c r="U51" i="5" s="1"/>
  <c r="E58" i="5"/>
  <c r="F17" i="15"/>
  <c r="G16" i="15"/>
  <c r="I16" i="15"/>
  <c r="C51" i="7"/>
  <c r="D52" i="7" s="1"/>
  <c r="V51" i="5"/>
  <c r="Y51" i="5"/>
  <c r="Z51" i="5"/>
  <c r="D52" i="5"/>
  <c r="C51" i="2"/>
  <c r="E58" i="2" s="1"/>
  <c r="C51" i="3"/>
  <c r="E58" i="3" s="1"/>
  <c r="B50" i="13"/>
  <c r="C51" i="8"/>
  <c r="E57" i="8" s="1"/>
  <c r="C51" i="4"/>
  <c r="R51" i="4" s="1"/>
  <c r="G50" i="9"/>
  <c r="I50" i="9" s="1"/>
  <c r="K52" i="9"/>
  <c r="D53" i="13"/>
  <c r="C51" i="6"/>
  <c r="E58" i="6" s="1"/>
  <c r="H50" i="9"/>
  <c r="J50" i="9" s="1"/>
  <c r="D51" i="9"/>
  <c r="D50" i="9"/>
  <c r="C50" i="4"/>
  <c r="R50" i="4" s="1"/>
  <c r="C50" i="3"/>
  <c r="E57" i="3" s="1"/>
  <c r="C50" i="2"/>
  <c r="X52" i="13" l="1"/>
  <c r="V52" i="13"/>
  <c r="T52" i="13"/>
  <c r="Y52" i="13"/>
  <c r="W52" i="13"/>
  <c r="T51" i="5"/>
  <c r="AB52" i="13"/>
  <c r="AA52" i="13"/>
  <c r="AA51" i="5"/>
  <c r="U52" i="13"/>
  <c r="X51" i="5"/>
  <c r="E57" i="2"/>
  <c r="W51" i="5"/>
  <c r="AB51" i="5"/>
  <c r="C50" i="16"/>
  <c r="E57" i="4"/>
  <c r="E58" i="4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D51" i="2"/>
  <c r="D52" i="2"/>
  <c r="B49" i="13"/>
  <c r="C50" i="8"/>
  <c r="E56" i="8" s="1"/>
  <c r="C50" i="6"/>
  <c r="C50" i="5"/>
  <c r="C50" i="7"/>
  <c r="D51" i="4"/>
  <c r="D52" i="4"/>
  <c r="D51" i="3"/>
  <c r="D52" i="3"/>
  <c r="H49" i="9"/>
  <c r="J49" i="9" s="1"/>
  <c r="E51" i="9"/>
  <c r="E52" i="9"/>
  <c r="G49" i="9"/>
  <c r="I49" i="9" s="1"/>
  <c r="C49" i="8"/>
  <c r="E55" i="8" s="1"/>
  <c r="C49" i="6"/>
  <c r="E56" i="6" s="1"/>
  <c r="C49" i="5"/>
  <c r="C49" i="2"/>
  <c r="E56" i="2" s="1"/>
  <c r="D51" i="6" l="1"/>
  <c r="E57" i="6"/>
  <c r="R51" i="13"/>
  <c r="Y51" i="13" s="1"/>
  <c r="E57" i="13"/>
  <c r="C49" i="16"/>
  <c r="D50" i="16" s="1"/>
  <c r="R49" i="5"/>
  <c r="AA49" i="5" s="1"/>
  <c r="E56" i="5"/>
  <c r="R50" i="5"/>
  <c r="Y50" i="5" s="1"/>
  <c r="E57" i="5"/>
  <c r="F19" i="15"/>
  <c r="G18" i="15"/>
  <c r="I18" i="15"/>
  <c r="C49" i="7"/>
  <c r="D50" i="7" s="1"/>
  <c r="V49" i="5"/>
  <c r="Z49" i="5"/>
  <c r="W49" i="5"/>
  <c r="U49" i="5"/>
  <c r="Y49" i="5"/>
  <c r="D50" i="2"/>
  <c r="D50" i="8"/>
  <c r="D51" i="7"/>
  <c r="D50" i="5"/>
  <c r="D51" i="5"/>
  <c r="D51" i="16"/>
  <c r="G48" i="9"/>
  <c r="I48" i="9" s="1"/>
  <c r="D50" i="6"/>
  <c r="K51" i="9"/>
  <c r="D52" i="13"/>
  <c r="B48" i="13"/>
  <c r="C49" i="4"/>
  <c r="R49" i="4" s="1"/>
  <c r="C49" i="3"/>
  <c r="E56" i="3" s="1"/>
  <c r="C50" i="13"/>
  <c r="D51" i="8"/>
  <c r="D49" i="9"/>
  <c r="H48" i="9"/>
  <c r="J48" i="9" s="1"/>
  <c r="D48" i="9"/>
  <c r="C48" i="5"/>
  <c r="C48" i="4"/>
  <c r="R48" i="4" s="1"/>
  <c r="C48" i="3"/>
  <c r="E55" i="3" s="1"/>
  <c r="C48" i="2"/>
  <c r="E55" i="2" s="1"/>
  <c r="X49" i="5" l="1"/>
  <c r="U51" i="13"/>
  <c r="T49" i="5"/>
  <c r="AB49" i="5"/>
  <c r="Z50" i="5"/>
  <c r="V51" i="13"/>
  <c r="W51" i="13"/>
  <c r="AB51" i="13"/>
  <c r="AA51" i="13"/>
  <c r="Z51" i="13"/>
  <c r="X51" i="13"/>
  <c r="T51" i="13"/>
  <c r="X50" i="5"/>
  <c r="T50" i="5"/>
  <c r="E55" i="4"/>
  <c r="E56" i="4"/>
  <c r="AB50" i="5"/>
  <c r="W50" i="5"/>
  <c r="U50" i="5"/>
  <c r="R48" i="5"/>
  <c r="T48" i="5" s="1"/>
  <c r="E55" i="5"/>
  <c r="R50" i="13"/>
  <c r="Y50" i="13" s="1"/>
  <c r="E56" i="13"/>
  <c r="V50" i="5"/>
  <c r="AA50" i="5"/>
  <c r="F20" i="15"/>
  <c r="G19" i="15"/>
  <c r="I19" i="15"/>
  <c r="C49" i="13"/>
  <c r="D50" i="13" s="1"/>
  <c r="C48" i="16"/>
  <c r="D49" i="16" s="1"/>
  <c r="V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AB50" i="13"/>
  <c r="W50" i="13"/>
  <c r="D49" i="2"/>
  <c r="K49" i="9"/>
  <c r="D49" i="5"/>
  <c r="K50" i="9"/>
  <c r="B47" i="13"/>
  <c r="D49" i="3"/>
  <c r="D50" i="3"/>
  <c r="D51" i="13"/>
  <c r="C48" i="6"/>
  <c r="E55" i="6" s="1"/>
  <c r="D49" i="4"/>
  <c r="D50" i="4"/>
  <c r="H47" i="9"/>
  <c r="J47" i="9" s="1"/>
  <c r="C48" i="8"/>
  <c r="E54" i="8" s="1"/>
  <c r="C48" i="7"/>
  <c r="G47" i="9"/>
  <c r="I47" i="9" s="1"/>
  <c r="E49" i="9"/>
  <c r="E50" i="9"/>
  <c r="Y48" i="5" l="1"/>
  <c r="X50" i="13"/>
  <c r="U50" i="13"/>
  <c r="Z50" i="13"/>
  <c r="V50" i="13"/>
  <c r="T50" i="13"/>
  <c r="AA50" i="13"/>
  <c r="AB48" i="5"/>
  <c r="AA48" i="5"/>
  <c r="R49" i="13"/>
  <c r="E55" i="13"/>
  <c r="Z48" i="5"/>
  <c r="W48" i="5"/>
  <c r="X48" i="5"/>
  <c r="U48" i="5"/>
  <c r="F21" i="15"/>
  <c r="G20" i="15"/>
  <c r="I20" i="15"/>
  <c r="C48" i="13"/>
  <c r="C47" i="16"/>
  <c r="D48" i="16" s="1"/>
  <c r="D49" i="7"/>
  <c r="D49" i="6"/>
  <c r="D49" i="8"/>
  <c r="C47" i="6"/>
  <c r="C47" i="3"/>
  <c r="E54" i="3" s="1"/>
  <c r="D48" i="6" l="1"/>
  <c r="E54" i="6"/>
  <c r="AA49" i="13"/>
  <c r="X49" i="13"/>
  <c r="W49" i="13"/>
  <c r="Z49" i="13"/>
  <c r="AB49" i="13"/>
  <c r="U49" i="13"/>
  <c r="Y49" i="13"/>
  <c r="T49" i="13"/>
  <c r="V49" i="13"/>
  <c r="R48" i="13"/>
  <c r="Y48" i="13" s="1"/>
  <c r="E54" i="13"/>
  <c r="F22" i="15"/>
  <c r="G21" i="15"/>
  <c r="I21" i="15"/>
  <c r="D49" i="13"/>
  <c r="K48" i="9"/>
  <c r="C47" i="4"/>
  <c r="R47" i="4" s="1"/>
  <c r="B46" i="13"/>
  <c r="C47" i="8"/>
  <c r="E53" i="8" s="1"/>
  <c r="C47" i="5"/>
  <c r="C47" i="7"/>
  <c r="H46" i="9"/>
  <c r="J46" i="9" s="1"/>
  <c r="C47" i="2"/>
  <c r="E54" i="2" s="1"/>
  <c r="D48" i="3"/>
  <c r="D47" i="9"/>
  <c r="G46" i="9"/>
  <c r="I46" i="9" s="1"/>
  <c r="C46" i="8"/>
  <c r="E52" i="8" s="1"/>
  <c r="C46" i="5"/>
  <c r="Z48" i="13" l="1"/>
  <c r="V48" i="13"/>
  <c r="X48" i="13"/>
  <c r="T48" i="13"/>
  <c r="W48" i="13"/>
  <c r="AB48" i="13"/>
  <c r="C46" i="16"/>
  <c r="T47" i="4"/>
  <c r="E54" i="4"/>
  <c r="R46" i="5"/>
  <c r="V46" i="5" s="1"/>
  <c r="E53" i="5"/>
  <c r="R47" i="5"/>
  <c r="Y47" i="5" s="1"/>
  <c r="E54" i="5"/>
  <c r="U48" i="13"/>
  <c r="AA48" i="13"/>
  <c r="F23" i="15"/>
  <c r="G22" i="15"/>
  <c r="I22" i="15"/>
  <c r="AB47" i="4"/>
  <c r="W47" i="4"/>
  <c r="Y47" i="4"/>
  <c r="AA47" i="4"/>
  <c r="Z47" i="4"/>
  <c r="V47" i="4"/>
  <c r="U47" i="4"/>
  <c r="X47" i="4"/>
  <c r="U46" i="5"/>
  <c r="Y46" i="5"/>
  <c r="Z46" i="5"/>
  <c r="W46" i="5"/>
  <c r="AA46" i="5"/>
  <c r="X46" i="5"/>
  <c r="AB46" i="5"/>
  <c r="V47" i="5"/>
  <c r="Z47" i="5"/>
  <c r="AB47" i="5"/>
  <c r="W47" i="5"/>
  <c r="U47" i="5"/>
  <c r="AA47" i="5"/>
  <c r="T47" i="5"/>
  <c r="C46" i="6"/>
  <c r="E53" i="6" s="1"/>
  <c r="C46" i="3"/>
  <c r="E53" i="3" s="1"/>
  <c r="B45" i="13"/>
  <c r="D48" i="2"/>
  <c r="D48" i="7"/>
  <c r="D48" i="4"/>
  <c r="C46" i="2"/>
  <c r="C46" i="7"/>
  <c r="D47" i="8"/>
  <c r="D48" i="8"/>
  <c r="C46" i="4"/>
  <c r="D47" i="5"/>
  <c r="D48" i="5"/>
  <c r="C47" i="13"/>
  <c r="E48" i="9"/>
  <c r="D46" i="9"/>
  <c r="G45" i="9"/>
  <c r="I45" i="9" s="1"/>
  <c r="H45" i="9"/>
  <c r="J45" i="9" s="1"/>
  <c r="C45" i="8"/>
  <c r="E51" i="8" s="1"/>
  <c r="C45" i="5"/>
  <c r="T46" i="5" l="1"/>
  <c r="E53" i="4"/>
  <c r="R46" i="4"/>
  <c r="X47" i="5"/>
  <c r="D47" i="2"/>
  <c r="E53" i="2"/>
  <c r="R47" i="13"/>
  <c r="T47" i="13" s="1"/>
  <c r="E53" i="13"/>
  <c r="R45" i="5"/>
  <c r="V45" i="5" s="1"/>
  <c r="E52" i="5"/>
  <c r="F24" i="15"/>
  <c r="G23" i="15"/>
  <c r="I23" i="15"/>
  <c r="C46" i="13"/>
  <c r="C45" i="16"/>
  <c r="D46" i="16" s="1"/>
  <c r="D47" i="4"/>
  <c r="C45" i="7"/>
  <c r="D46" i="7" s="1"/>
  <c r="W45" i="5"/>
  <c r="AA45" i="5"/>
  <c r="X45" i="5"/>
  <c r="U45" i="5"/>
  <c r="D46" i="8"/>
  <c r="D46" i="5"/>
  <c r="K47" i="9"/>
  <c r="D48" i="13"/>
  <c r="C45" i="6"/>
  <c r="B44" i="13"/>
  <c r="D47" i="3"/>
  <c r="C45" i="2"/>
  <c r="E52" i="2" s="1"/>
  <c r="C45" i="4"/>
  <c r="R45" i="4" s="1"/>
  <c r="D47" i="7"/>
  <c r="C45" i="3"/>
  <c r="E52" i="3" s="1"/>
  <c r="H44" i="9"/>
  <c r="J44" i="9" s="1"/>
  <c r="D47" i="16"/>
  <c r="D47" i="6"/>
  <c r="E47" i="9"/>
  <c r="G44" i="9"/>
  <c r="I44" i="9" s="1"/>
  <c r="D45" i="9"/>
  <c r="D44" i="9"/>
  <c r="C44" i="4"/>
  <c r="AB47" i="13" l="1"/>
  <c r="AB45" i="5"/>
  <c r="Z45" i="5"/>
  <c r="D46" i="6"/>
  <c r="E52" i="6"/>
  <c r="Y45" i="5"/>
  <c r="T45" i="5"/>
  <c r="Z47" i="13"/>
  <c r="Y47" i="13"/>
  <c r="U47" i="13"/>
  <c r="E52" i="4"/>
  <c r="R46" i="13"/>
  <c r="AB46" i="13" s="1"/>
  <c r="E52" i="13"/>
  <c r="R44" i="4"/>
  <c r="E51" i="4"/>
  <c r="W47" i="13"/>
  <c r="X47" i="13"/>
  <c r="AA47" i="13"/>
  <c r="K46" i="9"/>
  <c r="D47" i="13"/>
  <c r="V47" i="13"/>
  <c r="F25" i="15"/>
  <c r="G24" i="15"/>
  <c r="I24" i="15"/>
  <c r="C45" i="13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D45" i="4"/>
  <c r="C44" i="6"/>
  <c r="B43" i="13"/>
  <c r="C44" i="3"/>
  <c r="C44" i="8"/>
  <c r="E50" i="8" s="1"/>
  <c r="D46" i="2"/>
  <c r="C44" i="2"/>
  <c r="E51" i="2" s="1"/>
  <c r="C44" i="5"/>
  <c r="C44" i="7"/>
  <c r="D46" i="3"/>
  <c r="D46" i="4"/>
  <c r="H43" i="9"/>
  <c r="J43" i="9" s="1"/>
  <c r="E45" i="9"/>
  <c r="E46" i="9"/>
  <c r="G43" i="9"/>
  <c r="I43" i="9" s="1"/>
  <c r="D43" i="9"/>
  <c r="C43" i="6"/>
  <c r="C43" i="5"/>
  <c r="C43" i="4"/>
  <c r="R43" i="4" s="1"/>
  <c r="C43" i="2"/>
  <c r="E50" i="2" l="1"/>
  <c r="E50" i="6"/>
  <c r="D45" i="6"/>
  <c r="E51" i="6"/>
  <c r="R43" i="5"/>
  <c r="E50" i="5"/>
  <c r="R44" i="5"/>
  <c r="E51" i="5"/>
  <c r="D45" i="3"/>
  <c r="E51" i="3"/>
  <c r="E50" i="4"/>
  <c r="R45" i="13"/>
  <c r="T45" i="13" s="1"/>
  <c r="E51" i="13"/>
  <c r="X46" i="13"/>
  <c r="T46" i="13"/>
  <c r="U46" i="13"/>
  <c r="AA46" i="13"/>
  <c r="Y46" i="13"/>
  <c r="V46" i="13"/>
  <c r="Z46" i="13"/>
  <c r="W46" i="13"/>
  <c r="D46" i="13"/>
  <c r="K45" i="9"/>
  <c r="F26" i="15"/>
  <c r="G25" i="15"/>
  <c r="I25" i="15"/>
  <c r="C44" i="13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5" i="7"/>
  <c r="C43" i="7"/>
  <c r="D44" i="7" s="1"/>
  <c r="D45" i="8"/>
  <c r="D44" i="5"/>
  <c r="D45" i="5"/>
  <c r="D44" i="6"/>
  <c r="D44" i="2"/>
  <c r="D45" i="2"/>
  <c r="C43" i="8"/>
  <c r="E49" i="8" s="1"/>
  <c r="E44" i="9"/>
  <c r="G42" i="9"/>
  <c r="I42" i="9" s="1"/>
  <c r="H42" i="9"/>
  <c r="J42" i="9" s="1"/>
  <c r="C42" i="8"/>
  <c r="E48" i="8" s="1"/>
  <c r="C42" i="6"/>
  <c r="E49" i="6" s="1"/>
  <c r="C42" i="5"/>
  <c r="C42" i="4"/>
  <c r="R42" i="4" s="1"/>
  <c r="X45" i="13" l="1"/>
  <c r="Y45" i="13"/>
  <c r="U45" i="13"/>
  <c r="W45" i="13"/>
  <c r="AA45" i="13"/>
  <c r="E49" i="4"/>
  <c r="D44" i="3"/>
  <c r="E50" i="3"/>
  <c r="AB45" i="13"/>
  <c r="V45" i="13"/>
  <c r="R42" i="5"/>
  <c r="W42" i="5" s="1"/>
  <c r="E49" i="5"/>
  <c r="R44" i="13"/>
  <c r="U44" i="13" s="1"/>
  <c r="E50" i="13"/>
  <c r="Z45" i="13"/>
  <c r="F27" i="15"/>
  <c r="G26" i="15"/>
  <c r="I26" i="15"/>
  <c r="D45" i="13"/>
  <c r="K44" i="9"/>
  <c r="C43" i="13"/>
  <c r="C42" i="16"/>
  <c r="D43" i="16" s="1"/>
  <c r="W42" i="4"/>
  <c r="AA42" i="4"/>
  <c r="V42" i="4"/>
  <c r="Y42" i="4"/>
  <c r="AB42" i="4"/>
  <c r="X42" i="4"/>
  <c r="U42" i="4"/>
  <c r="T42" i="4"/>
  <c r="Z42" i="4"/>
  <c r="Z42" i="5"/>
  <c r="G41" i="9"/>
  <c r="I41" i="9" s="1"/>
  <c r="D43" i="5"/>
  <c r="D43" i="4"/>
  <c r="D43" i="6"/>
  <c r="D43" i="8"/>
  <c r="H41" i="9"/>
  <c r="J41" i="9" s="1"/>
  <c r="C42" i="2"/>
  <c r="E49" i="2" s="1"/>
  <c r="D44" i="8"/>
  <c r="C42" i="7"/>
  <c r="D43" i="7" s="1"/>
  <c r="C42" i="3"/>
  <c r="E49" i="3" s="1"/>
  <c r="B41" i="13"/>
  <c r="D42" i="9"/>
  <c r="C41" i="5"/>
  <c r="C41" i="4"/>
  <c r="R41" i="4" s="1"/>
  <c r="C41" i="2"/>
  <c r="E48" i="2" s="1"/>
  <c r="X42" i="5" l="1"/>
  <c r="Z44" i="13"/>
  <c r="V44" i="13"/>
  <c r="AB44" i="13"/>
  <c r="AA44" i="13"/>
  <c r="T44" i="13"/>
  <c r="Y44" i="13"/>
  <c r="R43" i="13"/>
  <c r="AB43" i="13" s="1"/>
  <c r="E49" i="13"/>
  <c r="V42" i="5"/>
  <c r="R41" i="5"/>
  <c r="T41" i="5" s="1"/>
  <c r="E48" i="5"/>
  <c r="T42" i="5"/>
  <c r="Y42" i="5"/>
  <c r="C41" i="16"/>
  <c r="D42" i="16" s="1"/>
  <c r="U42" i="5"/>
  <c r="AA42" i="5"/>
  <c r="U41" i="4"/>
  <c r="E48" i="4"/>
  <c r="AB42" i="5"/>
  <c r="W44" i="13"/>
  <c r="X44" i="13"/>
  <c r="D44" i="13"/>
  <c r="F28" i="15"/>
  <c r="G27" i="15"/>
  <c r="I27" i="15"/>
  <c r="K43" i="9"/>
  <c r="AA41" i="5"/>
  <c r="AA41" i="4"/>
  <c r="T41" i="4"/>
  <c r="V41" i="4"/>
  <c r="D42" i="5"/>
  <c r="D42" i="4"/>
  <c r="D42" i="2"/>
  <c r="D43" i="2"/>
  <c r="C41" i="3"/>
  <c r="B40" i="13"/>
  <c r="C41" i="8"/>
  <c r="E47" i="8" s="1"/>
  <c r="C42" i="13"/>
  <c r="C41" i="6"/>
  <c r="E48" i="6" s="1"/>
  <c r="D43" i="3"/>
  <c r="C41" i="7"/>
  <c r="D41" i="9"/>
  <c r="E43" i="9"/>
  <c r="H40" i="9"/>
  <c r="J40" i="9" s="1"/>
  <c r="G40" i="9"/>
  <c r="I40" i="9" s="1"/>
  <c r="U43" i="13" l="1"/>
  <c r="U41" i="5"/>
  <c r="X43" i="13"/>
  <c r="V43" i="13"/>
  <c r="AA43" i="13"/>
  <c r="W43" i="13"/>
  <c r="Y43" i="13"/>
  <c r="Z43" i="13"/>
  <c r="T43" i="13"/>
  <c r="D42" i="3"/>
  <c r="E48" i="3"/>
  <c r="W41" i="4"/>
  <c r="X41" i="4"/>
  <c r="Z41" i="5"/>
  <c r="AB41" i="5"/>
  <c r="W41" i="5"/>
  <c r="R42" i="13"/>
  <c r="Y42" i="13" s="1"/>
  <c r="E48" i="13"/>
  <c r="Z41" i="4"/>
  <c r="AB41" i="4"/>
  <c r="V41" i="5"/>
  <c r="X41" i="5"/>
  <c r="Y41" i="4"/>
  <c r="Y41" i="5"/>
  <c r="F29" i="15"/>
  <c r="G28" i="15"/>
  <c r="I28" i="15"/>
  <c r="C41" i="13"/>
  <c r="K41" i="9" s="1"/>
  <c r="C40" i="16"/>
  <c r="D41" i="16" s="1"/>
  <c r="K42" i="9"/>
  <c r="D43" i="13"/>
  <c r="D42" i="6"/>
  <c r="D42" i="8"/>
  <c r="D42" i="7"/>
  <c r="E42" i="9"/>
  <c r="C40" i="5"/>
  <c r="AB42" i="13" l="1"/>
  <c r="Z42" i="13"/>
  <c r="AA42" i="13"/>
  <c r="W42" i="13"/>
  <c r="V42" i="13"/>
  <c r="T42" i="13"/>
  <c r="R40" i="5"/>
  <c r="T40" i="5" s="1"/>
  <c r="E47" i="5"/>
  <c r="X42" i="13"/>
  <c r="U42" i="13"/>
  <c r="R41" i="13"/>
  <c r="X41" i="13" s="1"/>
  <c r="E47" i="13"/>
  <c r="D42" i="13"/>
  <c r="F30" i="15"/>
  <c r="G29" i="15"/>
  <c r="I29" i="15"/>
  <c r="V40" i="5"/>
  <c r="C40" i="7"/>
  <c r="D41" i="5"/>
  <c r="C40" i="3"/>
  <c r="E47" i="3" s="1"/>
  <c r="C40" i="6"/>
  <c r="E47" i="6" s="1"/>
  <c r="C40" i="4"/>
  <c r="R40" i="4" s="1"/>
  <c r="C40" i="2"/>
  <c r="E47" i="2" s="1"/>
  <c r="B39" i="13"/>
  <c r="C40" i="8"/>
  <c r="E46" i="8" s="1"/>
  <c r="D40" i="9"/>
  <c r="H39" i="9"/>
  <c r="J39" i="9" s="1"/>
  <c r="G39" i="9"/>
  <c r="I39" i="9" s="1"/>
  <c r="D39" i="9"/>
  <c r="C39" i="6"/>
  <c r="E46" i="6" s="1"/>
  <c r="C39" i="5"/>
  <c r="C39" i="4"/>
  <c r="R39" i="4" s="1"/>
  <c r="C39" i="3"/>
  <c r="C39" i="2"/>
  <c r="E46" i="2" s="1"/>
  <c r="AB40" i="5" l="1"/>
  <c r="Y40" i="5"/>
  <c r="W40" i="5"/>
  <c r="Z40" i="5"/>
  <c r="AA40" i="5"/>
  <c r="E46" i="3"/>
  <c r="X40" i="5"/>
  <c r="U40" i="5"/>
  <c r="AB41" i="13"/>
  <c r="U41" i="13"/>
  <c r="W41" i="13"/>
  <c r="V41" i="13"/>
  <c r="AA41" i="13"/>
  <c r="T41" i="13"/>
  <c r="Z41" i="13"/>
  <c r="Y41" i="13"/>
  <c r="E46" i="4"/>
  <c r="C39" i="16"/>
  <c r="R39" i="5"/>
  <c r="AA39" i="5" s="1"/>
  <c r="E46" i="5"/>
  <c r="Z40" i="4"/>
  <c r="E47" i="4"/>
  <c r="F31" i="15"/>
  <c r="G30" i="15"/>
  <c r="I30" i="15"/>
  <c r="U40" i="4"/>
  <c r="W40" i="4"/>
  <c r="V40" i="4"/>
  <c r="T40" i="4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D40" i="4"/>
  <c r="D41" i="4"/>
  <c r="B38" i="13"/>
  <c r="C39" i="8"/>
  <c r="E45" i="8" s="1"/>
  <c r="D40" i="6"/>
  <c r="D41" i="6"/>
  <c r="E40" i="9"/>
  <c r="E41" i="9"/>
  <c r="G38" i="9"/>
  <c r="I38" i="9" s="1"/>
  <c r="H38" i="9"/>
  <c r="J38" i="9" s="1"/>
  <c r="C38" i="5"/>
  <c r="C38" i="4"/>
  <c r="C38" i="3"/>
  <c r="V39" i="5" l="1"/>
  <c r="AB39" i="5"/>
  <c r="U39" i="5"/>
  <c r="X39" i="5"/>
  <c r="T39" i="5"/>
  <c r="Z39" i="5"/>
  <c r="Y39" i="5"/>
  <c r="W39" i="5"/>
  <c r="E45" i="4"/>
  <c r="R38" i="4"/>
  <c r="R38" i="5"/>
  <c r="X38" i="5" s="1"/>
  <c r="E45" i="5"/>
  <c r="C38" i="16"/>
  <c r="D39" i="16" s="1"/>
  <c r="R40" i="13"/>
  <c r="U40" i="13" s="1"/>
  <c r="E46" i="13"/>
  <c r="X40" i="4"/>
  <c r="AA40" i="4"/>
  <c r="D39" i="3"/>
  <c r="E45" i="3"/>
  <c r="Y40" i="4"/>
  <c r="AB40" i="4"/>
  <c r="F32" i="15"/>
  <c r="G31" i="15"/>
  <c r="I31" i="15"/>
  <c r="D39" i="4"/>
  <c r="W38" i="5"/>
  <c r="AA38" i="5"/>
  <c r="T38" i="5"/>
  <c r="Y38" i="5"/>
  <c r="Z38" i="5"/>
  <c r="G37" i="9"/>
  <c r="I37" i="9" s="1"/>
  <c r="B37" i="13"/>
  <c r="D39" i="5"/>
  <c r="D40" i="16"/>
  <c r="K40" i="9"/>
  <c r="D41" i="13"/>
  <c r="D40" i="8"/>
  <c r="C39" i="13"/>
  <c r="E45" i="13" s="1"/>
  <c r="D38" i="9"/>
  <c r="C38" i="6"/>
  <c r="H37" i="9"/>
  <c r="J37" i="9" s="1"/>
  <c r="C38" i="7"/>
  <c r="D39" i="7" s="1"/>
  <c r="C38" i="8"/>
  <c r="C38" i="2"/>
  <c r="U38" i="5" l="1"/>
  <c r="AB38" i="5"/>
  <c r="D39" i="6"/>
  <c r="E45" i="6"/>
  <c r="V38" i="5"/>
  <c r="T40" i="13"/>
  <c r="AB40" i="13"/>
  <c r="X40" i="13"/>
  <c r="W40" i="13"/>
  <c r="V40" i="13"/>
  <c r="Y40" i="13"/>
  <c r="AA40" i="13"/>
  <c r="Z40" i="13"/>
  <c r="D39" i="2"/>
  <c r="E45" i="2"/>
  <c r="C37" i="16"/>
  <c r="D38" i="16" s="1"/>
  <c r="D39" i="8"/>
  <c r="E44" i="8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E44" i="13" s="1"/>
  <c r="K39" i="9"/>
  <c r="E39" i="9"/>
  <c r="D37" i="9"/>
  <c r="D17" i="9"/>
  <c r="B3" i="8"/>
  <c r="B1" i="8"/>
  <c r="B3" i="7"/>
  <c r="C37" i="6"/>
  <c r="E44" i="6" s="1"/>
  <c r="C33" i="6"/>
  <c r="C29" i="6"/>
  <c r="C25" i="6"/>
  <c r="C17" i="6"/>
  <c r="C13" i="6"/>
  <c r="C9" i="6"/>
  <c r="B3" i="6"/>
  <c r="C37" i="5"/>
  <c r="C35" i="5"/>
  <c r="C23" i="5"/>
  <c r="C19" i="5"/>
  <c r="B3" i="5"/>
  <c r="O11" i="20" s="1"/>
  <c r="G4" i="20" s="1"/>
  <c r="C37" i="4"/>
  <c r="C33" i="4"/>
  <c r="R33" i="4" s="1"/>
  <c r="C29" i="4"/>
  <c r="C25" i="4"/>
  <c r="C17" i="4"/>
  <c r="C13" i="4"/>
  <c r="C9" i="4"/>
  <c r="R9" i="4" s="1"/>
  <c r="B3" i="4"/>
  <c r="C37" i="3"/>
  <c r="E44" i="3" s="1"/>
  <c r="C35" i="3"/>
  <c r="C31" i="3"/>
  <c r="C27" i="3"/>
  <c r="C19" i="3"/>
  <c r="C15" i="3"/>
  <c r="C11" i="3"/>
  <c r="B3" i="3"/>
  <c r="C37" i="2"/>
  <c r="E44" i="2" s="1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C21" i="4"/>
  <c r="C5" i="4"/>
  <c r="R5" i="4" s="1"/>
  <c r="C23" i="3"/>
  <c r="C7" i="3"/>
  <c r="R17" i="4" l="1"/>
  <c r="R37" i="4"/>
  <c r="E44" i="4"/>
  <c r="R35" i="5"/>
  <c r="G5" i="20"/>
  <c r="J4" i="20"/>
  <c r="R37" i="5"/>
  <c r="E44" i="5"/>
  <c r="R21" i="4"/>
  <c r="R29" i="4"/>
  <c r="R19" i="5"/>
  <c r="R7" i="5"/>
  <c r="R13" i="4"/>
  <c r="R23" i="5"/>
  <c r="F34" i="15"/>
  <c r="G33" i="15"/>
  <c r="I33" i="15"/>
  <c r="D12" i="8"/>
  <c r="C5" i="2"/>
  <c r="C9" i="2"/>
  <c r="C13" i="2"/>
  <c r="C11" i="7"/>
  <c r="C15" i="7"/>
  <c r="C23" i="7"/>
  <c r="C20" i="2"/>
  <c r="C24" i="2"/>
  <c r="C28" i="2"/>
  <c r="C32" i="2"/>
  <c r="C36" i="2"/>
  <c r="C6" i="3"/>
  <c r="C10" i="3"/>
  <c r="C14" i="3"/>
  <c r="C18" i="3"/>
  <c r="C22" i="3"/>
  <c r="C26" i="3"/>
  <c r="C30" i="3"/>
  <c r="C34" i="3"/>
  <c r="C4" i="4"/>
  <c r="C8" i="4"/>
  <c r="R8" i="4" s="1"/>
  <c r="C12" i="4"/>
  <c r="C16" i="4"/>
  <c r="R16" i="4" s="1"/>
  <c r="C20" i="4"/>
  <c r="C24" i="4"/>
  <c r="C28" i="4"/>
  <c r="C32" i="4"/>
  <c r="C36" i="4"/>
  <c r="R36" i="4" s="1"/>
  <c r="C6" i="5"/>
  <c r="C10" i="5"/>
  <c r="C14" i="5"/>
  <c r="C22" i="5"/>
  <c r="C26" i="5"/>
  <c r="C30" i="5"/>
  <c r="C34" i="5"/>
  <c r="C4" i="6"/>
  <c r="C8" i="6"/>
  <c r="C12" i="6"/>
  <c r="C16" i="6"/>
  <c r="C20" i="6"/>
  <c r="C32" i="6"/>
  <c r="C36" i="6"/>
  <c r="C18" i="2"/>
  <c r="C22" i="2"/>
  <c r="C26" i="2"/>
  <c r="C30" i="2"/>
  <c r="C34" i="2"/>
  <c r="C4" i="3"/>
  <c r="C8" i="3"/>
  <c r="C12" i="3"/>
  <c r="C16" i="3"/>
  <c r="C20" i="3"/>
  <c r="C24" i="3"/>
  <c r="C28" i="3"/>
  <c r="C32" i="3"/>
  <c r="C6" i="4"/>
  <c r="R6" i="4" s="1"/>
  <c r="C10" i="4"/>
  <c r="C14" i="4"/>
  <c r="C18" i="4"/>
  <c r="C22" i="4"/>
  <c r="C11" i="5"/>
  <c r="C26" i="4"/>
  <c r="R26" i="4" s="1"/>
  <c r="C30" i="4"/>
  <c r="C34" i="4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C27" i="5"/>
  <c r="C31" i="5"/>
  <c r="U35" i="5"/>
  <c r="V35" i="5"/>
  <c r="T35" i="5"/>
  <c r="W35" i="5"/>
  <c r="Y35" i="5"/>
  <c r="Z35" i="5"/>
  <c r="AB35" i="5"/>
  <c r="X35" i="5"/>
  <c r="AA35" i="5"/>
  <c r="C30" i="7"/>
  <c r="D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C4" i="5"/>
  <c r="R4" i="5" s="1"/>
  <c r="C8" i="5"/>
  <c r="C16" i="5"/>
  <c r="T37" i="5"/>
  <c r="X37" i="5"/>
  <c r="AB37" i="5"/>
  <c r="U37" i="5"/>
  <c r="Y37" i="5"/>
  <c r="V37" i="5"/>
  <c r="Z37" i="5"/>
  <c r="W37" i="5"/>
  <c r="AA37" i="5"/>
  <c r="C6" i="6"/>
  <c r="C10" i="6"/>
  <c r="C14" i="6"/>
  <c r="C18" i="6"/>
  <c r="C22" i="6"/>
  <c r="C26" i="6"/>
  <c r="C30" i="6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31" i="3"/>
  <c r="C7" i="6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E42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C17" i="5"/>
  <c r="C9" i="7"/>
  <c r="D28" i="8"/>
  <c r="D22" i="9"/>
  <c r="D30" i="9"/>
  <c r="C12" i="5"/>
  <c r="C28" i="5"/>
  <c r="C18" i="8"/>
  <c r="C14" i="2"/>
  <c r="C5" i="3"/>
  <c r="C36" i="3"/>
  <c r="E43" i="3" s="1"/>
  <c r="C14" i="8"/>
  <c r="C36" i="5"/>
  <c r="C6" i="2"/>
  <c r="C24" i="5"/>
  <c r="C32" i="5"/>
  <c r="C35" i="6"/>
  <c r="E42" i="6" s="1"/>
  <c r="C10" i="8"/>
  <c r="D16" i="8"/>
  <c r="G17" i="9"/>
  <c r="I17" i="9" s="1"/>
  <c r="G21" i="9"/>
  <c r="I21" i="9" s="1"/>
  <c r="C27" i="6"/>
  <c r="C31" i="6"/>
  <c r="C5" i="7"/>
  <c r="C29" i="7"/>
  <c r="C33" i="7"/>
  <c r="D20" i="8"/>
  <c r="C34" i="8"/>
  <c r="C10" i="2"/>
  <c r="D29" i="4"/>
  <c r="C18" i="5"/>
  <c r="C15" i="6"/>
  <c r="C28" i="6"/>
  <c r="C17" i="7"/>
  <c r="D18" i="7" s="1"/>
  <c r="D32" i="7"/>
  <c r="C36" i="7"/>
  <c r="D36" i="7" s="1"/>
  <c r="C21" i="8"/>
  <c r="C35" i="8"/>
  <c r="D38" i="4"/>
  <c r="D38" i="6"/>
  <c r="D37" i="3"/>
  <c r="D38" i="3"/>
  <c r="D38" i="5"/>
  <c r="H29" i="9"/>
  <c r="J29" i="9" s="1"/>
  <c r="C33" i="8"/>
  <c r="E38" i="8" s="1"/>
  <c r="C9" i="5"/>
  <c r="C23" i="6"/>
  <c r="C5" i="5"/>
  <c r="C11" i="6"/>
  <c r="C24" i="6"/>
  <c r="C13" i="7"/>
  <c r="C9" i="8"/>
  <c r="C13" i="8"/>
  <c r="E18" i="8" s="1"/>
  <c r="C17" i="8"/>
  <c r="C22" i="8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C11" i="2"/>
  <c r="C15" i="2"/>
  <c r="C19" i="2"/>
  <c r="C23" i="2"/>
  <c r="C27" i="2"/>
  <c r="C31" i="2"/>
  <c r="C35" i="2"/>
  <c r="E42" i="2" s="1"/>
  <c r="C9" i="3"/>
  <c r="C13" i="3"/>
  <c r="C17" i="3"/>
  <c r="C21" i="3"/>
  <c r="C25" i="3"/>
  <c r="C29" i="3"/>
  <c r="C33" i="3"/>
  <c r="C7" i="4"/>
  <c r="R7" i="4" s="1"/>
  <c r="C11" i="4"/>
  <c r="C15" i="4"/>
  <c r="R15" i="4" s="1"/>
  <c r="C19" i="4"/>
  <c r="C23" i="4"/>
  <c r="C27" i="4"/>
  <c r="C31" i="4"/>
  <c r="C35" i="4"/>
  <c r="E42" i="4" s="1"/>
  <c r="D31" i="5"/>
  <c r="C19" i="6"/>
  <c r="D33" i="6"/>
  <c r="C21" i="7"/>
  <c r="C25" i="7"/>
  <c r="D35" i="7"/>
  <c r="C26" i="8"/>
  <c r="C30" i="8"/>
  <c r="E36" i="8" s="1"/>
  <c r="C8" i="2"/>
  <c r="C12" i="2"/>
  <c r="C16" i="2"/>
  <c r="D9" i="6"/>
  <c r="D34" i="6"/>
  <c r="D11" i="7"/>
  <c r="D16" i="7"/>
  <c r="C6" i="8"/>
  <c r="E12" i="8" s="1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31" i="6" l="1"/>
  <c r="E36" i="6"/>
  <c r="E20" i="6"/>
  <c r="E19" i="2"/>
  <c r="E34" i="4"/>
  <c r="E30" i="2"/>
  <c r="D15" i="6"/>
  <c r="E22" i="6"/>
  <c r="D26" i="6"/>
  <c r="E33" i="6"/>
  <c r="D10" i="6"/>
  <c r="E17" i="6"/>
  <c r="E20" i="4"/>
  <c r="E18" i="3"/>
  <c r="E36" i="2"/>
  <c r="D37" i="6"/>
  <c r="E43" i="6"/>
  <c r="D13" i="6"/>
  <c r="E19" i="6"/>
  <c r="E32" i="6"/>
  <c r="D20" i="6"/>
  <c r="E26" i="6"/>
  <c r="E18" i="4"/>
  <c r="R11" i="4"/>
  <c r="E28" i="8"/>
  <c r="E30" i="6"/>
  <c r="D32" i="6"/>
  <c r="E38" i="6"/>
  <c r="D22" i="6"/>
  <c r="E29" i="6"/>
  <c r="E13" i="6"/>
  <c r="E16" i="4"/>
  <c r="R10" i="4"/>
  <c r="E30" i="3"/>
  <c r="E14" i="3"/>
  <c r="E32" i="2"/>
  <c r="E39" i="6"/>
  <c r="E15" i="6"/>
  <c r="E28" i="6"/>
  <c r="E12" i="6"/>
  <c r="E34" i="6"/>
  <c r="E41" i="6"/>
  <c r="E25" i="6"/>
  <c r="E27" i="6"/>
  <c r="R4" i="4"/>
  <c r="E24" i="6"/>
  <c r="E26" i="4"/>
  <c r="R19" i="4"/>
  <c r="E22" i="2"/>
  <c r="D12" i="6"/>
  <c r="E18" i="6"/>
  <c r="D29" i="6"/>
  <c r="E35" i="6"/>
  <c r="E14" i="6"/>
  <c r="D30" i="6"/>
  <c r="E37" i="6"/>
  <c r="D14" i="6"/>
  <c r="E21" i="6"/>
  <c r="E36" i="4"/>
  <c r="E22" i="3"/>
  <c r="D17" i="6"/>
  <c r="E23" i="6"/>
  <c r="E40" i="6"/>
  <c r="E16" i="6"/>
  <c r="D17" i="2"/>
  <c r="E23" i="2"/>
  <c r="E32" i="8"/>
  <c r="E38" i="4"/>
  <c r="E22" i="4"/>
  <c r="D29" i="3"/>
  <c r="E36" i="3"/>
  <c r="D13" i="3"/>
  <c r="E20" i="3"/>
  <c r="D28" i="2"/>
  <c r="E34" i="2"/>
  <c r="E18" i="2"/>
  <c r="D9" i="8"/>
  <c r="E15" i="8"/>
  <c r="R5" i="5"/>
  <c r="E12" i="5"/>
  <c r="E40" i="8"/>
  <c r="R32" i="5"/>
  <c r="E39" i="5"/>
  <c r="D15" i="8"/>
  <c r="E20" i="8"/>
  <c r="D19" i="8"/>
  <c r="E24" i="8"/>
  <c r="R20" i="5"/>
  <c r="E27" i="5"/>
  <c r="C32" i="16"/>
  <c r="C16" i="16"/>
  <c r="C8" i="16"/>
  <c r="C29" i="16"/>
  <c r="C21" i="16"/>
  <c r="C13" i="16"/>
  <c r="C5" i="16"/>
  <c r="C27" i="16"/>
  <c r="C26" i="16"/>
  <c r="C18" i="16"/>
  <c r="C10" i="16"/>
  <c r="R33" i="5"/>
  <c r="E40" i="5"/>
  <c r="R13" i="5"/>
  <c r="E20" i="5"/>
  <c r="R8" i="5"/>
  <c r="E15" i="5"/>
  <c r="R27" i="5"/>
  <c r="E34" i="5"/>
  <c r="R34" i="4"/>
  <c r="E41" i="4"/>
  <c r="R22" i="4"/>
  <c r="E29" i="4"/>
  <c r="E13" i="4"/>
  <c r="E27" i="3"/>
  <c r="D22" i="2"/>
  <c r="E29" i="2"/>
  <c r="E29" i="5"/>
  <c r="E43" i="4"/>
  <c r="R20" i="4"/>
  <c r="E27" i="4"/>
  <c r="D23" i="3"/>
  <c r="E29" i="3"/>
  <c r="D7" i="3"/>
  <c r="E13" i="3"/>
  <c r="D25" i="2"/>
  <c r="E31" i="2"/>
  <c r="E14" i="5"/>
  <c r="E14" i="8"/>
  <c r="E13" i="8"/>
  <c r="D25" i="3"/>
  <c r="E32" i="3"/>
  <c r="D9" i="3"/>
  <c r="E16" i="3"/>
  <c r="D7" i="2"/>
  <c r="E14" i="2"/>
  <c r="R18" i="5"/>
  <c r="E25" i="5"/>
  <c r="R24" i="5"/>
  <c r="E31" i="5"/>
  <c r="R28" i="5"/>
  <c r="E35" i="5"/>
  <c r="C28" i="16"/>
  <c r="D29" i="8"/>
  <c r="E35" i="8"/>
  <c r="C23" i="16"/>
  <c r="C11" i="16"/>
  <c r="N7" i="19"/>
  <c r="C34" i="16"/>
  <c r="E33" i="8"/>
  <c r="E25" i="8"/>
  <c r="R29" i="5"/>
  <c r="E36" i="5"/>
  <c r="R15" i="5"/>
  <c r="E22" i="5"/>
  <c r="R30" i="4"/>
  <c r="U30" i="4" s="1"/>
  <c r="E37" i="4"/>
  <c r="R18" i="4"/>
  <c r="AB18" i="4" s="1"/>
  <c r="E25" i="4"/>
  <c r="D32" i="3"/>
  <c r="E39" i="3"/>
  <c r="D16" i="3"/>
  <c r="E23" i="3"/>
  <c r="E41" i="2"/>
  <c r="D18" i="2"/>
  <c r="E25" i="2"/>
  <c r="R34" i="5"/>
  <c r="W34" i="5" s="1"/>
  <c r="E41" i="5"/>
  <c r="R14" i="5"/>
  <c r="AA14" i="5" s="1"/>
  <c r="E21" i="5"/>
  <c r="R32" i="4"/>
  <c r="AB32" i="4" s="1"/>
  <c r="E39" i="4"/>
  <c r="V16" i="4"/>
  <c r="E23" i="4"/>
  <c r="D35" i="3"/>
  <c r="E41" i="3"/>
  <c r="D19" i="3"/>
  <c r="E25" i="3"/>
  <c r="D37" i="2"/>
  <c r="E43" i="2"/>
  <c r="D21" i="2"/>
  <c r="E27" i="2"/>
  <c r="E20" i="2"/>
  <c r="E30" i="5"/>
  <c r="E40" i="2"/>
  <c r="E28" i="4"/>
  <c r="G6" i="20"/>
  <c r="H5" i="20"/>
  <c r="J5" i="20"/>
  <c r="E34" i="8"/>
  <c r="E26" i="3"/>
  <c r="E15" i="2"/>
  <c r="D24" i="4"/>
  <c r="E30" i="4"/>
  <c r="D8" i="4"/>
  <c r="E14" i="4"/>
  <c r="E28" i="3"/>
  <c r="E26" i="2"/>
  <c r="D17" i="8"/>
  <c r="E23" i="8"/>
  <c r="R9" i="5"/>
  <c r="E16" i="5"/>
  <c r="D36" i="8"/>
  <c r="E41" i="8"/>
  <c r="D11" i="8"/>
  <c r="E16" i="8"/>
  <c r="D6" i="2"/>
  <c r="E13" i="2"/>
  <c r="D5" i="3"/>
  <c r="E12" i="3"/>
  <c r="R12" i="5"/>
  <c r="E19" i="5"/>
  <c r="C36" i="16"/>
  <c r="C24" i="16"/>
  <c r="C12" i="16"/>
  <c r="C4" i="16"/>
  <c r="C33" i="16"/>
  <c r="C25" i="16"/>
  <c r="C17" i="16"/>
  <c r="C17" i="19"/>
  <c r="C9" i="16"/>
  <c r="C35" i="16"/>
  <c r="C19" i="16"/>
  <c r="C30" i="16"/>
  <c r="C22" i="16"/>
  <c r="C14" i="16"/>
  <c r="C6" i="16"/>
  <c r="R25" i="5"/>
  <c r="E32" i="5"/>
  <c r="E33" i="4"/>
  <c r="R14" i="4"/>
  <c r="E21" i="4"/>
  <c r="D28" i="3"/>
  <c r="E35" i="3"/>
  <c r="E19" i="3"/>
  <c r="D30" i="2"/>
  <c r="E37" i="2"/>
  <c r="R30" i="5"/>
  <c r="X30" i="5" s="1"/>
  <c r="E37" i="5"/>
  <c r="R10" i="5"/>
  <c r="E17" i="5"/>
  <c r="R28" i="4"/>
  <c r="E35" i="4"/>
  <c r="R12" i="4"/>
  <c r="E19" i="4"/>
  <c r="E37" i="3"/>
  <c r="D15" i="3"/>
  <c r="E21" i="3"/>
  <c r="E39" i="2"/>
  <c r="E16" i="2"/>
  <c r="E24" i="2"/>
  <c r="E26" i="5"/>
  <c r="E32" i="4"/>
  <c r="E12" i="4"/>
  <c r="E28" i="2"/>
  <c r="D33" i="3"/>
  <c r="E40" i="3"/>
  <c r="D17" i="3"/>
  <c r="E24" i="3"/>
  <c r="D32" i="2"/>
  <c r="E38" i="2"/>
  <c r="D13" i="8"/>
  <c r="E19" i="8"/>
  <c r="D33" i="8"/>
  <c r="E39" i="8"/>
  <c r="D21" i="8"/>
  <c r="E27" i="8"/>
  <c r="D10" i="2"/>
  <c r="E17" i="2"/>
  <c r="R36" i="5"/>
  <c r="E43" i="5"/>
  <c r="E21" i="2"/>
  <c r="R17" i="5"/>
  <c r="E24" i="5"/>
  <c r="D38" i="8"/>
  <c r="E43" i="8"/>
  <c r="C20" i="16"/>
  <c r="D25" i="8"/>
  <c r="E31" i="8"/>
  <c r="C31" i="16"/>
  <c r="C15" i="16"/>
  <c r="C7" i="16"/>
  <c r="D32" i="8"/>
  <c r="E37" i="8"/>
  <c r="D24" i="8"/>
  <c r="E29" i="8"/>
  <c r="R21" i="5"/>
  <c r="E28" i="5"/>
  <c r="R16" i="5"/>
  <c r="E23" i="5"/>
  <c r="R31" i="5"/>
  <c r="E38" i="5"/>
  <c r="E18" i="5"/>
  <c r="E17" i="4"/>
  <c r="E31" i="3"/>
  <c r="E15" i="3"/>
  <c r="E33" i="2"/>
  <c r="E33" i="5"/>
  <c r="E13" i="5"/>
  <c r="R24" i="4"/>
  <c r="E31" i="4"/>
  <c r="E15" i="4"/>
  <c r="E33" i="3"/>
  <c r="E17" i="3"/>
  <c r="E35" i="2"/>
  <c r="E12" i="2"/>
  <c r="E40" i="4"/>
  <c r="E42" i="3"/>
  <c r="E26" i="8"/>
  <c r="E38" i="3"/>
  <c r="E22" i="8"/>
  <c r="E21" i="8"/>
  <c r="E34" i="3"/>
  <c r="E42" i="5"/>
  <c r="E24" i="4"/>
  <c r="E30" i="8"/>
  <c r="E17" i="8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X14" i="4"/>
  <c r="Y30" i="5"/>
  <c r="Z10" i="5"/>
  <c r="U28" i="4"/>
  <c r="Z14" i="4"/>
  <c r="AA30" i="5"/>
  <c r="T3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D27" i="8"/>
  <c r="D24" i="2"/>
  <c r="D13" i="7"/>
  <c r="D5" i="5"/>
  <c r="D9" i="5"/>
  <c r="D32" i="4"/>
  <c r="R31" i="4"/>
  <c r="D16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C33" i="13"/>
  <c r="C25" i="13"/>
  <c r="C17" i="13"/>
  <c r="C9" i="13"/>
  <c r="C35" i="13"/>
  <c r="C19" i="13"/>
  <c r="C26" i="13"/>
  <c r="C18" i="13"/>
  <c r="C10" i="13"/>
  <c r="C36" i="13"/>
  <c r="C37" i="13"/>
  <c r="C24" i="13"/>
  <c r="C12" i="13"/>
  <c r="C4" i="13"/>
  <c r="R4" i="13" s="1"/>
  <c r="C31" i="13"/>
  <c r="C15" i="13"/>
  <c r="C7" i="13"/>
  <c r="C34" i="13"/>
  <c r="C20" i="13"/>
  <c r="C29" i="13"/>
  <c r="C21" i="13"/>
  <c r="C13" i="13"/>
  <c r="C5" i="13"/>
  <c r="R5" i="13" s="1"/>
  <c r="C27" i="13"/>
  <c r="C30" i="13"/>
  <c r="C22" i="13"/>
  <c r="C14" i="13"/>
  <c r="C6" i="13"/>
  <c r="C32" i="13"/>
  <c r="C16" i="13"/>
  <c r="C8" i="13"/>
  <c r="C23" i="13"/>
  <c r="C11" i="13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C35" i="19" l="1"/>
  <c r="C128" i="19"/>
  <c r="C129" i="19"/>
  <c r="C126" i="19"/>
  <c r="C124" i="19"/>
  <c r="C125" i="19"/>
  <c r="C127" i="19"/>
  <c r="C15" i="19"/>
  <c r="C33" i="19"/>
  <c r="C121" i="19"/>
  <c r="C123" i="19"/>
  <c r="C122" i="19"/>
  <c r="C30" i="19"/>
  <c r="C7" i="19"/>
  <c r="C31" i="19"/>
  <c r="C20" i="19"/>
  <c r="C14" i="19"/>
  <c r="C12" i="19"/>
  <c r="C120" i="19"/>
  <c r="C119" i="19"/>
  <c r="C36" i="19"/>
  <c r="C23" i="19"/>
  <c r="C117" i="19"/>
  <c r="C116" i="19"/>
  <c r="C118" i="19"/>
  <c r="Y4" i="4"/>
  <c r="X4" i="4"/>
  <c r="Z4" i="4"/>
  <c r="C28" i="19"/>
  <c r="X22" i="5"/>
  <c r="C3" i="19"/>
  <c r="C115" i="19"/>
  <c r="C112" i="19"/>
  <c r="C114" i="19"/>
  <c r="C113" i="19"/>
  <c r="R11" i="13"/>
  <c r="E17" i="13"/>
  <c r="R21" i="13"/>
  <c r="U21" i="13" s="1"/>
  <c r="E27" i="13"/>
  <c r="R10" i="13"/>
  <c r="E16" i="13"/>
  <c r="R33" i="13"/>
  <c r="Y33" i="13" s="1"/>
  <c r="E39" i="13"/>
  <c r="R8" i="13"/>
  <c r="E14" i="13"/>
  <c r="R14" i="13"/>
  <c r="AB14" i="13" s="1"/>
  <c r="E20" i="13"/>
  <c r="R20" i="13"/>
  <c r="E26" i="13"/>
  <c r="R31" i="13"/>
  <c r="Y31" i="13" s="1"/>
  <c r="E37" i="13"/>
  <c r="R37" i="13"/>
  <c r="E43" i="13"/>
  <c r="R26" i="13"/>
  <c r="Y26" i="13" s="1"/>
  <c r="E32" i="13"/>
  <c r="R17" i="13"/>
  <c r="E23" i="13"/>
  <c r="T24" i="4"/>
  <c r="AA24" i="4"/>
  <c r="AB24" i="4"/>
  <c r="Z24" i="4"/>
  <c r="Y24" i="4"/>
  <c r="X26" i="4"/>
  <c r="AB26" i="4"/>
  <c r="W26" i="4"/>
  <c r="G7" i="20"/>
  <c r="J6" i="20"/>
  <c r="H6" i="20"/>
  <c r="AA20" i="4"/>
  <c r="Y20" i="4"/>
  <c r="W20" i="4"/>
  <c r="AB20" i="4"/>
  <c r="AB6" i="4"/>
  <c r="W6" i="4"/>
  <c r="Y6" i="4"/>
  <c r="W34" i="4"/>
  <c r="Z34" i="4"/>
  <c r="U34" i="4"/>
  <c r="AA34" i="4"/>
  <c r="R30" i="13"/>
  <c r="E36" i="13"/>
  <c r="R16" i="13"/>
  <c r="T16" i="13" s="1"/>
  <c r="E22" i="13"/>
  <c r="R22" i="13"/>
  <c r="E28" i="13"/>
  <c r="R13" i="13"/>
  <c r="V13" i="13" s="1"/>
  <c r="E19" i="13"/>
  <c r="R34" i="13"/>
  <c r="E40" i="13"/>
  <c r="R36" i="13"/>
  <c r="AB36" i="13" s="1"/>
  <c r="E42" i="13"/>
  <c r="R19" i="13"/>
  <c r="Z19" i="13" s="1"/>
  <c r="E25" i="13"/>
  <c r="R25" i="13"/>
  <c r="V25" i="13" s="1"/>
  <c r="E31" i="13"/>
  <c r="U12" i="4"/>
  <c r="X12" i="4"/>
  <c r="W12" i="4"/>
  <c r="Y12" i="4"/>
  <c r="Z12" i="4"/>
  <c r="AB12" i="4"/>
  <c r="T10" i="5"/>
  <c r="U10" i="5"/>
  <c r="W10" i="5"/>
  <c r="D36" i="19"/>
  <c r="C110" i="19"/>
  <c r="C111" i="19"/>
  <c r="C108" i="19"/>
  <c r="C109" i="19"/>
  <c r="C107" i="19"/>
  <c r="C106" i="19"/>
  <c r="C105" i="19"/>
  <c r="C104" i="19"/>
  <c r="C103" i="19"/>
  <c r="C102" i="19"/>
  <c r="C101" i="19"/>
  <c r="C100" i="19"/>
  <c r="C97" i="19"/>
  <c r="C99" i="19"/>
  <c r="C96" i="19"/>
  <c r="C98" i="19"/>
  <c r="C95" i="19"/>
  <c r="C94" i="19"/>
  <c r="C93" i="19"/>
  <c r="C91" i="19"/>
  <c r="C92" i="19"/>
  <c r="C90" i="19"/>
  <c r="C89" i="19"/>
  <c r="C88" i="19"/>
  <c r="C87" i="19"/>
  <c r="C86" i="19"/>
  <c r="C85" i="19"/>
  <c r="C83" i="19"/>
  <c r="C84" i="19"/>
  <c r="C82" i="19"/>
  <c r="C81" i="19"/>
  <c r="C80" i="19"/>
  <c r="C79" i="19"/>
  <c r="C78" i="19"/>
  <c r="C77" i="19"/>
  <c r="C75" i="19"/>
  <c r="C76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D37" i="19" s="1"/>
  <c r="C10" i="19"/>
  <c r="C26" i="19"/>
  <c r="C5" i="19"/>
  <c r="C21" i="19"/>
  <c r="C8" i="19"/>
  <c r="D8" i="19" s="1"/>
  <c r="C32" i="19"/>
  <c r="D32" i="19" s="1"/>
  <c r="V12" i="4"/>
  <c r="AB10" i="5"/>
  <c r="Z26" i="4"/>
  <c r="AA8" i="4"/>
  <c r="V8" i="4"/>
  <c r="Y8" i="4"/>
  <c r="T14" i="4"/>
  <c r="Y14" i="4"/>
  <c r="U14" i="4"/>
  <c r="C34" i="19"/>
  <c r="D34" i="19" s="1"/>
  <c r="C11" i="19"/>
  <c r="D11" i="19" s="1"/>
  <c r="Y36" i="4"/>
  <c r="X36" i="4"/>
  <c r="U36" i="4"/>
  <c r="Y22" i="4"/>
  <c r="AB22" i="4"/>
  <c r="X22" i="4"/>
  <c r="R32" i="13"/>
  <c r="AA32" i="13" s="1"/>
  <c r="E38" i="13"/>
  <c r="R7" i="13"/>
  <c r="X7" i="13" s="1"/>
  <c r="E13" i="13"/>
  <c r="R12" i="13"/>
  <c r="AA12" i="13" s="1"/>
  <c r="E18" i="13"/>
  <c r="R35" i="13"/>
  <c r="AA35" i="13" s="1"/>
  <c r="E41" i="13"/>
  <c r="R23" i="13"/>
  <c r="W23" i="13" s="1"/>
  <c r="E29" i="13"/>
  <c r="R6" i="13"/>
  <c r="AB6" i="13" s="1"/>
  <c r="E12" i="13"/>
  <c r="R27" i="13"/>
  <c r="Z27" i="13" s="1"/>
  <c r="E33" i="13"/>
  <c r="R29" i="13"/>
  <c r="V29" i="13" s="1"/>
  <c r="E35" i="13"/>
  <c r="R15" i="13"/>
  <c r="W15" i="13" s="1"/>
  <c r="E21" i="13"/>
  <c r="R24" i="13"/>
  <c r="U24" i="13" s="1"/>
  <c r="E30" i="13"/>
  <c r="R18" i="13"/>
  <c r="U18" i="13" s="1"/>
  <c r="E24" i="13"/>
  <c r="R9" i="13"/>
  <c r="W9" i="13" s="1"/>
  <c r="E15" i="13"/>
  <c r="R28" i="13"/>
  <c r="Y28" i="13" s="1"/>
  <c r="E34" i="13"/>
  <c r="Z11" i="5"/>
  <c r="Y26" i="4"/>
  <c r="AB10" i="4"/>
  <c r="Z10" i="4"/>
  <c r="W10" i="4"/>
  <c r="AA10" i="4"/>
  <c r="Y10" i="4"/>
  <c r="U10" i="4"/>
  <c r="D31" i="19"/>
  <c r="V28" i="4"/>
  <c r="Y28" i="4"/>
  <c r="AA28" i="4"/>
  <c r="C6" i="19"/>
  <c r="D7" i="19" s="1"/>
  <c r="C22" i="19"/>
  <c r="C19" i="19"/>
  <c r="C9" i="19"/>
  <c r="C25" i="19"/>
  <c r="C4" i="19"/>
  <c r="C24" i="19"/>
  <c r="D24" i="19" s="1"/>
  <c r="C18" i="19"/>
  <c r="D18" i="19" s="1"/>
  <c r="C27" i="19"/>
  <c r="D27" i="19" s="1"/>
  <c r="J27" i="19" s="1"/>
  <c r="C13" i="19"/>
  <c r="D13" i="19" s="1"/>
  <c r="C29" i="19"/>
  <c r="D29" i="19" s="1"/>
  <c r="C16" i="19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X11" i="5"/>
  <c r="V11" i="5"/>
  <c r="U11" i="5"/>
  <c r="Y11" i="5"/>
  <c r="X6" i="5"/>
  <c r="U22" i="5"/>
  <c r="Y22" i="5"/>
  <c r="V6" i="5"/>
  <c r="W11" i="5"/>
  <c r="E6" i="16"/>
  <c r="H6" i="16" s="1"/>
  <c r="F5" i="16"/>
  <c r="Z22" i="5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4" i="13"/>
  <c r="X4" i="13"/>
  <c r="U4" i="13"/>
  <c r="Y4" i="13"/>
  <c r="T4" i="13"/>
  <c r="AB4" i="13"/>
  <c r="V4" i="13"/>
  <c r="W4" i="13"/>
  <c r="Z4" i="13"/>
  <c r="W19" i="13"/>
  <c r="X19" i="13"/>
  <c r="V19" i="13"/>
  <c r="AA19" i="13"/>
  <c r="U19" i="13"/>
  <c r="T19" i="13"/>
  <c r="T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B32" i="13"/>
  <c r="T32" i="13"/>
  <c r="V5" i="13"/>
  <c r="Z5" i="13"/>
  <c r="X5" i="13"/>
  <c r="Y5" i="13"/>
  <c r="T5" i="13"/>
  <c r="AB5" i="13"/>
  <c r="U5" i="13"/>
  <c r="W5" i="13"/>
  <c r="AA5" i="13"/>
  <c r="AA20" i="13"/>
  <c r="X20" i="13"/>
  <c r="U20" i="13"/>
  <c r="Y20" i="13"/>
  <c r="T20" i="13"/>
  <c r="AB20" i="13"/>
  <c r="V20" i="13"/>
  <c r="Z20" i="13"/>
  <c r="W20" i="13"/>
  <c r="W27" i="13"/>
  <c r="AA27" i="13"/>
  <c r="Y15" i="13"/>
  <c r="T15" i="13"/>
  <c r="AB15" i="13"/>
  <c r="Z15" i="13"/>
  <c r="AB18" i="13"/>
  <c r="W18" i="13"/>
  <c r="AA30" i="13"/>
  <c r="Y30" i="13"/>
  <c r="X30" i="13"/>
  <c r="T30" i="13"/>
  <c r="AB30" i="13"/>
  <c r="U30" i="13"/>
  <c r="Z30" i="13"/>
  <c r="V30" i="13"/>
  <c r="W30" i="13"/>
  <c r="AA7" i="13"/>
  <c r="T12" i="13"/>
  <c r="Y12" i="13"/>
  <c r="W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B35" i="13"/>
  <c r="Z17" i="13"/>
  <c r="W17" i="13"/>
  <c r="V17" i="13"/>
  <c r="AB17" i="13"/>
  <c r="U17" i="13"/>
  <c r="T17" i="13"/>
  <c r="Y17" i="13"/>
  <c r="AA17" i="13"/>
  <c r="X17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T24" i="13"/>
  <c r="AB9" i="13"/>
  <c r="AB23" i="13"/>
  <c r="V23" i="13"/>
  <c r="AA23" i="13"/>
  <c r="Y23" i="13"/>
  <c r="X23" i="13"/>
  <c r="Z23" i="13"/>
  <c r="AB29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D126" i="19" l="1"/>
  <c r="I126" i="19"/>
  <c r="D127" i="19"/>
  <c r="I127" i="19"/>
  <c r="D129" i="19"/>
  <c r="I129" i="19"/>
  <c r="D125" i="19"/>
  <c r="I125" i="19"/>
  <c r="D128" i="19"/>
  <c r="I128" i="19"/>
  <c r="D16" i="19"/>
  <c r="D124" i="19"/>
  <c r="I124" i="19"/>
  <c r="D15" i="19"/>
  <c r="J15" i="19" s="1"/>
  <c r="Z29" i="13"/>
  <c r="Y9" i="13"/>
  <c r="Y24" i="13"/>
  <c r="X35" i="13"/>
  <c r="W7" i="13"/>
  <c r="Y6" i="13"/>
  <c r="AA29" i="13"/>
  <c r="V9" i="13"/>
  <c r="Z35" i="13"/>
  <c r="U31" i="13"/>
  <c r="Y29" i="13"/>
  <c r="V24" i="13"/>
  <c r="W35" i="13"/>
  <c r="AB7" i="13"/>
  <c r="D122" i="19"/>
  <c r="I122" i="19"/>
  <c r="D123" i="19"/>
  <c r="I123" i="19"/>
  <c r="U6" i="13"/>
  <c r="D121" i="19"/>
  <c r="I121" i="19"/>
  <c r="Z36" i="13"/>
  <c r="X29" i="13"/>
  <c r="Z13" i="13"/>
  <c r="U9" i="13"/>
  <c r="X9" i="13"/>
  <c r="Z24" i="13"/>
  <c r="X24" i="13"/>
  <c r="AA33" i="13"/>
  <c r="V35" i="13"/>
  <c r="U35" i="13"/>
  <c r="Y7" i="13"/>
  <c r="V6" i="13"/>
  <c r="AA6" i="13"/>
  <c r="U29" i="13"/>
  <c r="T29" i="13"/>
  <c r="X16" i="13"/>
  <c r="T9" i="13"/>
  <c r="Z9" i="13"/>
  <c r="AB24" i="13"/>
  <c r="AA24" i="13"/>
  <c r="Y35" i="13"/>
  <c r="U7" i="13"/>
  <c r="X14" i="13"/>
  <c r="X6" i="13"/>
  <c r="D20" i="19"/>
  <c r="J20" i="19" s="1"/>
  <c r="D21" i="19"/>
  <c r="D120" i="19"/>
  <c r="I120" i="19"/>
  <c r="D119" i="19"/>
  <c r="E126" i="19" s="1"/>
  <c r="K126" i="19" s="1"/>
  <c r="I119" i="19"/>
  <c r="X28" i="13"/>
  <c r="D22" i="19"/>
  <c r="J22" i="19" s="1"/>
  <c r="D118" i="19"/>
  <c r="E125" i="19" s="1"/>
  <c r="K125" i="19" s="1"/>
  <c r="I118" i="19"/>
  <c r="D116" i="19"/>
  <c r="I116" i="19"/>
  <c r="D117" i="19"/>
  <c r="E124" i="19" s="1"/>
  <c r="K124" i="19" s="1"/>
  <c r="I117" i="19"/>
  <c r="Z21" i="13"/>
  <c r="D113" i="19"/>
  <c r="I113" i="19"/>
  <c r="V36" i="13"/>
  <c r="AA13" i="13"/>
  <c r="Z26" i="13"/>
  <c r="T25" i="13"/>
  <c r="D114" i="19"/>
  <c r="I114" i="19"/>
  <c r="AB16" i="13"/>
  <c r="W13" i="13"/>
  <c r="T23" i="13"/>
  <c r="U23" i="13"/>
  <c r="T26" i="13"/>
  <c r="V12" i="13"/>
  <c r="AB12" i="13"/>
  <c r="U25" i="13"/>
  <c r="Y18" i="13"/>
  <c r="V15" i="13"/>
  <c r="Y27" i="13"/>
  <c r="Z32" i="13"/>
  <c r="U32" i="13"/>
  <c r="V28" i="13"/>
  <c r="AB28" i="13"/>
  <c r="D25" i="19"/>
  <c r="J25" i="19" s="1"/>
  <c r="D5" i="19"/>
  <c r="J5" i="19" s="1"/>
  <c r="D38" i="19"/>
  <c r="J38" i="19" s="1"/>
  <c r="D42" i="19"/>
  <c r="D46" i="19"/>
  <c r="D50" i="19"/>
  <c r="J50" i="19" s="1"/>
  <c r="D54" i="19"/>
  <c r="J54" i="19" s="1"/>
  <c r="D58" i="19"/>
  <c r="D62" i="19"/>
  <c r="J62" i="19" s="1"/>
  <c r="D66" i="19"/>
  <c r="J66" i="19" s="1"/>
  <c r="D70" i="19"/>
  <c r="J70" i="19" s="1"/>
  <c r="D74" i="19"/>
  <c r="D78" i="19"/>
  <c r="J78" i="19" s="1"/>
  <c r="D82" i="19"/>
  <c r="J82" i="19" s="1"/>
  <c r="D86" i="19"/>
  <c r="J86" i="19" s="1"/>
  <c r="D90" i="19"/>
  <c r="D94" i="19"/>
  <c r="J94" i="19" s="1"/>
  <c r="D99" i="19"/>
  <c r="J99" i="19" s="1"/>
  <c r="D112" i="19"/>
  <c r="I112" i="19"/>
  <c r="T33" i="13"/>
  <c r="X12" i="13"/>
  <c r="W31" i="13"/>
  <c r="Z14" i="13"/>
  <c r="V18" i="13"/>
  <c r="X18" i="13"/>
  <c r="AA15" i="13"/>
  <c r="V27" i="13"/>
  <c r="W21" i="13"/>
  <c r="V32" i="13"/>
  <c r="X32" i="13"/>
  <c r="W28" i="13"/>
  <c r="AA28" i="13"/>
  <c r="D9" i="19"/>
  <c r="D115" i="19"/>
  <c r="I115" i="19"/>
  <c r="D30" i="19"/>
  <c r="J30" i="19" s="1"/>
  <c r="D102" i="19"/>
  <c r="J102" i="19" s="1"/>
  <c r="D106" i="19"/>
  <c r="J106" i="19" s="1"/>
  <c r="T13" i="13"/>
  <c r="Z33" i="13"/>
  <c r="AB26" i="13"/>
  <c r="AB31" i="13"/>
  <c r="V31" i="13"/>
  <c r="T14" i="13"/>
  <c r="AB25" i="13"/>
  <c r="Y21" i="13"/>
  <c r="U36" i="13"/>
  <c r="W36" i="13"/>
  <c r="X13" i="13"/>
  <c r="Z16" i="13"/>
  <c r="U16" i="13"/>
  <c r="AA16" i="13"/>
  <c r="U33" i="13"/>
  <c r="X26" i="13"/>
  <c r="Y14" i="13"/>
  <c r="W25" i="13"/>
  <c r="AB21" i="13"/>
  <c r="V21" i="13"/>
  <c r="T36" i="13"/>
  <c r="Y36" i="13"/>
  <c r="AA36" i="13"/>
  <c r="W29" i="13"/>
  <c r="U13" i="13"/>
  <c r="Y13" i="13"/>
  <c r="V16" i="13"/>
  <c r="Y16" i="13"/>
  <c r="AA9" i="13"/>
  <c r="W24" i="13"/>
  <c r="W33" i="13"/>
  <c r="V33" i="13"/>
  <c r="T35" i="13"/>
  <c r="V26" i="13"/>
  <c r="U26" i="13"/>
  <c r="AA26" i="13"/>
  <c r="X31" i="13"/>
  <c r="Z31" i="13"/>
  <c r="T7" i="13"/>
  <c r="Z7" i="13"/>
  <c r="W14" i="13"/>
  <c r="U14" i="13"/>
  <c r="AA14" i="13"/>
  <c r="X25" i="13"/>
  <c r="Z25" i="13"/>
  <c r="T18" i="13"/>
  <c r="AA18" i="13"/>
  <c r="U15" i="13"/>
  <c r="X27" i="13"/>
  <c r="U27" i="13"/>
  <c r="T21" i="13"/>
  <c r="AA21" i="13"/>
  <c r="U28" i="13"/>
  <c r="W6" i="13"/>
  <c r="T6" i="13"/>
  <c r="D40" i="19"/>
  <c r="D44" i="19"/>
  <c r="D48" i="19"/>
  <c r="J48" i="19" s="1"/>
  <c r="D52" i="19"/>
  <c r="J52" i="19" s="1"/>
  <c r="D56" i="19"/>
  <c r="J56" i="19" s="1"/>
  <c r="D60" i="19"/>
  <c r="D64" i="19"/>
  <c r="J64" i="19" s="1"/>
  <c r="D68" i="19"/>
  <c r="J68" i="19" s="1"/>
  <c r="D72" i="19"/>
  <c r="J72" i="19" s="1"/>
  <c r="D80" i="19"/>
  <c r="D88" i="19"/>
  <c r="J88" i="19" s="1"/>
  <c r="D98" i="19"/>
  <c r="J98" i="19" s="1"/>
  <c r="D104" i="19"/>
  <c r="J104" i="19" s="1"/>
  <c r="X36" i="13"/>
  <c r="AB13" i="13"/>
  <c r="W16" i="13"/>
  <c r="X33" i="13"/>
  <c r="AB33" i="13"/>
  <c r="W26" i="13"/>
  <c r="T31" i="13"/>
  <c r="AA31" i="13"/>
  <c r="V7" i="13"/>
  <c r="V14" i="13"/>
  <c r="Y25" i="13"/>
  <c r="AA25" i="13"/>
  <c r="X21" i="13"/>
  <c r="Z6" i="13"/>
  <c r="D77" i="19"/>
  <c r="J77" i="19" s="1"/>
  <c r="D85" i="19"/>
  <c r="J85" i="19" s="1"/>
  <c r="D93" i="19"/>
  <c r="J93" i="19" s="1"/>
  <c r="D96" i="19"/>
  <c r="J96" i="19" s="1"/>
  <c r="D108" i="19"/>
  <c r="J108" i="19" s="1"/>
  <c r="D33" i="19"/>
  <c r="J33" i="19" s="1"/>
  <c r="J7" i="19"/>
  <c r="J18" i="19"/>
  <c r="J9" i="19"/>
  <c r="J31" i="19"/>
  <c r="J42" i="19"/>
  <c r="J46" i="19"/>
  <c r="J58" i="19"/>
  <c r="J74" i="19"/>
  <c r="J90" i="19"/>
  <c r="D111" i="19"/>
  <c r="I111" i="19"/>
  <c r="D14" i="19"/>
  <c r="D28" i="19"/>
  <c r="G8" i="20"/>
  <c r="J7" i="20"/>
  <c r="H7" i="20"/>
  <c r="J16" i="19"/>
  <c r="Z12" i="13"/>
  <c r="U12" i="13"/>
  <c r="Z18" i="13"/>
  <c r="X15" i="13"/>
  <c r="T27" i="13"/>
  <c r="AB27" i="13"/>
  <c r="W32" i="13"/>
  <c r="Y32" i="13"/>
  <c r="Z28" i="13"/>
  <c r="Y19" i="13"/>
  <c r="AB19" i="13"/>
  <c r="J29" i="19"/>
  <c r="J24" i="19"/>
  <c r="D19" i="19"/>
  <c r="J32" i="19"/>
  <c r="D26" i="19"/>
  <c r="D39" i="19"/>
  <c r="D43" i="19"/>
  <c r="D47" i="19"/>
  <c r="J47" i="19" s="1"/>
  <c r="D51" i="19"/>
  <c r="D55" i="19"/>
  <c r="D59" i="19"/>
  <c r="J59" i="19" s="1"/>
  <c r="D63" i="19"/>
  <c r="D67" i="19"/>
  <c r="J67" i="19" s="1"/>
  <c r="D71" i="19"/>
  <c r="D76" i="19"/>
  <c r="D79" i="19"/>
  <c r="D84" i="19"/>
  <c r="D87" i="19"/>
  <c r="D92" i="19"/>
  <c r="D95" i="19"/>
  <c r="D97" i="19"/>
  <c r="D103" i="19"/>
  <c r="D107" i="19"/>
  <c r="D17" i="19"/>
  <c r="D23" i="19"/>
  <c r="J13" i="19"/>
  <c r="J11" i="19"/>
  <c r="J8" i="19"/>
  <c r="D10" i="19"/>
  <c r="J44" i="19"/>
  <c r="J60" i="19"/>
  <c r="D75" i="19"/>
  <c r="J80" i="19"/>
  <c r="D83" i="19"/>
  <c r="D91" i="19"/>
  <c r="D100" i="19"/>
  <c r="D110" i="19"/>
  <c r="D109" i="19"/>
  <c r="J36" i="19"/>
  <c r="D35" i="19"/>
  <c r="D6" i="19"/>
  <c r="J34" i="19"/>
  <c r="J21" i="19"/>
  <c r="J37" i="19"/>
  <c r="D41" i="19"/>
  <c r="D45" i="19"/>
  <c r="D49" i="19"/>
  <c r="D53" i="19"/>
  <c r="D57" i="19"/>
  <c r="D61" i="19"/>
  <c r="D65" i="19"/>
  <c r="D69" i="19"/>
  <c r="D73" i="19"/>
  <c r="D81" i="19"/>
  <c r="D89" i="19"/>
  <c r="D101" i="19"/>
  <c r="D105" i="19"/>
  <c r="D12" i="19"/>
  <c r="F37" i="15"/>
  <c r="G36" i="15"/>
  <c r="I36" i="15"/>
  <c r="F6" i="16"/>
  <c r="E7" i="16"/>
  <c r="I5" i="16"/>
  <c r="I6" i="16"/>
  <c r="J125" i="19" l="1"/>
  <c r="J127" i="19"/>
  <c r="E134" i="19"/>
  <c r="K134" i="19" s="1"/>
  <c r="J124" i="19"/>
  <c r="E127" i="19"/>
  <c r="K127" i="19" s="1"/>
  <c r="E128" i="19"/>
  <c r="K128" i="19" s="1"/>
  <c r="E129" i="19"/>
  <c r="K129" i="19" s="1"/>
  <c r="J128" i="19"/>
  <c r="E135" i="19"/>
  <c r="K135" i="19" s="1"/>
  <c r="J129" i="19"/>
  <c r="E136" i="19"/>
  <c r="K136" i="19" s="1"/>
  <c r="J126" i="19"/>
  <c r="E133" i="19"/>
  <c r="K133" i="19" s="1"/>
  <c r="E123" i="19"/>
  <c r="K123" i="19" s="1"/>
  <c r="E122" i="19"/>
  <c r="AC134" i="5"/>
  <c r="E121" i="19"/>
  <c r="K121" i="19" s="1"/>
  <c r="J123" i="19"/>
  <c r="J121" i="19"/>
  <c r="J122" i="19"/>
  <c r="E27" i="19"/>
  <c r="K27" i="19" s="1"/>
  <c r="E117" i="19"/>
  <c r="K117" i="19" s="1"/>
  <c r="E119" i="19"/>
  <c r="K119" i="19" s="1"/>
  <c r="J120" i="19"/>
  <c r="E120" i="19"/>
  <c r="K120" i="19" s="1"/>
  <c r="J119" i="19"/>
  <c r="E118" i="19"/>
  <c r="K118" i="19" s="1"/>
  <c r="E12" i="19"/>
  <c r="K12" i="19" s="1"/>
  <c r="E116" i="19"/>
  <c r="K116" i="19" s="1"/>
  <c r="J117" i="19"/>
  <c r="E44" i="19"/>
  <c r="K44" i="19" s="1"/>
  <c r="J118" i="19"/>
  <c r="J116" i="19"/>
  <c r="J115" i="19"/>
  <c r="K122" i="19"/>
  <c r="J114" i="19"/>
  <c r="E115" i="19"/>
  <c r="K115" i="19" s="1"/>
  <c r="J113" i="19"/>
  <c r="E111" i="19"/>
  <c r="K111" i="19" s="1"/>
  <c r="E112" i="19"/>
  <c r="K112" i="19" s="1"/>
  <c r="E63" i="19"/>
  <c r="K63" i="19" s="1"/>
  <c r="E47" i="19"/>
  <c r="K47" i="19" s="1"/>
  <c r="E36" i="19"/>
  <c r="K36" i="19" s="1"/>
  <c r="J40" i="19"/>
  <c r="E114" i="19"/>
  <c r="J112" i="19"/>
  <c r="E113" i="19"/>
  <c r="K113" i="19" s="1"/>
  <c r="E18" i="19"/>
  <c r="K18" i="19" s="1"/>
  <c r="E75" i="19"/>
  <c r="K75" i="19" s="1"/>
  <c r="E59" i="19"/>
  <c r="K59" i="19" s="1"/>
  <c r="E41" i="19"/>
  <c r="K41" i="19" s="1"/>
  <c r="E109" i="19"/>
  <c r="K109" i="19" s="1"/>
  <c r="E77" i="19"/>
  <c r="K77" i="19" s="1"/>
  <c r="E61" i="19"/>
  <c r="K61" i="19" s="1"/>
  <c r="E45" i="19"/>
  <c r="K45" i="19" s="1"/>
  <c r="E38" i="19"/>
  <c r="K38" i="19" s="1"/>
  <c r="E25" i="19"/>
  <c r="K25" i="19" s="1"/>
  <c r="AC136" i="4"/>
  <c r="E57" i="19"/>
  <c r="K57" i="19" s="1"/>
  <c r="E37" i="19"/>
  <c r="K37" i="19" s="1"/>
  <c r="E28" i="19"/>
  <c r="K28" i="19" s="1"/>
  <c r="E89" i="19"/>
  <c r="K89" i="19" s="1"/>
  <c r="E23" i="19"/>
  <c r="K23" i="19" s="1"/>
  <c r="E69" i="19"/>
  <c r="K69" i="19" s="1"/>
  <c r="E39" i="19"/>
  <c r="K39" i="19" s="1"/>
  <c r="J101" i="19"/>
  <c r="E108" i="19"/>
  <c r="K108" i="19" s="1"/>
  <c r="J81" i="19"/>
  <c r="E88" i="19"/>
  <c r="K88" i="19" s="1"/>
  <c r="J91" i="19"/>
  <c r="E98" i="19"/>
  <c r="K98" i="19" s="1"/>
  <c r="E71" i="19"/>
  <c r="K71" i="19" s="1"/>
  <c r="J95" i="19"/>
  <c r="E102" i="19"/>
  <c r="K102" i="19" s="1"/>
  <c r="J79" i="19"/>
  <c r="E86" i="19"/>
  <c r="K86" i="19" s="1"/>
  <c r="E34" i="19"/>
  <c r="K34" i="19" s="1"/>
  <c r="J28" i="19"/>
  <c r="E35" i="19"/>
  <c r="K35" i="19" s="1"/>
  <c r="E93" i="19"/>
  <c r="K93" i="19" s="1"/>
  <c r="E85" i="19"/>
  <c r="K85" i="19" s="1"/>
  <c r="E53" i="19"/>
  <c r="K53" i="19" s="1"/>
  <c r="E103" i="19"/>
  <c r="K103" i="19" s="1"/>
  <c r="J89" i="19"/>
  <c r="E96" i="19"/>
  <c r="K96" i="19" s="1"/>
  <c r="E84" i="19"/>
  <c r="K84" i="19" s="1"/>
  <c r="J65" i="19"/>
  <c r="E72" i="19"/>
  <c r="K72" i="19" s="1"/>
  <c r="E54" i="19"/>
  <c r="K54" i="19" s="1"/>
  <c r="J49" i="19"/>
  <c r="E56" i="19"/>
  <c r="K56" i="19" s="1"/>
  <c r="E32" i="19"/>
  <c r="K32" i="19" s="1"/>
  <c r="E22" i="19"/>
  <c r="K22" i="19" s="1"/>
  <c r="J109" i="19"/>
  <c r="J100" i="19"/>
  <c r="E107" i="19"/>
  <c r="K107" i="19" s="1"/>
  <c r="E95" i="19"/>
  <c r="K95" i="19" s="1"/>
  <c r="E20" i="19"/>
  <c r="K20" i="19" s="1"/>
  <c r="J107" i="19"/>
  <c r="K114" i="19"/>
  <c r="J92" i="19"/>
  <c r="E99" i="19"/>
  <c r="K99" i="19" s="1"/>
  <c r="J76" i="19"/>
  <c r="E83" i="19"/>
  <c r="K83" i="19" s="1"/>
  <c r="J43" i="19"/>
  <c r="E50" i="19"/>
  <c r="K50" i="19" s="1"/>
  <c r="J14" i="19"/>
  <c r="E21" i="19"/>
  <c r="K21" i="19" s="1"/>
  <c r="J111" i="19"/>
  <c r="E101" i="19"/>
  <c r="K101" i="19" s="1"/>
  <c r="E92" i="19"/>
  <c r="K92" i="19" s="1"/>
  <c r="E66" i="19"/>
  <c r="K66" i="19" s="1"/>
  <c r="J61" i="19"/>
  <c r="E68" i="19"/>
  <c r="K68" i="19" s="1"/>
  <c r="J45" i="19"/>
  <c r="E52" i="19"/>
  <c r="K52" i="19" s="1"/>
  <c r="J35" i="19"/>
  <c r="E42" i="19"/>
  <c r="K42" i="19" s="1"/>
  <c r="J110" i="19"/>
  <c r="E105" i="19"/>
  <c r="K105" i="19" s="1"/>
  <c r="J75" i="19"/>
  <c r="E82" i="19"/>
  <c r="K82" i="19" s="1"/>
  <c r="E67" i="19"/>
  <c r="K67" i="19" s="1"/>
  <c r="E51" i="19"/>
  <c r="K51" i="19" s="1"/>
  <c r="J10" i="19"/>
  <c r="E17" i="19"/>
  <c r="K17" i="19" s="1"/>
  <c r="J103" i="19"/>
  <c r="E110" i="19"/>
  <c r="K110" i="19" s="1"/>
  <c r="J87" i="19"/>
  <c r="E94" i="19"/>
  <c r="K94" i="19" s="1"/>
  <c r="J71" i="19"/>
  <c r="E78" i="19"/>
  <c r="K78" i="19" s="1"/>
  <c r="J55" i="19"/>
  <c r="E62" i="19"/>
  <c r="K62" i="19" s="1"/>
  <c r="J39" i="19"/>
  <c r="E46" i="19"/>
  <c r="K46" i="19" s="1"/>
  <c r="J19" i="19"/>
  <c r="E26" i="19"/>
  <c r="K26" i="19" s="1"/>
  <c r="E40" i="19"/>
  <c r="K40" i="19" s="1"/>
  <c r="E106" i="19"/>
  <c r="K106" i="19" s="1"/>
  <c r="E97" i="19"/>
  <c r="K97" i="19" s="1"/>
  <c r="E81" i="19"/>
  <c r="K81" i="19" s="1"/>
  <c r="E73" i="19"/>
  <c r="K73" i="19" s="1"/>
  <c r="E65" i="19"/>
  <c r="K65" i="19" s="1"/>
  <c r="E49" i="19"/>
  <c r="K49" i="19" s="1"/>
  <c r="E16" i="19"/>
  <c r="K16" i="19" s="1"/>
  <c r="E14" i="19"/>
  <c r="K14" i="19" s="1"/>
  <c r="J12" i="19"/>
  <c r="E19" i="19"/>
  <c r="K19" i="19" s="1"/>
  <c r="J69" i="19"/>
  <c r="E76" i="19"/>
  <c r="K76" i="19" s="1"/>
  <c r="J53" i="19"/>
  <c r="E60" i="19"/>
  <c r="K60" i="19" s="1"/>
  <c r="J6" i="19"/>
  <c r="E13" i="19"/>
  <c r="K13" i="19" s="1"/>
  <c r="E87" i="19"/>
  <c r="K87" i="19" s="1"/>
  <c r="E55" i="19"/>
  <c r="K55" i="19" s="1"/>
  <c r="J17" i="19"/>
  <c r="E24" i="19"/>
  <c r="K24" i="19" s="1"/>
  <c r="J63" i="19"/>
  <c r="E70" i="19"/>
  <c r="K70" i="19" s="1"/>
  <c r="J105" i="19"/>
  <c r="E100" i="19"/>
  <c r="K100" i="19" s="1"/>
  <c r="J73" i="19"/>
  <c r="E80" i="19"/>
  <c r="K80" i="19" s="1"/>
  <c r="J57" i="19"/>
  <c r="E64" i="19"/>
  <c r="K64" i="19" s="1"/>
  <c r="J41" i="19"/>
  <c r="E48" i="19"/>
  <c r="K48" i="19" s="1"/>
  <c r="E43" i="19"/>
  <c r="K43" i="19" s="1"/>
  <c r="J83" i="19"/>
  <c r="E90" i="19"/>
  <c r="K90" i="19" s="1"/>
  <c r="E79" i="19"/>
  <c r="K79" i="19" s="1"/>
  <c r="E74" i="19"/>
  <c r="K74" i="19" s="1"/>
  <c r="E15" i="19"/>
  <c r="K15" i="19" s="1"/>
  <c r="E29" i="19"/>
  <c r="K29" i="19" s="1"/>
  <c r="J23" i="19"/>
  <c r="E30" i="19"/>
  <c r="K30" i="19" s="1"/>
  <c r="J97" i="19"/>
  <c r="E104" i="19"/>
  <c r="K104" i="19" s="1"/>
  <c r="J84" i="19"/>
  <c r="E91" i="19"/>
  <c r="K91" i="19" s="1"/>
  <c r="J51" i="19"/>
  <c r="E58" i="19"/>
  <c r="K58" i="19" s="1"/>
  <c r="J26" i="19"/>
  <c r="E33" i="19"/>
  <c r="K33" i="19" s="1"/>
  <c r="E31" i="19"/>
  <c r="K31" i="19" s="1"/>
  <c r="G9" i="20"/>
  <c r="J8" i="20"/>
  <c r="H8" i="20"/>
  <c r="F38" i="15"/>
  <c r="G37" i="15"/>
  <c r="I37" i="15"/>
  <c r="E8" i="16"/>
  <c r="F7" i="16"/>
  <c r="H7" i="16"/>
  <c r="I7" i="16" s="1"/>
  <c r="N15" i="19" l="1"/>
  <c r="N14" i="19"/>
  <c r="G10" i="20"/>
  <c r="J9" i="20"/>
  <c r="H9" i="20"/>
  <c r="F39" i="15"/>
  <c r="G38" i="15"/>
  <c r="I38" i="15"/>
  <c r="F8" i="16"/>
  <c r="E9" i="16"/>
  <c r="H8" i="16"/>
  <c r="I8" i="16" s="1"/>
  <c r="G11" i="20" l="1"/>
  <c r="J10" i="20"/>
  <c r="H10" i="20"/>
  <c r="F40" i="15"/>
  <c r="G39" i="15"/>
  <c r="I39" i="15"/>
  <c r="E10" i="16"/>
  <c r="F9" i="16"/>
  <c r="H9" i="16"/>
  <c r="I9" i="16" s="1"/>
  <c r="G12" i="20" l="1"/>
  <c r="H11" i="20"/>
  <c r="J11" i="20"/>
  <c r="F41" i="15"/>
  <c r="G40" i="15"/>
  <c r="I40" i="15"/>
  <c r="F10" i="16"/>
  <c r="E11" i="16"/>
  <c r="H10" i="16"/>
  <c r="I10" i="16" s="1"/>
  <c r="G13" i="20" l="1"/>
  <c r="J12" i="20"/>
  <c r="H12" i="20"/>
  <c r="M14" i="15"/>
  <c r="M15" i="15"/>
  <c r="F42" i="15"/>
  <c r="G41" i="15"/>
  <c r="I41" i="15"/>
  <c r="F11" i="16"/>
  <c r="E12" i="16"/>
  <c r="H11" i="16"/>
  <c r="G14" i="20" l="1"/>
  <c r="H13" i="20"/>
  <c r="J13" i="20"/>
  <c r="F43" i="15"/>
  <c r="G42" i="15"/>
  <c r="I42" i="15"/>
  <c r="F12" i="16"/>
  <c r="E13" i="16"/>
  <c r="H12" i="16"/>
  <c r="I11" i="16"/>
  <c r="G15" i="20" l="1"/>
  <c r="H14" i="20"/>
  <c r="J14" i="20"/>
  <c r="F44" i="15"/>
  <c r="G43" i="15"/>
  <c r="I43" i="15"/>
  <c r="I12" i="16"/>
  <c r="E14" i="16"/>
  <c r="F13" i="16"/>
  <c r="H13" i="16"/>
  <c r="I13" i="16" s="1"/>
  <c r="G16" i="20" l="1"/>
  <c r="J15" i="20"/>
  <c r="H15" i="20"/>
  <c r="F45" i="15"/>
  <c r="G44" i="15"/>
  <c r="I44" i="15"/>
  <c r="E15" i="16"/>
  <c r="F14" i="16"/>
  <c r="H14" i="16"/>
  <c r="G17" i="20" l="1"/>
  <c r="H16" i="20"/>
  <c r="J16" i="20"/>
  <c r="F46" i="15"/>
  <c r="G45" i="15"/>
  <c r="I45" i="15"/>
  <c r="F15" i="16"/>
  <c r="E16" i="16"/>
  <c r="H15" i="16"/>
  <c r="I15" i="16" s="1"/>
  <c r="I14" i="16"/>
  <c r="G18" i="20" l="1"/>
  <c r="J17" i="20"/>
  <c r="H17" i="20"/>
  <c r="F47" i="15"/>
  <c r="G46" i="15"/>
  <c r="I46" i="15"/>
  <c r="E17" i="16"/>
  <c r="F16" i="16"/>
  <c r="H16" i="16"/>
  <c r="I16" i="16" s="1"/>
  <c r="G19" i="20" l="1"/>
  <c r="J18" i="20"/>
  <c r="H18" i="20"/>
  <c r="F48" i="15"/>
  <c r="G47" i="15"/>
  <c r="I47" i="15"/>
  <c r="E18" i="16"/>
  <c r="F17" i="16"/>
  <c r="H17" i="16"/>
  <c r="G20" i="20" l="1"/>
  <c r="J19" i="20"/>
  <c r="H19" i="20"/>
  <c r="F49" i="15"/>
  <c r="G48" i="15"/>
  <c r="I48" i="15"/>
  <c r="E19" i="16"/>
  <c r="F18" i="16"/>
  <c r="H18" i="16"/>
  <c r="I18" i="16" s="1"/>
  <c r="I17" i="16"/>
  <c r="G21" i="20" l="1"/>
  <c r="J20" i="20"/>
  <c r="H20" i="20"/>
  <c r="F50" i="15"/>
  <c r="G49" i="15"/>
  <c r="I49" i="15"/>
  <c r="F19" i="16"/>
  <c r="E20" i="16"/>
  <c r="H19" i="16"/>
  <c r="I19" i="16" s="1"/>
  <c r="G22" i="20" l="1"/>
  <c r="H21" i="20"/>
  <c r="J21" i="20"/>
  <c r="F51" i="15"/>
  <c r="G50" i="15"/>
  <c r="I50" i="15"/>
  <c r="E21" i="16"/>
  <c r="F20" i="16"/>
  <c r="H20" i="16"/>
  <c r="I20" i="16" s="1"/>
  <c r="G23" i="20" l="1"/>
  <c r="J22" i="20"/>
  <c r="H22" i="20"/>
  <c r="F52" i="15"/>
  <c r="G51" i="15"/>
  <c r="I51" i="15"/>
  <c r="F21" i="16"/>
  <c r="E22" i="16"/>
  <c r="H21" i="16"/>
  <c r="I21" i="16" s="1"/>
  <c r="G24" i="20" l="1"/>
  <c r="H23" i="20"/>
  <c r="J23" i="20"/>
  <c r="F53" i="15"/>
  <c r="G52" i="15"/>
  <c r="I52" i="15"/>
  <c r="E23" i="16"/>
  <c r="F22" i="16"/>
  <c r="H22" i="16"/>
  <c r="I22" i="16" s="1"/>
  <c r="G25" i="20" l="1"/>
  <c r="H24" i="20"/>
  <c r="J24" i="20"/>
  <c r="F54" i="15"/>
  <c r="G53" i="15"/>
  <c r="I53" i="15"/>
  <c r="E24" i="16"/>
  <c r="F23" i="16"/>
  <c r="H23" i="16"/>
  <c r="I23" i="16" s="1"/>
  <c r="G26" i="20" l="1"/>
  <c r="J25" i="20"/>
  <c r="H25" i="20"/>
  <c r="F55" i="15"/>
  <c r="G54" i="15"/>
  <c r="I54" i="15"/>
  <c r="E25" i="16"/>
  <c r="F24" i="16"/>
  <c r="H24" i="16"/>
  <c r="I24" i="16" s="1"/>
  <c r="G27" i="20" l="1"/>
  <c r="J26" i="20"/>
  <c r="H26" i="20"/>
  <c r="F56" i="15"/>
  <c r="G55" i="15"/>
  <c r="I55" i="15"/>
  <c r="E26" i="16"/>
  <c r="F25" i="16"/>
  <c r="H25" i="16"/>
  <c r="I25" i="16" s="1"/>
  <c r="G28" i="20" l="1"/>
  <c r="H27" i="20"/>
  <c r="J27" i="20"/>
  <c r="F57" i="15"/>
  <c r="G56" i="15"/>
  <c r="I56" i="15"/>
  <c r="E27" i="16"/>
  <c r="F26" i="16"/>
  <c r="H26" i="16"/>
  <c r="I26" i="16" s="1"/>
  <c r="G29" i="20" l="1"/>
  <c r="H28" i="20"/>
  <c r="J28" i="20"/>
  <c r="G57" i="15"/>
  <c r="F58" i="15"/>
  <c r="I57" i="15"/>
  <c r="F27" i="16"/>
  <c r="E28" i="16"/>
  <c r="H27" i="16"/>
  <c r="I27" i="16" s="1"/>
  <c r="G30" i="20" l="1"/>
  <c r="H29" i="20"/>
  <c r="J29" i="20"/>
  <c r="G58" i="15"/>
  <c r="F59" i="15"/>
  <c r="I58" i="15"/>
  <c r="F28" i="16"/>
  <c r="E29" i="16"/>
  <c r="H28" i="16"/>
  <c r="I28" i="16" s="1"/>
  <c r="G31" i="20" l="1"/>
  <c r="H30" i="20"/>
  <c r="J30" i="20"/>
  <c r="G59" i="15"/>
  <c r="I59" i="15"/>
  <c r="F60" i="15"/>
  <c r="F29" i="16"/>
  <c r="E30" i="16"/>
  <c r="H29" i="16"/>
  <c r="I29" i="16" s="1"/>
  <c r="G32" i="20" l="1"/>
  <c r="H31" i="20"/>
  <c r="J31" i="20"/>
  <c r="G60" i="15"/>
  <c r="F61" i="15"/>
  <c r="I60" i="15"/>
  <c r="E31" i="16"/>
  <c r="F30" i="16"/>
  <c r="H30" i="16"/>
  <c r="I30" i="16" s="1"/>
  <c r="G33" i="20" l="1"/>
  <c r="H32" i="20"/>
  <c r="J32" i="20"/>
  <c r="G61" i="15"/>
  <c r="F62" i="15"/>
  <c r="I61" i="15"/>
  <c r="H31" i="16"/>
  <c r="I31" i="16" s="1"/>
  <c r="E32" i="16"/>
  <c r="F31" i="16"/>
  <c r="G34" i="20" l="1"/>
  <c r="J33" i="20"/>
  <c r="H33" i="20"/>
  <c r="I62" i="15"/>
  <c r="G62" i="15"/>
  <c r="F63" i="15"/>
  <c r="F32" i="16"/>
  <c r="H32" i="16"/>
  <c r="I32" i="16" s="1"/>
  <c r="E33" i="16"/>
  <c r="G35" i="20" l="1"/>
  <c r="H34" i="20"/>
  <c r="J34" i="20"/>
  <c r="I63" i="15"/>
  <c r="G63" i="15"/>
  <c r="F64" i="15"/>
  <c r="F33" i="16"/>
  <c r="E34" i="16"/>
  <c r="H33" i="16"/>
  <c r="I33" i="16" s="1"/>
  <c r="G36" i="20" l="1"/>
  <c r="H35" i="20"/>
  <c r="J35" i="20"/>
  <c r="G64" i="15"/>
  <c r="I64" i="15"/>
  <c r="F65" i="15"/>
  <c r="H34" i="16"/>
  <c r="I34" i="16" s="1"/>
  <c r="E35" i="16"/>
  <c r="F34" i="16"/>
  <c r="G37" i="20" l="1"/>
  <c r="H36" i="20"/>
  <c r="J36" i="20"/>
  <c r="F66" i="15"/>
  <c r="G65" i="15"/>
  <c r="I65" i="15"/>
  <c r="F35" i="16"/>
  <c r="E36" i="16"/>
  <c r="H35" i="16"/>
  <c r="I35" i="16" s="1"/>
  <c r="G38" i="20" l="1"/>
  <c r="J37" i="20"/>
  <c r="H37" i="20"/>
  <c r="G66" i="15"/>
  <c r="F67" i="15"/>
  <c r="I66" i="15"/>
  <c r="H36" i="16"/>
  <c r="E37" i="16"/>
  <c r="F36" i="16"/>
  <c r="G39" i="20" l="1"/>
  <c r="H38" i="20"/>
  <c r="J38" i="20"/>
  <c r="G67" i="15"/>
  <c r="I67" i="15"/>
  <c r="F68" i="15"/>
  <c r="E38" i="16"/>
  <c r="F37" i="16"/>
  <c r="H37" i="16"/>
  <c r="I37" i="16" s="1"/>
  <c r="I36" i="16"/>
  <c r="L10" i="16"/>
  <c r="L9" i="16"/>
  <c r="G40" i="20" l="1"/>
  <c r="J39" i="20"/>
  <c r="H39" i="20"/>
  <c r="G68" i="15"/>
  <c r="I68" i="15"/>
  <c r="F69" i="15"/>
  <c r="F38" i="16"/>
  <c r="H38" i="16"/>
  <c r="I38" i="16" s="1"/>
  <c r="E39" i="16"/>
  <c r="G41" i="20" l="1"/>
  <c r="H40" i="20"/>
  <c r="J40" i="20"/>
  <c r="G69" i="15"/>
  <c r="I69" i="15"/>
  <c r="F70" i="15"/>
  <c r="F39" i="16"/>
  <c r="E40" i="16"/>
  <c r="H39" i="16"/>
  <c r="I39" i="16" s="1"/>
  <c r="O15" i="20" l="1"/>
  <c r="O16" i="20"/>
  <c r="G42" i="20"/>
  <c r="J41" i="20"/>
  <c r="H41" i="20"/>
  <c r="G70" i="15"/>
  <c r="I70" i="15"/>
  <c r="F71" i="15"/>
  <c r="L13" i="16"/>
  <c r="L12" i="16"/>
  <c r="F40" i="16"/>
  <c r="H40" i="16"/>
  <c r="I40" i="16" s="1"/>
  <c r="E41" i="16"/>
  <c r="G43" i="20" l="1"/>
  <c r="J42" i="20"/>
  <c r="H42" i="20"/>
  <c r="G71" i="15"/>
  <c r="F72" i="15"/>
  <c r="I71" i="15"/>
  <c r="E42" i="16"/>
  <c r="F41" i="16"/>
  <c r="H41" i="16"/>
  <c r="I41" i="16" s="1"/>
  <c r="G44" i="20" l="1"/>
  <c r="H43" i="20"/>
  <c r="J43" i="20"/>
  <c r="G72" i="15"/>
  <c r="F73" i="15"/>
  <c r="I72" i="15"/>
  <c r="H42" i="16"/>
  <c r="I42" i="16" s="1"/>
  <c r="F42" i="16"/>
  <c r="E43" i="16"/>
  <c r="G45" i="20" l="1"/>
  <c r="H44" i="20"/>
  <c r="J44" i="20"/>
  <c r="G73" i="15"/>
  <c r="I73" i="15"/>
  <c r="F74" i="15"/>
  <c r="F43" i="16"/>
  <c r="E44" i="16"/>
  <c r="H43" i="16"/>
  <c r="I43" i="16" s="1"/>
  <c r="G46" i="20" l="1"/>
  <c r="J45" i="20"/>
  <c r="H45" i="20"/>
  <c r="G74" i="15"/>
  <c r="F75" i="15"/>
  <c r="I74" i="15"/>
  <c r="E45" i="16"/>
  <c r="H44" i="16"/>
  <c r="I44" i="16" s="1"/>
  <c r="F44" i="16"/>
  <c r="G47" i="20" l="1"/>
  <c r="J46" i="20"/>
  <c r="H46" i="20"/>
  <c r="G75" i="15"/>
  <c r="I75" i="15"/>
  <c r="F76" i="15"/>
  <c r="E46" i="16"/>
  <c r="H45" i="16"/>
  <c r="I45" i="16" s="1"/>
  <c r="F45" i="16"/>
  <c r="G48" i="20" l="1"/>
  <c r="J47" i="20"/>
  <c r="H47" i="20"/>
  <c r="G76" i="15"/>
  <c r="I76" i="15"/>
  <c r="F77" i="15"/>
  <c r="E47" i="16"/>
  <c r="H46" i="16"/>
  <c r="I46" i="16" s="1"/>
  <c r="F46" i="16"/>
  <c r="G49" i="20" l="1"/>
  <c r="H48" i="20"/>
  <c r="J48" i="20"/>
  <c r="G77" i="15"/>
  <c r="I77" i="15"/>
  <c r="F78" i="15"/>
  <c r="E48" i="16"/>
  <c r="F47" i="16"/>
  <c r="H47" i="16"/>
  <c r="I47" i="16" s="1"/>
  <c r="G50" i="20" l="1"/>
  <c r="J49" i="20"/>
  <c r="H49" i="20"/>
  <c r="G78" i="15"/>
  <c r="F79" i="15"/>
  <c r="I78" i="15"/>
  <c r="F48" i="16"/>
  <c r="E49" i="16"/>
  <c r="H48" i="16"/>
  <c r="I48" i="16" s="1"/>
  <c r="G51" i="20" l="1"/>
  <c r="H50" i="20"/>
  <c r="J50" i="20"/>
  <c r="G79" i="15"/>
  <c r="F80" i="15"/>
  <c r="I79" i="15"/>
  <c r="H49" i="16"/>
  <c r="I49" i="16" s="1"/>
  <c r="E50" i="16"/>
  <c r="F49" i="16"/>
  <c r="G52" i="20" l="1"/>
  <c r="H51" i="20"/>
  <c r="J51" i="20"/>
  <c r="F81" i="15"/>
  <c r="G80" i="15"/>
  <c r="I80" i="15"/>
  <c r="H50" i="16"/>
  <c r="I50" i="16" s="1"/>
  <c r="E51" i="16"/>
  <c r="F50" i="16"/>
  <c r="G53" i="20" l="1"/>
  <c r="H52" i="20"/>
  <c r="J52" i="20"/>
  <c r="G81" i="15"/>
  <c r="I81" i="15"/>
  <c r="F82" i="15"/>
  <c r="F51" i="16"/>
  <c r="E52" i="16"/>
  <c r="H51" i="16"/>
  <c r="I51" i="16" s="1"/>
  <c r="G54" i="20" l="1"/>
  <c r="J53" i="20"/>
  <c r="H53" i="20"/>
  <c r="G82" i="15"/>
  <c r="I82" i="15"/>
  <c r="F83" i="15"/>
  <c r="F52" i="16"/>
  <c r="H52" i="16"/>
  <c r="I52" i="16" s="1"/>
  <c r="E53" i="16"/>
  <c r="G55" i="20" l="1"/>
  <c r="H54" i="20"/>
  <c r="J54" i="20"/>
  <c r="G83" i="15"/>
  <c r="F84" i="15"/>
  <c r="I83" i="15"/>
  <c r="H53" i="16"/>
  <c r="I53" i="16" s="1"/>
  <c r="E54" i="16"/>
  <c r="F53" i="16"/>
  <c r="G56" i="20" l="1"/>
  <c r="H55" i="20"/>
  <c r="J55" i="20"/>
  <c r="F85" i="15"/>
  <c r="G84" i="15"/>
  <c r="I84" i="15"/>
  <c r="H54" i="16"/>
  <c r="I54" i="16" s="1"/>
  <c r="F54" i="16"/>
  <c r="E55" i="16"/>
  <c r="G57" i="20" l="1"/>
  <c r="J56" i="20"/>
  <c r="H56" i="20"/>
  <c r="G85" i="15"/>
  <c r="I85" i="15"/>
  <c r="F86" i="15"/>
  <c r="H55" i="16"/>
  <c r="I55" i="16" s="1"/>
  <c r="F55" i="16"/>
  <c r="E56" i="16"/>
  <c r="G58" i="20" l="1"/>
  <c r="J57" i="20"/>
  <c r="H57" i="20"/>
  <c r="G86" i="15"/>
  <c r="I86" i="15"/>
  <c r="F87" i="15"/>
  <c r="H56" i="16"/>
  <c r="I56" i="16" s="1"/>
  <c r="F56" i="16"/>
  <c r="E57" i="16"/>
  <c r="G59" i="20" l="1"/>
  <c r="H58" i="20"/>
  <c r="J58" i="20"/>
  <c r="G87" i="15"/>
  <c r="I87" i="15"/>
  <c r="F88" i="15"/>
  <c r="H57" i="16"/>
  <c r="I57" i="16" s="1"/>
  <c r="E58" i="16"/>
  <c r="F57" i="16"/>
  <c r="G60" i="20" l="1"/>
  <c r="H59" i="20"/>
  <c r="J59" i="20"/>
  <c r="G88" i="15"/>
  <c r="F89" i="15"/>
  <c r="I88" i="15"/>
  <c r="H58" i="16"/>
  <c r="I58" i="16" s="1"/>
  <c r="F58" i="16"/>
  <c r="E59" i="16"/>
  <c r="G61" i="20" l="1"/>
  <c r="H60" i="20"/>
  <c r="J60" i="20"/>
  <c r="G89" i="15"/>
  <c r="F90" i="15"/>
  <c r="I89" i="15"/>
  <c r="H59" i="16"/>
  <c r="I59" i="16" s="1"/>
  <c r="F59" i="16"/>
  <c r="E60" i="16"/>
  <c r="G62" i="20" l="1"/>
  <c r="J61" i="20"/>
  <c r="H61" i="20"/>
  <c r="G90" i="15"/>
  <c r="I90" i="15"/>
  <c r="F91" i="15"/>
  <c r="F60" i="16"/>
  <c r="E61" i="16"/>
  <c r="H60" i="16"/>
  <c r="I60" i="16" s="1"/>
  <c r="G63" i="20" l="1"/>
  <c r="J62" i="20"/>
  <c r="H62" i="20"/>
  <c r="G91" i="15"/>
  <c r="F92" i="15"/>
  <c r="I91" i="15"/>
  <c r="F61" i="16"/>
  <c r="H61" i="16"/>
  <c r="I61" i="16" s="1"/>
  <c r="E62" i="16"/>
  <c r="G64" i="20" l="1"/>
  <c r="H63" i="20"/>
  <c r="J63" i="20"/>
  <c r="G92" i="15"/>
  <c r="F93" i="15"/>
  <c r="I92" i="15"/>
  <c r="E63" i="16"/>
  <c r="F62" i="16"/>
  <c r="H62" i="16"/>
  <c r="I62" i="16" s="1"/>
  <c r="G65" i="20" l="1"/>
  <c r="J64" i="20"/>
  <c r="H64" i="20"/>
  <c r="F94" i="15"/>
  <c r="G93" i="15"/>
  <c r="I93" i="15"/>
  <c r="E64" i="16"/>
  <c r="H63" i="16"/>
  <c r="I63" i="16" s="1"/>
  <c r="F63" i="16"/>
  <c r="G66" i="20" l="1"/>
  <c r="H65" i="20"/>
  <c r="J65" i="20"/>
  <c r="G94" i="15"/>
  <c r="I94" i="15"/>
  <c r="F95" i="15"/>
  <c r="F64" i="16"/>
  <c r="H64" i="16"/>
  <c r="I64" i="16" s="1"/>
  <c r="E65" i="16"/>
  <c r="G67" i="20" l="1"/>
  <c r="H66" i="20"/>
  <c r="J66" i="20"/>
  <c r="G95" i="15"/>
  <c r="I95" i="15"/>
  <c r="F96" i="15"/>
  <c r="F65" i="16"/>
  <c r="E66" i="16"/>
  <c r="H65" i="16"/>
  <c r="I65" i="16" s="1"/>
  <c r="G68" i="20" l="1"/>
  <c r="H67" i="20"/>
  <c r="J67" i="20"/>
  <c r="G96" i="15"/>
  <c r="F97" i="15"/>
  <c r="I96" i="15"/>
  <c r="F66" i="16"/>
  <c r="E67" i="16"/>
  <c r="H66" i="16"/>
  <c r="I66" i="16" s="1"/>
  <c r="G69" i="20" l="1"/>
  <c r="J68" i="20"/>
  <c r="H68" i="20"/>
  <c r="G97" i="15"/>
  <c r="F98" i="15"/>
  <c r="I97" i="15"/>
  <c r="E68" i="16"/>
  <c r="H67" i="16"/>
  <c r="I67" i="16" s="1"/>
  <c r="F67" i="16"/>
  <c r="G70" i="20" l="1"/>
  <c r="H69" i="20"/>
  <c r="J69" i="20"/>
  <c r="G98" i="15"/>
  <c r="F99" i="15"/>
  <c r="I98" i="15"/>
  <c r="E69" i="16"/>
  <c r="H68" i="16"/>
  <c r="I68" i="16" s="1"/>
  <c r="F68" i="16"/>
  <c r="G71" i="20" l="1"/>
  <c r="H70" i="20"/>
  <c r="J70" i="20"/>
  <c r="G99" i="15"/>
  <c r="F100" i="15"/>
  <c r="I99" i="15"/>
  <c r="F69" i="16"/>
  <c r="H69" i="16"/>
  <c r="I69" i="16" s="1"/>
  <c r="E70" i="16"/>
  <c r="G72" i="20" l="1"/>
  <c r="J71" i="20"/>
  <c r="H71" i="20"/>
  <c r="G100" i="15"/>
  <c r="I100" i="15"/>
  <c r="F101" i="15"/>
  <c r="E71" i="16"/>
  <c r="H70" i="16"/>
  <c r="I70" i="16" s="1"/>
  <c r="F70" i="16"/>
  <c r="G73" i="20" l="1"/>
  <c r="H72" i="20"/>
  <c r="J72" i="20"/>
  <c r="G101" i="15"/>
  <c r="F102" i="15"/>
  <c r="I101" i="15"/>
  <c r="F71" i="16"/>
  <c r="H71" i="16"/>
  <c r="I71" i="16" s="1"/>
  <c r="E72" i="16"/>
  <c r="G74" i="20" l="1"/>
  <c r="H73" i="20"/>
  <c r="J73" i="20"/>
  <c r="G102" i="15"/>
  <c r="F103" i="15"/>
  <c r="I102" i="15"/>
  <c r="E73" i="16"/>
  <c r="F72" i="16"/>
  <c r="H72" i="16"/>
  <c r="I72" i="16" s="1"/>
  <c r="G75" i="20" l="1"/>
  <c r="H74" i="20"/>
  <c r="J74" i="20"/>
  <c r="G103" i="15"/>
  <c r="I103" i="15"/>
  <c r="F104" i="15"/>
  <c r="E74" i="16"/>
  <c r="H73" i="16"/>
  <c r="I73" i="16" s="1"/>
  <c r="F73" i="16"/>
  <c r="G76" i="20" l="1"/>
  <c r="H75" i="20"/>
  <c r="J75" i="20"/>
  <c r="F105" i="15"/>
  <c r="G104" i="15"/>
  <c r="I104" i="15"/>
  <c r="E75" i="16"/>
  <c r="H74" i="16"/>
  <c r="I74" i="16" s="1"/>
  <c r="F74" i="16"/>
  <c r="G77" i="20" l="1"/>
  <c r="H76" i="20"/>
  <c r="J76" i="20"/>
  <c r="G105" i="15"/>
  <c r="F106" i="15"/>
  <c r="F107" i="15" s="1"/>
  <c r="I105" i="15"/>
  <c r="E76" i="16"/>
  <c r="F75" i="16"/>
  <c r="H75" i="16"/>
  <c r="I75" i="16" s="1"/>
  <c r="F108" i="15" l="1"/>
  <c r="G107" i="15"/>
  <c r="I107" i="15"/>
  <c r="G78" i="20"/>
  <c r="H77" i="20"/>
  <c r="J77" i="20"/>
  <c r="G106" i="15"/>
  <c r="I106" i="15"/>
  <c r="F76" i="16"/>
  <c r="E77" i="16"/>
  <c r="H76" i="16"/>
  <c r="I76" i="16" s="1"/>
  <c r="I108" i="15" l="1"/>
  <c r="F109" i="15"/>
  <c r="G108" i="15"/>
  <c r="G79" i="20"/>
  <c r="H78" i="20"/>
  <c r="J78" i="20"/>
  <c r="E78" i="16"/>
  <c r="F77" i="16"/>
  <c r="H77" i="16"/>
  <c r="I77" i="16" s="1"/>
  <c r="G80" i="20" l="1"/>
  <c r="H79" i="20"/>
  <c r="J79" i="20"/>
  <c r="G109" i="15"/>
  <c r="F110" i="15"/>
  <c r="I109" i="15"/>
  <c r="H78" i="16"/>
  <c r="I78" i="16" s="1"/>
  <c r="F78" i="16"/>
  <c r="E79" i="16"/>
  <c r="G110" i="15" l="1"/>
  <c r="I110" i="15"/>
  <c r="G81" i="20"/>
  <c r="H80" i="20"/>
  <c r="J80" i="20"/>
  <c r="F111" i="15"/>
  <c r="F79" i="16"/>
  <c r="E80" i="16"/>
  <c r="H79" i="16"/>
  <c r="I79" i="16" s="1"/>
  <c r="G82" i="20" l="1"/>
  <c r="J81" i="20"/>
  <c r="H81" i="20"/>
  <c r="G111" i="15"/>
  <c r="F112" i="15"/>
  <c r="F80" i="16"/>
  <c r="H80" i="16"/>
  <c r="I80" i="16" s="1"/>
  <c r="E81" i="16"/>
  <c r="G83" i="20" l="1"/>
  <c r="H82" i="20"/>
  <c r="J82" i="20"/>
  <c r="F113" i="15"/>
  <c r="G112" i="15"/>
  <c r="E82" i="16"/>
  <c r="H81" i="16"/>
  <c r="I81" i="16" s="1"/>
  <c r="F81" i="16"/>
  <c r="G84" i="20" l="1"/>
  <c r="H83" i="20"/>
  <c r="J83" i="20"/>
  <c r="G113" i="15"/>
  <c r="F114" i="15"/>
  <c r="F82" i="16"/>
  <c r="H82" i="16"/>
  <c r="I82" i="16" s="1"/>
  <c r="E83" i="16"/>
  <c r="G85" i="20" l="1"/>
  <c r="H84" i="20"/>
  <c r="J84" i="20"/>
  <c r="G114" i="15"/>
  <c r="F115" i="15"/>
  <c r="F83" i="16"/>
  <c r="H83" i="16"/>
  <c r="I83" i="16" s="1"/>
  <c r="E84" i="16"/>
  <c r="G86" i="20" l="1"/>
  <c r="H85" i="20"/>
  <c r="J85" i="20"/>
  <c r="G115" i="15"/>
  <c r="F116" i="15"/>
  <c r="F84" i="16"/>
  <c r="H84" i="16"/>
  <c r="I84" i="16" s="1"/>
  <c r="E85" i="16"/>
  <c r="G87" i="20" l="1"/>
  <c r="H86" i="20"/>
  <c r="J86" i="20"/>
  <c r="G116" i="15"/>
  <c r="F117" i="15"/>
  <c r="E86" i="16"/>
  <c r="F85" i="16"/>
  <c r="H85" i="16"/>
  <c r="I85" i="16" s="1"/>
  <c r="G88" i="20" l="1"/>
  <c r="H87" i="20"/>
  <c r="J87" i="20"/>
  <c r="F118" i="15"/>
  <c r="G117" i="15"/>
  <c r="F86" i="16"/>
  <c r="E87" i="16"/>
  <c r="H86" i="16"/>
  <c r="I86" i="16" s="1"/>
  <c r="G89" i="20" l="1"/>
  <c r="H88" i="20"/>
  <c r="J88" i="20"/>
  <c r="G118" i="15"/>
  <c r="F119" i="15"/>
  <c r="H87" i="16"/>
  <c r="I87" i="16" s="1"/>
  <c r="E88" i="16"/>
  <c r="F87" i="16"/>
  <c r="G90" i="20" l="1"/>
  <c r="H89" i="20"/>
  <c r="J89" i="20"/>
  <c r="G119" i="15"/>
  <c r="F120" i="15"/>
  <c r="M26" i="15"/>
  <c r="F88" i="16"/>
  <c r="H88" i="16"/>
  <c r="I88" i="16" s="1"/>
  <c r="E89" i="16"/>
  <c r="G91" i="20" l="1"/>
  <c r="J90" i="20"/>
  <c r="H90" i="20"/>
  <c r="G120" i="15"/>
  <c r="F121" i="15"/>
  <c r="E90" i="16"/>
  <c r="F89" i="16"/>
  <c r="H89" i="16"/>
  <c r="I89" i="16" s="1"/>
  <c r="G92" i="20" l="1"/>
  <c r="H91" i="20"/>
  <c r="J91" i="20"/>
  <c r="F122" i="15"/>
  <c r="G121" i="15"/>
  <c r="E91" i="16"/>
  <c r="H90" i="16"/>
  <c r="I90" i="16" s="1"/>
  <c r="F90" i="16"/>
  <c r="G93" i="20" l="1"/>
  <c r="H92" i="20"/>
  <c r="J92" i="20"/>
  <c r="G122" i="15"/>
  <c r="F123" i="15"/>
  <c r="F91" i="16"/>
  <c r="H91" i="16"/>
  <c r="I91" i="16" s="1"/>
  <c r="E92" i="16"/>
  <c r="G94" i="20" l="1"/>
  <c r="J93" i="20"/>
  <c r="H93" i="20"/>
  <c r="G123" i="15"/>
  <c r="F124" i="15"/>
  <c r="E93" i="16"/>
  <c r="H92" i="16"/>
  <c r="I92" i="16" s="1"/>
  <c r="F92" i="16"/>
  <c r="G95" i="20" l="1"/>
  <c r="H94" i="20"/>
  <c r="J94" i="20"/>
  <c r="F125" i="15"/>
  <c r="G124" i="15"/>
  <c r="E94" i="16"/>
  <c r="H93" i="16"/>
  <c r="I93" i="16" s="1"/>
  <c r="F93" i="16"/>
  <c r="G96" i="20" l="1"/>
  <c r="H95" i="20"/>
  <c r="J95" i="20"/>
  <c r="F126" i="15"/>
  <c r="G125" i="15"/>
  <c r="F94" i="16"/>
  <c r="E95" i="16"/>
  <c r="H94" i="16"/>
  <c r="I94" i="16" s="1"/>
  <c r="G97" i="20" l="1"/>
  <c r="H96" i="20"/>
  <c r="J96" i="20"/>
  <c r="G126" i="15"/>
  <c r="F127" i="15"/>
  <c r="F95" i="16"/>
  <c r="E96" i="16"/>
  <c r="H95" i="16"/>
  <c r="I95" i="16" s="1"/>
  <c r="G98" i="20" l="1"/>
  <c r="H97" i="20"/>
  <c r="J97" i="20"/>
  <c r="G127" i="15"/>
  <c r="F128" i="15"/>
  <c r="F96" i="16"/>
  <c r="H96" i="16"/>
  <c r="I96" i="16" s="1"/>
  <c r="E97" i="16"/>
  <c r="G99" i="20" l="1"/>
  <c r="H98" i="20"/>
  <c r="J98" i="20"/>
  <c r="G128" i="15"/>
  <c r="F129" i="15"/>
  <c r="F97" i="16"/>
  <c r="E98" i="16"/>
  <c r="H97" i="16"/>
  <c r="I97" i="16" s="1"/>
  <c r="G100" i="20" l="1"/>
  <c r="J99" i="20"/>
  <c r="H99" i="20"/>
  <c r="F130" i="15"/>
  <c r="G129" i="15"/>
  <c r="F98" i="16"/>
  <c r="E99" i="16"/>
  <c r="H98" i="16"/>
  <c r="I98" i="16" s="1"/>
  <c r="G101" i="20" l="1"/>
  <c r="J100" i="20"/>
  <c r="H100" i="20"/>
  <c r="F131" i="15"/>
  <c r="G130" i="15"/>
  <c r="F99" i="16"/>
  <c r="E100" i="16"/>
  <c r="H99" i="16"/>
  <c r="I99" i="16" s="1"/>
  <c r="G102" i="20" l="1"/>
  <c r="H101" i="20"/>
  <c r="J101" i="20"/>
  <c r="G131" i="15"/>
  <c r="F132" i="15"/>
  <c r="G132" i="15" s="1"/>
  <c r="E101" i="16"/>
  <c r="F100" i="16"/>
  <c r="H100" i="16"/>
  <c r="I100" i="16" s="1"/>
  <c r="G103" i="20" l="1"/>
  <c r="H102" i="20"/>
  <c r="J102" i="20"/>
  <c r="H101" i="16"/>
  <c r="I101" i="16" s="1"/>
  <c r="E102" i="16"/>
  <c r="F101" i="16"/>
  <c r="G104" i="20" l="1"/>
  <c r="H103" i="20"/>
  <c r="J103" i="20"/>
  <c r="F102" i="16"/>
  <c r="H102" i="16"/>
  <c r="I102" i="16" s="1"/>
  <c r="E103" i="16"/>
  <c r="G105" i="20" l="1"/>
  <c r="J104" i="20"/>
  <c r="H104" i="20"/>
  <c r="E104" i="16"/>
  <c r="H103" i="16"/>
  <c r="I103" i="16" s="1"/>
  <c r="F103" i="16"/>
  <c r="G106" i="20" l="1"/>
  <c r="H105" i="20"/>
  <c r="J105" i="20"/>
  <c r="F104" i="16"/>
  <c r="H104" i="16"/>
  <c r="I104" i="16" s="1"/>
  <c r="E105" i="16"/>
  <c r="E106" i="16" s="1"/>
  <c r="E107" i="16" s="1"/>
  <c r="G107" i="20" l="1"/>
  <c r="H106" i="20"/>
  <c r="J106" i="20"/>
  <c r="F107" i="16"/>
  <c r="E108" i="16"/>
  <c r="H107" i="16"/>
  <c r="H106" i="16"/>
  <c r="F106" i="16"/>
  <c r="H105" i="16"/>
  <c r="I105" i="16" s="1"/>
  <c r="F105" i="16"/>
  <c r="G108" i="20" l="1"/>
  <c r="H107" i="20"/>
  <c r="J107" i="20"/>
  <c r="I107" i="16"/>
  <c r="F108" i="16"/>
  <c r="E109" i="16"/>
  <c r="H108" i="16"/>
  <c r="I108" i="16" s="1"/>
  <c r="I106" i="16"/>
  <c r="G109" i="20" l="1"/>
  <c r="H108" i="20"/>
  <c r="J108" i="20"/>
  <c r="F109" i="16"/>
  <c r="E110" i="16"/>
  <c r="H109" i="16"/>
  <c r="I109" i="16" s="1"/>
  <c r="G110" i="20" l="1"/>
  <c r="H109" i="20"/>
  <c r="J109" i="20"/>
  <c r="H110" i="16"/>
  <c r="I110" i="16" s="1"/>
  <c r="F110" i="16"/>
  <c r="E111" i="16"/>
  <c r="E112" i="16" s="1"/>
  <c r="G111" i="20" l="1"/>
  <c r="G112" i="20" s="1"/>
  <c r="H110" i="20"/>
  <c r="J110" i="20"/>
  <c r="F111" i="16"/>
  <c r="F112" i="16"/>
  <c r="E113" i="16"/>
  <c r="J112" i="20" l="1"/>
  <c r="G113" i="20"/>
  <c r="H112" i="20"/>
  <c r="J111" i="20"/>
  <c r="H111" i="20"/>
  <c r="F113" i="16"/>
  <c r="E114" i="16"/>
  <c r="H113" i="20" l="1"/>
  <c r="G114" i="20"/>
  <c r="J113" i="20"/>
  <c r="F114" i="16"/>
  <c r="E115" i="16"/>
  <c r="H114" i="20" l="1"/>
  <c r="G115" i="20"/>
  <c r="G116" i="20" s="1"/>
  <c r="J114" i="20"/>
  <c r="F115" i="16"/>
  <c r="E116" i="16"/>
  <c r="G117" i="20" l="1"/>
  <c r="J116" i="20"/>
  <c r="H116" i="20"/>
  <c r="H115" i="20"/>
  <c r="J115" i="20"/>
  <c r="F116" i="16"/>
  <c r="E117" i="16"/>
  <c r="H117" i="20" l="1"/>
  <c r="J117" i="20"/>
  <c r="G118" i="20"/>
  <c r="G119" i="20" s="1"/>
  <c r="E118" i="16"/>
  <c r="F117" i="16"/>
  <c r="J119" i="20" l="1"/>
  <c r="H119" i="20"/>
  <c r="G120" i="20"/>
  <c r="G121" i="20" s="1"/>
  <c r="H118" i="20"/>
  <c r="J118" i="20"/>
  <c r="F118" i="16"/>
  <c r="E119" i="16"/>
  <c r="J121" i="20" l="1"/>
  <c r="H121" i="20"/>
  <c r="G122" i="20"/>
  <c r="J120" i="20"/>
  <c r="H120" i="20"/>
  <c r="F119" i="16"/>
  <c r="E120" i="16"/>
  <c r="H122" i="20" l="1"/>
  <c r="J122" i="20"/>
  <c r="G123" i="20"/>
  <c r="F120" i="16"/>
  <c r="E121" i="16"/>
  <c r="H123" i="20" l="1"/>
  <c r="J123" i="20"/>
  <c r="O27" i="20"/>
  <c r="F121" i="16"/>
  <c r="E122" i="16"/>
  <c r="F122" i="16" l="1"/>
  <c r="E123" i="16"/>
  <c r="F123" i="16" l="1"/>
  <c r="E124" i="16"/>
  <c r="F124" i="16" l="1"/>
  <c r="E125" i="16"/>
  <c r="F125" i="16" l="1"/>
  <c r="E126" i="16"/>
  <c r="F126" i="16" l="1"/>
  <c r="E127" i="16"/>
  <c r="E128" i="16" l="1"/>
  <c r="F127" i="16"/>
  <c r="F128" i="16" l="1"/>
  <c r="E129" i="16"/>
  <c r="F129" i="16" l="1"/>
  <c r="E130" i="16"/>
  <c r="F130" i="16" l="1"/>
  <c r="E131" i="16"/>
  <c r="F131" i="16" l="1"/>
  <c r="E132" i="16"/>
  <c r="F132" i="16" l="1"/>
  <c r="E133" i="16"/>
  <c r="F133" i="16" l="1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l="1"/>
  <c r="K11" i="19" s="1"/>
  <c r="J4" i="19"/>
  <c r="I4" i="19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<sst xmlns="http://schemas.openxmlformats.org/spreadsheetml/2006/main" count="313" uniqueCount="68">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</sst>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4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Casi_totali!$A$3:$A$134</c:f>
              <c:numCache>
                <c:formatCode>d/m;@</c:formatCode>
                <c:ptCount val="13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Casi_totali!$B$3:$B$134</c:f>
              <c:numCache>
                <c:formatCode>General</c:formatCode>
                <c:ptCount val="132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  <c:pt idx="125">
                  <c:v>1688939</c:v>
                </c:pt>
                <c:pt idx="126">
                  <c:v>1709991</c:v>
                </c:pt>
                <c:pt idx="127">
                  <c:v>1728878</c:v>
                </c:pt>
                <c:pt idx="128">
                  <c:v>1742557</c:v>
                </c:pt>
                <c:pt idx="129">
                  <c:v>1757394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Deceduti!$B$3:$B$127</c:f>
              <c:numCache>
                <c:formatCode>General</c:formatCode>
                <c:ptCount val="125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  <c:pt idx="108">
                  <c:v>46464</c:v>
                </c:pt>
                <c:pt idx="109">
                  <c:v>47217</c:v>
                </c:pt>
                <c:pt idx="110">
                  <c:v>47870</c:v>
                </c:pt>
                <c:pt idx="111">
                  <c:v>48569</c:v>
                </c:pt>
                <c:pt idx="112">
                  <c:v>49261</c:v>
                </c:pt>
                <c:pt idx="113">
                  <c:v>49823</c:v>
                </c:pt>
                <c:pt idx="114">
                  <c:v>50453</c:v>
                </c:pt>
                <c:pt idx="115">
                  <c:v>51306</c:v>
                </c:pt>
                <c:pt idx="116">
                  <c:v>52028</c:v>
                </c:pt>
                <c:pt idx="117">
                  <c:v>52850</c:v>
                </c:pt>
                <c:pt idx="118">
                  <c:v>53677</c:v>
                </c:pt>
                <c:pt idx="119">
                  <c:v>54363</c:v>
                </c:pt>
                <c:pt idx="120">
                  <c:v>54904</c:v>
                </c:pt>
                <c:pt idx="121">
                  <c:v>55576</c:v>
                </c:pt>
                <c:pt idx="122">
                  <c:v>56361</c:v>
                </c:pt>
                <c:pt idx="123">
                  <c:v>57045</c:v>
                </c:pt>
                <c:pt idx="124">
                  <c:v>58038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Deceduti!$T$134:$AB$134</c:f>
              <c:numCache>
                <c:formatCode>0</c:formatCode>
                <c:ptCount val="9"/>
                <c:pt idx="0">
                  <c:v>26.356589147286822</c:v>
                </c:pt>
                <c:pt idx="1">
                  <c:v>15.503875968992247</c:v>
                </c:pt>
                <c:pt idx="2">
                  <c:v>6.9767441860465116</c:v>
                </c:pt>
                <c:pt idx="3">
                  <c:v>9.3023255813953494</c:v>
                </c:pt>
                <c:pt idx="4">
                  <c:v>10.077519379844961</c:v>
                </c:pt>
                <c:pt idx="5">
                  <c:v>14.728682170542635</c:v>
                </c:pt>
                <c:pt idx="6">
                  <c:v>6.2015503875968996</c:v>
                </c:pt>
                <c:pt idx="7">
                  <c:v>6.9767441860465116</c:v>
                </c:pt>
                <c:pt idx="8">
                  <c:v>3.8759689922480618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Ospedalizzati!$B$3:$B$133</c:f>
              <c:numCache>
                <c:formatCode>General</c:formatCode>
                <c:ptCount val="131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  <c:pt idx="109">
                  <c:v>37174</c:v>
                </c:pt>
                <c:pt idx="110">
                  <c:v>37322</c:v>
                </c:pt>
                <c:pt idx="111">
                  <c:v>37705</c:v>
                </c:pt>
                <c:pt idx="112">
                  <c:v>37821</c:v>
                </c:pt>
                <c:pt idx="113">
                  <c:v>38080</c:v>
                </c:pt>
                <c:pt idx="114">
                  <c:v>38507</c:v>
                </c:pt>
                <c:pt idx="115">
                  <c:v>38393</c:v>
                </c:pt>
                <c:pt idx="116">
                  <c:v>38161</c:v>
                </c:pt>
                <c:pt idx="117">
                  <c:v>37884</c:v>
                </c:pt>
                <c:pt idx="118">
                  <c:v>37466</c:v>
                </c:pt>
                <c:pt idx="119">
                  <c:v>37061</c:v>
                </c:pt>
                <c:pt idx="120">
                  <c:v>36632</c:v>
                </c:pt>
                <c:pt idx="121">
                  <c:v>36931</c:v>
                </c:pt>
                <c:pt idx="122">
                  <c:v>36474</c:v>
                </c:pt>
                <c:pt idx="123">
                  <c:v>36070</c:v>
                </c:pt>
                <c:pt idx="124">
                  <c:v>35369</c:v>
                </c:pt>
                <c:pt idx="125">
                  <c:v>34767</c:v>
                </c:pt>
                <c:pt idx="126">
                  <c:v>33675</c:v>
                </c:pt>
                <c:pt idx="127">
                  <c:v>33845</c:v>
                </c:pt>
                <c:pt idx="128">
                  <c:v>33906</c:v>
                </c:pt>
                <c:pt idx="129">
                  <c:v>33426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47752381521522E-2"/>
          <c:y val="3.6706662477133507E-2"/>
          <c:w val="0.70653536478676615"/>
          <c:h val="0.80756505773147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Ospedalizzati!$A$3:$A$139</c:f>
              <c:numCache>
                <c:formatCode>d/m;@</c:formatCode>
                <c:ptCount val="13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Ospedalizzati!$C$3:$C$139</c:f>
              <c:numCache>
                <c:formatCode>General</c:formatCode>
                <c:ptCount val="137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  <c:pt idx="109">
                  <c:v>488</c:v>
                </c:pt>
                <c:pt idx="110">
                  <c:v>148</c:v>
                </c:pt>
                <c:pt idx="111">
                  <c:v>383</c:v>
                </c:pt>
                <c:pt idx="112">
                  <c:v>116</c:v>
                </c:pt>
                <c:pt idx="113">
                  <c:v>259</c:v>
                </c:pt>
                <c:pt idx="114">
                  <c:v>427</c:v>
                </c:pt>
                <c:pt idx="115">
                  <c:v>-114</c:v>
                </c:pt>
                <c:pt idx="116">
                  <c:v>-232</c:v>
                </c:pt>
                <c:pt idx="117">
                  <c:v>-277</c:v>
                </c:pt>
                <c:pt idx="118">
                  <c:v>-418</c:v>
                </c:pt>
                <c:pt idx="119">
                  <c:v>-405</c:v>
                </c:pt>
                <c:pt idx="120">
                  <c:v>-429</c:v>
                </c:pt>
                <c:pt idx="121">
                  <c:v>299</c:v>
                </c:pt>
                <c:pt idx="122">
                  <c:v>-457</c:v>
                </c:pt>
                <c:pt idx="123">
                  <c:v>-404</c:v>
                </c:pt>
                <c:pt idx="124">
                  <c:v>-701</c:v>
                </c:pt>
                <c:pt idx="125">
                  <c:v>-602</c:v>
                </c:pt>
                <c:pt idx="126">
                  <c:v>-1092</c:v>
                </c:pt>
                <c:pt idx="127">
                  <c:v>170</c:v>
                </c:pt>
                <c:pt idx="128">
                  <c:v>61</c:v>
                </c:pt>
                <c:pt idx="129">
                  <c:v>-480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Ospedalizzati!$A$12:$A$139</c:f>
              <c:numCache>
                <c:formatCode>d/m;@</c:formatCode>
                <c:ptCount val="128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  <c:pt idx="116">
                  <c:v>44169</c:v>
                </c:pt>
                <c:pt idx="117">
                  <c:v>44170</c:v>
                </c:pt>
                <c:pt idx="118">
                  <c:v>44171</c:v>
                </c:pt>
                <c:pt idx="119">
                  <c:v>44172</c:v>
                </c:pt>
                <c:pt idx="120">
                  <c:v>44173</c:v>
                </c:pt>
              </c:numCache>
            </c:numRef>
          </c:xVal>
          <c:yVal>
            <c:numRef>
              <c:f>Ospedalizzati!$E$12:$E$139</c:f>
              <c:numCache>
                <c:formatCode>0</c:formatCode>
                <c:ptCount val="128"/>
                <c:pt idx="0">
                  <c:v>8.2857142857142865</c:v>
                </c:pt>
                <c:pt idx="1">
                  <c:v>7.1428571428571432</c:v>
                </c:pt>
                <c:pt idx="2">
                  <c:v>6.8571428571428568</c:v>
                </c:pt>
                <c:pt idx="3">
                  <c:v>3.8571428571428572</c:v>
                </c:pt>
                <c:pt idx="4">
                  <c:v>5.2857142857142856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5</c:v>
                </c:pt>
                <c:pt idx="8">
                  <c:v>6.1428571428571432</c:v>
                </c:pt>
                <c:pt idx="9">
                  <c:v>7.2857142857142856</c:v>
                </c:pt>
                <c:pt idx="10">
                  <c:v>14.285714285714286</c:v>
                </c:pt>
                <c:pt idx="11">
                  <c:v>15.714285714285714</c:v>
                </c:pt>
                <c:pt idx="12">
                  <c:v>23</c:v>
                </c:pt>
                <c:pt idx="13">
                  <c:v>24.142857142857142</c:v>
                </c:pt>
                <c:pt idx="14">
                  <c:v>28.142857142857142</c:v>
                </c:pt>
                <c:pt idx="15">
                  <c:v>34.571428571428569</c:v>
                </c:pt>
                <c:pt idx="16">
                  <c:v>31.857142857142858</c:v>
                </c:pt>
                <c:pt idx="17">
                  <c:v>27.428571428571427</c:v>
                </c:pt>
                <c:pt idx="18">
                  <c:v>35.285714285714285</c:v>
                </c:pt>
                <c:pt idx="19">
                  <c:v>37.714285714285715</c:v>
                </c:pt>
                <c:pt idx="20">
                  <c:v>37</c:v>
                </c:pt>
                <c:pt idx="21">
                  <c:v>42.428571428571431</c:v>
                </c:pt>
                <c:pt idx="22">
                  <c:v>38.857142857142854</c:v>
                </c:pt>
                <c:pt idx="23">
                  <c:v>51.857142857142854</c:v>
                </c:pt>
                <c:pt idx="24">
                  <c:v>60.285714285714285</c:v>
                </c:pt>
                <c:pt idx="25">
                  <c:v>61</c:v>
                </c:pt>
                <c:pt idx="26">
                  <c:v>68</c:v>
                </c:pt>
                <c:pt idx="27">
                  <c:v>70.571428571428569</c:v>
                </c:pt>
                <c:pt idx="28">
                  <c:v>68.428571428571431</c:v>
                </c:pt>
                <c:pt idx="29">
                  <c:v>68.428571428571431</c:v>
                </c:pt>
                <c:pt idx="30">
                  <c:v>59.428571428571431</c:v>
                </c:pt>
                <c:pt idx="31">
                  <c:v>54.571428571428569</c:v>
                </c:pt>
                <c:pt idx="32">
                  <c:v>53.571428571428569</c:v>
                </c:pt>
                <c:pt idx="33">
                  <c:v>42.285714285714285</c:v>
                </c:pt>
                <c:pt idx="34">
                  <c:v>56</c:v>
                </c:pt>
                <c:pt idx="35">
                  <c:v>59</c:v>
                </c:pt>
                <c:pt idx="36">
                  <c:v>65.428571428571431</c:v>
                </c:pt>
                <c:pt idx="37">
                  <c:v>74.285714285714292</c:v>
                </c:pt>
                <c:pt idx="38">
                  <c:v>80.571428571428569</c:v>
                </c:pt>
                <c:pt idx="39">
                  <c:v>80</c:v>
                </c:pt>
                <c:pt idx="40">
                  <c:v>81.571428571428569</c:v>
                </c:pt>
                <c:pt idx="41">
                  <c:v>66</c:v>
                </c:pt>
                <c:pt idx="42">
                  <c:v>51.142857142857146</c:v>
                </c:pt>
                <c:pt idx="43">
                  <c:v>55.428571428571431</c:v>
                </c:pt>
                <c:pt idx="44">
                  <c:v>60</c:v>
                </c:pt>
                <c:pt idx="45">
                  <c:v>58.571428571428569</c:v>
                </c:pt>
                <c:pt idx="46">
                  <c:v>59.571428571428569</c:v>
                </c:pt>
                <c:pt idx="47">
                  <c:v>55.142857142857146</c:v>
                </c:pt>
                <c:pt idx="48">
                  <c:v>56.857142857142854</c:v>
                </c:pt>
                <c:pt idx="49">
                  <c:v>73.285714285714292</c:v>
                </c:pt>
                <c:pt idx="50">
                  <c:v>76.285714285714292</c:v>
                </c:pt>
                <c:pt idx="51">
                  <c:v>68</c:v>
                </c:pt>
                <c:pt idx="52">
                  <c:v>60.714285714285715</c:v>
                </c:pt>
                <c:pt idx="53">
                  <c:v>58.714285714285715</c:v>
                </c:pt>
                <c:pt idx="54">
                  <c:v>65</c:v>
                </c:pt>
                <c:pt idx="55">
                  <c:v>72.714285714285708</c:v>
                </c:pt>
                <c:pt idx="56">
                  <c:v>70</c:v>
                </c:pt>
                <c:pt idx="57">
                  <c:v>81.285714285714292</c:v>
                </c:pt>
                <c:pt idx="58">
                  <c:v>89.285714285714292</c:v>
                </c:pt>
                <c:pt idx="59">
                  <c:v>113.14285714285714</c:v>
                </c:pt>
                <c:pt idx="60">
                  <c:v>127.85714285714286</c:v>
                </c:pt>
                <c:pt idx="61">
                  <c:v>148.14285714285714</c:v>
                </c:pt>
                <c:pt idx="62">
                  <c:v>174.85714285714286</c:v>
                </c:pt>
                <c:pt idx="63">
                  <c:v>192.71428571428572</c:v>
                </c:pt>
                <c:pt idx="64">
                  <c:v>209</c:v>
                </c:pt>
                <c:pt idx="65">
                  <c:v>235.14285714285714</c:v>
                </c:pt>
                <c:pt idx="66">
                  <c:v>270</c:v>
                </c:pt>
                <c:pt idx="67">
                  <c:v>299.85714285714283</c:v>
                </c:pt>
                <c:pt idx="68">
                  <c:v>334.71428571428572</c:v>
                </c:pt>
                <c:pt idx="69">
                  <c:v>370.85714285714283</c:v>
                </c:pt>
                <c:pt idx="70">
                  <c:v>420.28571428571428</c:v>
                </c:pt>
                <c:pt idx="71">
                  <c:v>457.14285714285717</c:v>
                </c:pt>
                <c:pt idx="72">
                  <c:v>533.42857142857144</c:v>
                </c:pt>
                <c:pt idx="73">
                  <c:v>567.71428571428567</c:v>
                </c:pt>
                <c:pt idx="74">
                  <c:v>614.85714285714289</c:v>
                </c:pt>
                <c:pt idx="75">
                  <c:v>683.14285714285711</c:v>
                </c:pt>
                <c:pt idx="76">
                  <c:v>727.57142857142856</c:v>
                </c:pt>
                <c:pt idx="77">
                  <c:v>761.85714285714289</c:v>
                </c:pt>
                <c:pt idx="78">
                  <c:v>829.71428571428567</c:v>
                </c:pt>
                <c:pt idx="79">
                  <c:v>863.14285714285711</c:v>
                </c:pt>
                <c:pt idx="80">
                  <c:v>933.42857142857144</c:v>
                </c:pt>
                <c:pt idx="81">
                  <c:v>989.85714285714289</c:v>
                </c:pt>
                <c:pt idx="82">
                  <c:v>1020.2857142857143</c:v>
                </c:pt>
                <c:pt idx="83">
                  <c:v>1056.2857142857142</c:v>
                </c:pt>
                <c:pt idx="84">
                  <c:v>1089.5714285714287</c:v>
                </c:pt>
                <c:pt idx="85">
                  <c:v>1083</c:v>
                </c:pt>
                <c:pt idx="86">
                  <c:v>1139</c:v>
                </c:pt>
                <c:pt idx="87">
                  <c:v>1127.2857142857142</c:v>
                </c:pt>
                <c:pt idx="88">
                  <c:v>1147.4285714285713</c:v>
                </c:pt>
                <c:pt idx="89">
                  <c:v>1111.4285714285713</c:v>
                </c:pt>
                <c:pt idx="90">
                  <c:v>1133.4285714285713</c:v>
                </c:pt>
                <c:pt idx="91">
                  <c:v>1192.5714285714287</c:v>
                </c:pt>
                <c:pt idx="92">
                  <c:v>1231.8571428571429</c:v>
                </c:pt>
                <c:pt idx="93">
                  <c:v>1180.7142857142858</c:v>
                </c:pt>
                <c:pt idx="94">
                  <c:v>1159.5714285714287</c:v>
                </c:pt>
                <c:pt idx="95">
                  <c:v>1056.5714285714287</c:v>
                </c:pt>
                <c:pt idx="96">
                  <c:v>1089.1428571428571</c:v>
                </c:pt>
                <c:pt idx="97">
                  <c:v>994.42857142857144</c:v>
                </c:pt>
                <c:pt idx="98">
                  <c:v>897.14285714285711</c:v>
                </c:pt>
                <c:pt idx="99">
                  <c:v>791.85714285714289</c:v>
                </c:pt>
                <c:pt idx="100">
                  <c:v>726</c:v>
                </c:pt>
                <c:pt idx="101">
                  <c:v>664.14285714285711</c:v>
                </c:pt>
                <c:pt idx="102">
                  <c:v>611.28571428571433</c:v>
                </c:pt>
                <c:pt idx="103">
                  <c:v>508.71428571428572</c:v>
                </c:pt>
                <c:pt idx="104">
                  <c:v>445.28571428571428</c:v>
                </c:pt>
                <c:pt idx="105">
                  <c:v>373</c:v>
                </c:pt>
                <c:pt idx="106">
                  <c:v>354.14285714285717</c:v>
                </c:pt>
                <c:pt idx="107">
                  <c:v>243.85714285714286</c:v>
                </c:pt>
                <c:pt idx="108">
                  <c:v>141</c:v>
                </c:pt>
                <c:pt idx="109">
                  <c:v>80.285714285714292</c:v>
                </c:pt>
                <c:pt idx="110">
                  <c:v>-34.142857142857146</c:v>
                </c:pt>
                <c:pt idx="111">
                  <c:v>-108.57142857142857</c:v>
                </c:pt>
                <c:pt idx="112">
                  <c:v>-206.85714285714286</c:v>
                </c:pt>
                <c:pt idx="113">
                  <c:v>-225.14285714285714</c:v>
                </c:pt>
                <c:pt idx="114">
                  <c:v>-274.14285714285717</c:v>
                </c:pt>
                <c:pt idx="115">
                  <c:v>-298.71428571428572</c:v>
                </c:pt>
                <c:pt idx="116">
                  <c:v>-359.28571428571428</c:v>
                </c:pt>
                <c:pt idx="117">
                  <c:v>-385.57142857142856</c:v>
                </c:pt>
                <c:pt idx="118">
                  <c:v>-483.71428571428572</c:v>
                </c:pt>
                <c:pt idx="119">
                  <c:v>-398.14285714285717</c:v>
                </c:pt>
                <c:pt idx="120">
                  <c:v>-432.14285714285717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A-4F51-9231-A121A34E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Positivi!$A$3:$A$134</c:f>
              <c:numCache>
                <c:formatCode>d/m;@</c:formatCode>
                <c:ptCount val="13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Positivi!$B$3:$B$134</c:f>
              <c:numCache>
                <c:formatCode>General</c:formatCode>
                <c:ptCount val="132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  <c:pt idx="118">
                  <c:v>787893</c:v>
                </c:pt>
                <c:pt idx="119">
                  <c:v>789308</c:v>
                </c:pt>
                <c:pt idx="120">
                  <c:v>795771</c:v>
                </c:pt>
                <c:pt idx="121">
                  <c:v>788471</c:v>
                </c:pt>
                <c:pt idx="122">
                  <c:v>779945</c:v>
                </c:pt>
                <c:pt idx="123">
                  <c:v>761230</c:v>
                </c:pt>
                <c:pt idx="124">
                  <c:v>759982</c:v>
                </c:pt>
                <c:pt idx="125">
                  <c:v>757702</c:v>
                </c:pt>
                <c:pt idx="126">
                  <c:v>754169</c:v>
                </c:pt>
                <c:pt idx="127">
                  <c:v>755306</c:v>
                </c:pt>
                <c:pt idx="128">
                  <c:v>748819</c:v>
                </c:pt>
                <c:pt idx="129">
                  <c:v>737525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Positivi!$A$3:$A$135</c:f>
              <c:numCache>
                <c:formatCode>d/m;@</c:formatCode>
                <c:ptCount val="13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Positivi!$C$3:$C$135</c:f>
              <c:numCache>
                <c:formatCode>General</c:formatCode>
                <c:ptCount val="133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  <c:pt idx="109">
                  <c:v>9358</c:v>
                </c:pt>
                <c:pt idx="110">
                  <c:v>18503</c:v>
                </c:pt>
                <c:pt idx="111">
                  <c:v>15505</c:v>
                </c:pt>
                <c:pt idx="112">
                  <c:v>14570</c:v>
                </c:pt>
                <c:pt idx="113">
                  <c:v>14201</c:v>
                </c:pt>
                <c:pt idx="114">
                  <c:v>-9098</c:v>
                </c:pt>
                <c:pt idx="115">
                  <c:v>1537</c:v>
                </c:pt>
                <c:pt idx="116">
                  <c:v>-6689</c:v>
                </c:pt>
                <c:pt idx="117">
                  <c:v>4148</c:v>
                </c:pt>
                <c:pt idx="118">
                  <c:v>-7952</c:v>
                </c:pt>
                <c:pt idx="119">
                  <c:v>1415</c:v>
                </c:pt>
                <c:pt idx="120">
                  <c:v>6463</c:v>
                </c:pt>
                <c:pt idx="121">
                  <c:v>-7300</c:v>
                </c:pt>
                <c:pt idx="122">
                  <c:v>-8526</c:v>
                </c:pt>
                <c:pt idx="123">
                  <c:v>-18715</c:v>
                </c:pt>
                <c:pt idx="124">
                  <c:v>-1248</c:v>
                </c:pt>
                <c:pt idx="125">
                  <c:v>-2280</c:v>
                </c:pt>
                <c:pt idx="126">
                  <c:v>-3533</c:v>
                </c:pt>
                <c:pt idx="127">
                  <c:v>1137</c:v>
                </c:pt>
                <c:pt idx="128">
                  <c:v>-6487</c:v>
                </c:pt>
                <c:pt idx="129">
                  <c:v>-11294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Positivi!$A$3:$A$137</c:f>
              <c:numCache>
                <c:formatCode>d/m;@</c:formatCode>
                <c:ptCount val="13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Positivi!$E$3:$E$137</c:f>
              <c:numCache>
                <c:formatCode>General</c:formatCode>
                <c:ptCount val="135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  <c:pt idx="109" formatCode="0">
                  <c:v>18544.285714285714</c:v>
                </c:pt>
                <c:pt idx="110" formatCode="0">
                  <c:v>18088.142857142859</c:v>
                </c:pt>
                <c:pt idx="111" formatCode="0">
                  <c:v>16178.571428571429</c:v>
                </c:pt>
                <c:pt idx="112" formatCode="0">
                  <c:v>14758.714285714286</c:v>
                </c:pt>
                <c:pt idx="113" formatCode="0">
                  <c:v>13351</c:v>
                </c:pt>
                <c:pt idx="114" formatCode="0">
                  <c:v>11295</c:v>
                </c:pt>
                <c:pt idx="115" formatCode="0">
                  <c:v>9225.1428571428569</c:v>
                </c:pt>
                <c:pt idx="116" formatCode="0">
                  <c:v>6932.7142857142853</c:v>
                </c:pt>
                <c:pt idx="117" formatCode="0">
                  <c:v>4882</c:v>
                </c:pt>
                <c:pt idx="118" formatCode="0">
                  <c:v>1531</c:v>
                </c:pt>
                <c:pt idx="119" formatCode="0">
                  <c:v>-348.28571428571428</c:v>
                </c:pt>
                <c:pt idx="120" formatCode="0">
                  <c:v>-1453.7142857142858</c:v>
                </c:pt>
                <c:pt idx="121" formatCode="0">
                  <c:v>-1196.8571428571429</c:v>
                </c:pt>
                <c:pt idx="122" formatCode="0">
                  <c:v>-2634.4285714285716</c:v>
                </c:pt>
                <c:pt idx="123" formatCode="0">
                  <c:v>-4352.4285714285716</c:v>
                </c:pt>
                <c:pt idx="124" formatCode="0">
                  <c:v>-5123.2857142857147</c:v>
                </c:pt>
                <c:pt idx="125" formatCode="0">
                  <c:v>-4313</c:v>
                </c:pt>
                <c:pt idx="126" formatCode="0">
                  <c:v>-5019.8571428571431</c:v>
                </c:pt>
                <c:pt idx="127" formatCode="0">
                  <c:v>-5780.7142857142853</c:v>
                </c:pt>
                <c:pt idx="128" formatCode="0">
                  <c:v>-5664.5714285714284</c:v>
                </c:pt>
                <c:pt idx="129" formatCode="0">
                  <c:v>-6060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Positivi!$B$3:$B$133</c:f>
              <c:numCache>
                <c:formatCode>General</c:formatCode>
                <c:ptCount val="131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  <c:pt idx="118">
                  <c:v>787893</c:v>
                </c:pt>
                <c:pt idx="119">
                  <c:v>789308</c:v>
                </c:pt>
                <c:pt idx="120">
                  <c:v>795771</c:v>
                </c:pt>
                <c:pt idx="121">
                  <c:v>788471</c:v>
                </c:pt>
                <c:pt idx="122">
                  <c:v>779945</c:v>
                </c:pt>
                <c:pt idx="123">
                  <c:v>761230</c:v>
                </c:pt>
                <c:pt idx="124">
                  <c:v>759982</c:v>
                </c:pt>
                <c:pt idx="125">
                  <c:v>757702</c:v>
                </c:pt>
                <c:pt idx="126">
                  <c:v>754169</c:v>
                </c:pt>
                <c:pt idx="127">
                  <c:v>755306</c:v>
                </c:pt>
                <c:pt idx="128">
                  <c:v>748819</c:v>
                </c:pt>
                <c:pt idx="129">
                  <c:v>737525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Quarantena!$B$3:$B$133</c:f>
              <c:numCache>
                <c:formatCode>General</c:formatCode>
                <c:ptCount val="131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  <c:pt idx="108">
                  <c:v>697124</c:v>
                </c:pt>
                <c:pt idx="109">
                  <c:v>705994</c:v>
                </c:pt>
                <c:pt idx="110">
                  <c:v>724349</c:v>
                </c:pt>
                <c:pt idx="111">
                  <c:v>739471</c:v>
                </c:pt>
                <c:pt idx="112">
                  <c:v>753925</c:v>
                </c:pt>
                <c:pt idx="113">
                  <c:v>767867</c:v>
                </c:pt>
                <c:pt idx="114">
                  <c:v>758342</c:v>
                </c:pt>
                <c:pt idx="115">
                  <c:v>759993</c:v>
                </c:pt>
                <c:pt idx="116">
                  <c:v>753536</c:v>
                </c:pt>
                <c:pt idx="117">
                  <c:v>757961</c:v>
                </c:pt>
                <c:pt idx="118">
                  <c:v>750427</c:v>
                </c:pt>
                <c:pt idx="119">
                  <c:v>752247</c:v>
                </c:pt>
                <c:pt idx="120">
                  <c:v>759139</c:v>
                </c:pt>
                <c:pt idx="121">
                  <c:v>751540</c:v>
                </c:pt>
                <c:pt idx="122">
                  <c:v>743471</c:v>
                </c:pt>
                <c:pt idx="123">
                  <c:v>725160</c:v>
                </c:pt>
                <c:pt idx="124">
                  <c:v>724613</c:v>
                </c:pt>
                <c:pt idx="125">
                  <c:v>722935</c:v>
                </c:pt>
                <c:pt idx="126">
                  <c:v>720494</c:v>
                </c:pt>
                <c:pt idx="127">
                  <c:v>721461</c:v>
                </c:pt>
                <c:pt idx="128">
                  <c:v>714913</c:v>
                </c:pt>
                <c:pt idx="129">
                  <c:v>704099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Quarantena!$A$3:$A$143</c:f>
              <c:numCache>
                <c:formatCode>d/m;@</c:formatCode>
                <c:ptCount val="14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Quarantena!$C$3:$C$143</c:f>
              <c:numCache>
                <c:formatCode>General</c:formatCode>
                <c:ptCount val="141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  <c:pt idx="109">
                  <c:v>8870</c:v>
                </c:pt>
                <c:pt idx="110">
                  <c:v>18355</c:v>
                </c:pt>
                <c:pt idx="111">
                  <c:v>15122</c:v>
                </c:pt>
                <c:pt idx="112">
                  <c:v>14454</c:v>
                </c:pt>
                <c:pt idx="113">
                  <c:v>13942</c:v>
                </c:pt>
                <c:pt idx="114">
                  <c:v>-9525</c:v>
                </c:pt>
                <c:pt idx="115">
                  <c:v>1651</c:v>
                </c:pt>
                <c:pt idx="116">
                  <c:v>-6457</c:v>
                </c:pt>
                <c:pt idx="117">
                  <c:v>4425</c:v>
                </c:pt>
                <c:pt idx="118">
                  <c:v>-7534</c:v>
                </c:pt>
                <c:pt idx="119">
                  <c:v>1820</c:v>
                </c:pt>
                <c:pt idx="120">
                  <c:v>6892</c:v>
                </c:pt>
                <c:pt idx="121">
                  <c:v>-7599</c:v>
                </c:pt>
                <c:pt idx="122">
                  <c:v>-8069</c:v>
                </c:pt>
                <c:pt idx="123">
                  <c:v>-18311</c:v>
                </c:pt>
                <c:pt idx="124">
                  <c:v>-547</c:v>
                </c:pt>
                <c:pt idx="125">
                  <c:v>-1678</c:v>
                </c:pt>
                <c:pt idx="126">
                  <c:v>-2441</c:v>
                </c:pt>
                <c:pt idx="127">
                  <c:v>967</c:v>
                </c:pt>
                <c:pt idx="128">
                  <c:v>-6548</c:v>
                </c:pt>
                <c:pt idx="129">
                  <c:v>-10814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positivi'!$A$3:$A$134</c:f>
              <c:numCache>
                <c:formatCode>d/m;@</c:formatCode>
                <c:ptCount val="13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'Nuovi positivi'!$B$3:$B$134</c:f>
              <c:numCache>
                <c:formatCode>General</c:formatCode>
                <c:ptCount val="132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  <c:pt idx="125">
                  <c:v>1688939</c:v>
                </c:pt>
                <c:pt idx="126">
                  <c:v>1709991</c:v>
                </c:pt>
                <c:pt idx="127">
                  <c:v>1728878</c:v>
                </c:pt>
                <c:pt idx="128">
                  <c:v>1742557</c:v>
                </c:pt>
                <c:pt idx="129">
                  <c:v>1757394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Casi_totali!$A$3:$A$140</c:f>
              <c:numCache>
                <c:formatCode>d/m;@</c:formatCode>
                <c:ptCount val="13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Casi_totali!$B$3:$B$140</c:f>
              <c:numCache>
                <c:formatCode>General</c:formatCode>
                <c:ptCount val="138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  <c:pt idx="125">
                  <c:v>1688939</c:v>
                </c:pt>
                <c:pt idx="126">
                  <c:v>1709991</c:v>
                </c:pt>
                <c:pt idx="127">
                  <c:v>1728878</c:v>
                </c:pt>
                <c:pt idx="128">
                  <c:v>1742557</c:v>
                </c:pt>
                <c:pt idx="129">
                  <c:v>1757394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positivi'!$A$4:$A$131</c:f>
              <c:numCache>
                <c:formatCode>d/m;@</c:formatCode>
                <c:ptCount val="128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  <c:pt idx="126">
                  <c:v>44171</c:v>
                </c:pt>
                <c:pt idx="127">
                  <c:v>44172</c:v>
                </c:pt>
              </c:numCache>
            </c:numRef>
          </c:xVal>
          <c:yVal>
            <c:numRef>
              <c:f>'Nuovi positivi'!$C$4:$C$131</c:f>
              <c:numCache>
                <c:formatCode>General</c:formatCode>
                <c:ptCount val="128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  <c:pt idx="107">
                  <c:v>32191</c:v>
                </c:pt>
                <c:pt idx="108">
                  <c:v>34280</c:v>
                </c:pt>
                <c:pt idx="109">
                  <c:v>36176</c:v>
                </c:pt>
                <c:pt idx="110">
                  <c:v>37239</c:v>
                </c:pt>
                <c:pt idx="111">
                  <c:v>34764</c:v>
                </c:pt>
                <c:pt idx="112">
                  <c:v>28337</c:v>
                </c:pt>
                <c:pt idx="113">
                  <c:v>22927</c:v>
                </c:pt>
                <c:pt idx="114">
                  <c:v>23227</c:v>
                </c:pt>
                <c:pt idx="115">
                  <c:v>25852</c:v>
                </c:pt>
                <c:pt idx="116">
                  <c:v>29001</c:v>
                </c:pt>
                <c:pt idx="117">
                  <c:v>28342</c:v>
                </c:pt>
                <c:pt idx="118">
                  <c:v>26315</c:v>
                </c:pt>
                <c:pt idx="119">
                  <c:v>20646</c:v>
                </c:pt>
                <c:pt idx="120">
                  <c:v>16376</c:v>
                </c:pt>
                <c:pt idx="121">
                  <c:v>19347</c:v>
                </c:pt>
                <c:pt idx="122">
                  <c:v>20709</c:v>
                </c:pt>
                <c:pt idx="123">
                  <c:v>23219</c:v>
                </c:pt>
                <c:pt idx="124">
                  <c:v>24110</c:v>
                </c:pt>
                <c:pt idx="125">
                  <c:v>21052</c:v>
                </c:pt>
                <c:pt idx="126">
                  <c:v>18887</c:v>
                </c:pt>
                <c:pt idx="127">
                  <c:v>13679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positivi'!$A$3:$A$132</c:f>
              <c:numCache>
                <c:formatCode>d/m;@</c:formatCode>
                <c:ptCount val="13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'Nuovi positivi'!$E$3:$E$132</c:f>
              <c:numCache>
                <c:formatCode>General</c:formatCode>
                <c:ptCount val="130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  <c:pt idx="108" formatCode="0">
                  <c:v>34658.428571428572</c:v>
                </c:pt>
                <c:pt idx="109" formatCode="0">
                  <c:v>34846.857142857145</c:v>
                </c:pt>
                <c:pt idx="110" formatCode="0">
                  <c:v>34589.571428571428</c:v>
                </c:pt>
                <c:pt idx="111" formatCode="0">
                  <c:v>34066.285714285717</c:v>
                </c:pt>
                <c:pt idx="112" formatCode="0">
                  <c:v>33711.285714285717</c:v>
                </c:pt>
                <c:pt idx="113" formatCode="0">
                  <c:v>32905.571428571428</c:v>
                </c:pt>
                <c:pt idx="114" formatCode="0">
                  <c:v>32273.428571428572</c:v>
                </c:pt>
                <c:pt idx="115" formatCode="0">
                  <c:v>30992.857142857141</c:v>
                </c:pt>
                <c:pt idx="116" formatCode="0">
                  <c:v>29788.857142857141</c:v>
                </c:pt>
                <c:pt idx="117" formatCode="0">
                  <c:v>28763.857142857141</c:v>
                </c:pt>
                <c:pt idx="118" formatCode="0">
                  <c:v>27492.857142857141</c:v>
                </c:pt>
                <c:pt idx="119" formatCode="0">
                  <c:v>26285.857142857141</c:v>
                </c:pt>
                <c:pt idx="120" formatCode="0">
                  <c:v>25187.142857142859</c:v>
                </c:pt>
                <c:pt idx="121" formatCode="0">
                  <c:v>24251.285714285714</c:v>
                </c:pt>
                <c:pt idx="122" formatCode="0">
                  <c:v>23697</c:v>
                </c:pt>
                <c:pt idx="123" formatCode="0">
                  <c:v>22962.285714285714</c:v>
                </c:pt>
                <c:pt idx="124" formatCode="0">
                  <c:v>22136.285714285714</c:v>
                </c:pt>
                <c:pt idx="125" formatCode="0">
                  <c:v>21531.714285714286</c:v>
                </c:pt>
                <c:pt idx="126" formatCode="0">
                  <c:v>20779.857142857141</c:v>
                </c:pt>
                <c:pt idx="127" formatCode="0">
                  <c:v>20528.571428571428</c:v>
                </c:pt>
                <c:pt idx="128" formatCode="0">
                  <c:v>20143.285714285714</c:v>
                </c:pt>
                <c:pt idx="129" formatCode="0">
                  <c:v>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positivi'!$T$140:$AB$140</c:f>
              <c:numCache>
                <c:formatCode>0</c:formatCode>
                <c:ptCount val="9"/>
                <c:pt idx="0">
                  <c:v>40.310077519379846</c:v>
                </c:pt>
                <c:pt idx="1">
                  <c:v>22.480620155038761</c:v>
                </c:pt>
                <c:pt idx="2">
                  <c:v>16.279069767441861</c:v>
                </c:pt>
                <c:pt idx="3">
                  <c:v>6.9767441860465116</c:v>
                </c:pt>
                <c:pt idx="4">
                  <c:v>5.4263565891472867</c:v>
                </c:pt>
                <c:pt idx="5">
                  <c:v>1.5503875968992249</c:v>
                </c:pt>
                <c:pt idx="6">
                  <c:v>0.77519379844961245</c:v>
                </c:pt>
                <c:pt idx="7">
                  <c:v>2.3255813953488373</c:v>
                </c:pt>
                <c:pt idx="8">
                  <c:v>3.8759689922480618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  <c:pt idx="109">
                  <c:v>19474341</c:v>
                </c:pt>
                <c:pt idx="110">
                  <c:v>19724527</c:v>
                </c:pt>
                <c:pt idx="111">
                  <c:v>19962604</c:v>
                </c:pt>
                <c:pt idx="112">
                  <c:v>20199829</c:v>
                </c:pt>
                <c:pt idx="113">
                  <c:v>20388576</c:v>
                </c:pt>
                <c:pt idx="114">
                  <c:v>20537521</c:v>
                </c:pt>
                <c:pt idx="115">
                  <c:v>20726180</c:v>
                </c:pt>
                <c:pt idx="116">
                  <c:v>20956187</c:v>
                </c:pt>
                <c:pt idx="117">
                  <c:v>21188898</c:v>
                </c:pt>
                <c:pt idx="118">
                  <c:v>21411701</c:v>
                </c:pt>
                <c:pt idx="119">
                  <c:v>21637641</c:v>
                </c:pt>
                <c:pt idx="120">
                  <c:v>21814575</c:v>
                </c:pt>
                <c:pt idx="121">
                  <c:v>21945099</c:v>
                </c:pt>
                <c:pt idx="122">
                  <c:v>22127199</c:v>
                </c:pt>
                <c:pt idx="123">
                  <c:v>22334342</c:v>
                </c:pt>
                <c:pt idx="124">
                  <c:v>22561071</c:v>
                </c:pt>
                <c:pt idx="125">
                  <c:v>22767130</c:v>
                </c:pt>
                <c:pt idx="126">
                  <c:v>22962114</c:v>
                </c:pt>
                <c:pt idx="127">
                  <c:v>23125664</c:v>
                </c:pt>
                <c:pt idx="128">
                  <c:v>23236881</c:v>
                </c:pt>
                <c:pt idx="129">
                  <c:v>23386113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  <c:pt idx="109">
                  <c:v>234834</c:v>
                </c:pt>
                <c:pt idx="110">
                  <c:v>250186</c:v>
                </c:pt>
                <c:pt idx="111">
                  <c:v>238077</c:v>
                </c:pt>
                <c:pt idx="112">
                  <c:v>237225</c:v>
                </c:pt>
                <c:pt idx="113">
                  <c:v>188747</c:v>
                </c:pt>
                <c:pt idx="114">
                  <c:v>148945</c:v>
                </c:pt>
                <c:pt idx="115">
                  <c:v>188659</c:v>
                </c:pt>
                <c:pt idx="116">
                  <c:v>230007</c:v>
                </c:pt>
                <c:pt idx="117">
                  <c:v>232711</c:v>
                </c:pt>
                <c:pt idx="118">
                  <c:v>222803</c:v>
                </c:pt>
                <c:pt idx="119">
                  <c:v>225940</c:v>
                </c:pt>
                <c:pt idx="120">
                  <c:v>176934</c:v>
                </c:pt>
                <c:pt idx="121">
                  <c:v>130524</c:v>
                </c:pt>
                <c:pt idx="122">
                  <c:v>182100</c:v>
                </c:pt>
                <c:pt idx="123">
                  <c:v>207143</c:v>
                </c:pt>
                <c:pt idx="124">
                  <c:v>226729</c:v>
                </c:pt>
                <c:pt idx="125">
                  <c:v>206059</c:v>
                </c:pt>
                <c:pt idx="126">
                  <c:v>194984</c:v>
                </c:pt>
                <c:pt idx="127">
                  <c:v>163550</c:v>
                </c:pt>
                <c:pt idx="128">
                  <c:v>111217</c:v>
                </c:pt>
                <c:pt idx="129">
                  <c:v>149232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8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Tamponi!$A$3:$A$142</c:f>
              <c:numCache>
                <c:formatCode>d/m;@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Tamponi!$I$3:$I$142</c:f>
              <c:numCache>
                <c:formatCode>0.0</c:formatCode>
                <c:ptCount val="140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  <c:pt idx="106">
                  <c:v>6.2427423615556972</c:v>
                </c:pt>
                <c:pt idx="107">
                  <c:v>6.3363874476914015</c:v>
                </c:pt>
                <c:pt idx="108">
                  <c:v>6.4350505446943105</c:v>
                </c:pt>
                <c:pt idx="109">
                  <c:v>6.5334791046331171</c:v>
                </c:pt>
                <c:pt idx="110">
                  <c:v>6.6340145951281873</c:v>
                </c:pt>
                <c:pt idx="111">
                  <c:v>6.7414401447827146</c:v>
                </c:pt>
                <c:pt idx="112">
                  <c:v>6.8343697364962841</c:v>
                </c:pt>
                <c:pt idx="113">
                  <c:v>6.9100853340615842</c:v>
                </c:pt>
                <c:pt idx="114">
                  <c:v>6.9716057746209978</c:v>
                </c:pt>
                <c:pt idx="115">
                  <c:v>7.0202130831634193</c:v>
                </c:pt>
                <c:pt idx="116">
                  <c:v>7.0665240771138373</c:v>
                </c:pt>
                <c:pt idx="117">
                  <c:v>7.125783511723923</c:v>
                </c:pt>
                <c:pt idx="118">
                  <c:v>7.1840018688846818</c:v>
                </c:pt>
                <c:pt idx="119">
                  <c:v>7.2306033730756507</c:v>
                </c:pt>
                <c:pt idx="120">
                  <c:v>7.2666004265496804</c:v>
                </c:pt>
                <c:pt idx="121">
                  <c:v>7.2980030757664842</c:v>
                </c:pt>
                <c:pt idx="122">
                  <c:v>7.325378146596865</c:v>
                </c:pt>
                <c:pt idx="123">
                  <c:v>7.3501605733448514</c:v>
                </c:pt>
                <c:pt idx="124">
                  <c:v>7.3792108539528112</c:v>
                </c:pt>
                <c:pt idx="125">
                  <c:v>7.4183219404466003</c:v>
                </c:pt>
                <c:pt idx="126">
                  <c:v>7.4470103231784313</c:v>
                </c:pt>
                <c:pt idx="127">
                  <c:v>7.4760145265450548</c:v>
                </c:pt>
                <c:pt idx="128">
                  <c:v>7.4991002449941533</c:v>
                </c:pt>
                <c:pt idx="129">
                  <c:v>7.5146904489856858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Tamponi!$A$2:$A$135</c:f>
              <c:numCache>
                <c:formatCode>d/m;@</c:formatCode>
                <c:ptCount val="134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44170</c:v>
                </c:pt>
                <c:pt idx="128">
                  <c:v>44171</c:v>
                </c:pt>
                <c:pt idx="129">
                  <c:v>44172</c:v>
                </c:pt>
                <c:pt idx="130">
                  <c:v>44173</c:v>
                </c:pt>
              </c:numCache>
            </c:numRef>
          </c:xVal>
          <c:yVal>
            <c:numRef>
              <c:f>Tamponi!$J$2:$J$135</c:f>
              <c:numCache>
                <c:formatCode>0.0</c:formatCode>
                <c:ptCount val="134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  <c:pt idx="110">
                  <c:v>3.8161394010713896</c:v>
                </c:pt>
                <c:pt idx="111">
                  <c:v>3.8615425353419122</c:v>
                </c:pt>
                <c:pt idx="112">
                  <c:v>3.8931594295012815</c:v>
                </c:pt>
                <c:pt idx="113">
                  <c:v>3.9195678339653268</c:v>
                </c:pt>
                <c:pt idx="114">
                  <c:v>3.952934231404881</c:v>
                </c:pt>
                <c:pt idx="115">
                  <c:v>3.8799668178062974</c:v>
                </c:pt>
                <c:pt idx="116">
                  <c:v>3.8520653588842708</c:v>
                </c:pt>
                <c:pt idx="117">
                  <c:v>3.7778676053997802</c:v>
                </c:pt>
                <c:pt idx="118">
                  <c:v>3.7559527635651464</c:v>
                </c:pt>
                <c:pt idx="119">
                  <c:v>3.6797310031557044</c:v>
                </c:pt>
                <c:pt idx="120">
                  <c:v>3.6478468239675479</c:v>
                </c:pt>
                <c:pt idx="121">
                  <c:v>3.6478867912851842</c:v>
                </c:pt>
                <c:pt idx="122">
                  <c:v>3.5929252358351174</c:v>
                </c:pt>
                <c:pt idx="123">
                  <c:v>3.5248248095025492</c:v>
                </c:pt>
                <c:pt idx="124">
                  <c:v>3.4083386024983411</c:v>
                </c:pt>
                <c:pt idx="125">
                  <c:v>3.3685546222517542</c:v>
                </c:pt>
                <c:pt idx="126">
                  <c:v>3.3280523280712151</c:v>
                </c:pt>
                <c:pt idx="127">
                  <c:v>3.2844057824989457</c:v>
                </c:pt>
                <c:pt idx="128">
                  <c:v>3.2660943270645113</c:v>
                </c:pt>
                <c:pt idx="129">
                  <c:v>3.222545228854079</c:v>
                </c:pt>
                <c:pt idx="130">
                  <c:v>3.1536878317486963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Tamponi!$A$4:$A$140</c:f>
              <c:numCache>
                <c:formatCode>d/m;@</c:formatCode>
                <c:ptCount val="13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  <c:pt idx="126">
                  <c:v>44171</c:v>
                </c:pt>
                <c:pt idx="127">
                  <c:v>44172</c:v>
                </c:pt>
                <c:pt idx="128">
                  <c:v>44173</c:v>
                </c:pt>
              </c:numCache>
            </c:numRef>
          </c:xVal>
          <c:yVal>
            <c:numRef>
              <c:f>Tamponi!$K$4:$K$140</c:f>
              <c:numCache>
                <c:formatCode>0.00</c:formatCode>
                <c:ptCount val="13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  <c:pt idx="117">
                  <c:v>12.72065456928318</c:v>
                </c:pt>
                <c:pt idx="118">
                  <c:v>11.646897406391076</c:v>
                </c:pt>
                <c:pt idx="119">
                  <c:v>11.668757841907151</c:v>
                </c:pt>
                <c:pt idx="120">
                  <c:v>12.546351628819222</c:v>
                </c:pt>
                <c:pt idx="121">
                  <c:v>10.624382207578254</c:v>
                </c:pt>
                <c:pt idx="122">
                  <c:v>9.9974413810749088</c:v>
                </c:pt>
                <c:pt idx="123">
                  <c:v>10.240860234023879</c:v>
                </c:pt>
                <c:pt idx="124">
                  <c:v>11.700532371796427</c:v>
                </c:pt>
                <c:pt idx="125">
                  <c:v>10.796783325811349</c:v>
                </c:pt>
                <c:pt idx="126">
                  <c:v>11.548150412717824</c:v>
                </c:pt>
                <c:pt idx="127">
                  <c:v>12.299378692106423</c:v>
                </c:pt>
                <c:pt idx="128">
                  <c:v>9.9422375897930735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0777559055118098E-2"/>
          <c:y val="0.9033559346748323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  <c:pt idx="126">
                  <c:v>44171</c:v>
                </c:pt>
                <c:pt idx="127">
                  <c:v>44172</c:v>
                </c:pt>
                <c:pt idx="128">
                  <c:v>44173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  <c:pt idx="108">
                  <c:v>234834</c:v>
                </c:pt>
                <c:pt idx="109">
                  <c:v>250186</c:v>
                </c:pt>
                <c:pt idx="110">
                  <c:v>238077</c:v>
                </c:pt>
                <c:pt idx="111">
                  <c:v>237225</c:v>
                </c:pt>
                <c:pt idx="112">
                  <c:v>188747</c:v>
                </c:pt>
                <c:pt idx="113">
                  <c:v>148945</c:v>
                </c:pt>
                <c:pt idx="114">
                  <c:v>188659</c:v>
                </c:pt>
                <c:pt idx="115">
                  <c:v>230007</c:v>
                </c:pt>
                <c:pt idx="116">
                  <c:v>232711</c:v>
                </c:pt>
                <c:pt idx="117">
                  <c:v>222803</c:v>
                </c:pt>
                <c:pt idx="118">
                  <c:v>225940</c:v>
                </c:pt>
                <c:pt idx="119">
                  <c:v>176934</c:v>
                </c:pt>
                <c:pt idx="120">
                  <c:v>130524</c:v>
                </c:pt>
                <c:pt idx="121">
                  <c:v>182100</c:v>
                </c:pt>
                <c:pt idx="122">
                  <c:v>207143</c:v>
                </c:pt>
                <c:pt idx="123">
                  <c:v>226729</c:v>
                </c:pt>
                <c:pt idx="124">
                  <c:v>206059</c:v>
                </c:pt>
                <c:pt idx="125">
                  <c:v>194984</c:v>
                </c:pt>
                <c:pt idx="126">
                  <c:v>163550</c:v>
                </c:pt>
                <c:pt idx="127">
                  <c:v>111217</c:v>
                </c:pt>
                <c:pt idx="128">
                  <c:v>149232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  <c:pt idx="126">
                  <c:v>44171</c:v>
                </c:pt>
                <c:pt idx="127">
                  <c:v>44172</c:v>
                </c:pt>
                <c:pt idx="128">
                  <c:v>44173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  <c:pt idx="117">
                  <c:v>12.72065456928318</c:v>
                </c:pt>
                <c:pt idx="118">
                  <c:v>11.646897406391076</c:v>
                </c:pt>
                <c:pt idx="119">
                  <c:v>11.668757841907151</c:v>
                </c:pt>
                <c:pt idx="120">
                  <c:v>12.546351628819222</c:v>
                </c:pt>
                <c:pt idx="121">
                  <c:v>10.624382207578254</c:v>
                </c:pt>
                <c:pt idx="122">
                  <c:v>9.9974413810749088</c:v>
                </c:pt>
                <c:pt idx="123">
                  <c:v>10.240860234023879</c:v>
                </c:pt>
                <c:pt idx="124">
                  <c:v>11.700532371796427</c:v>
                </c:pt>
                <c:pt idx="125">
                  <c:v>10.796783325811349</c:v>
                </c:pt>
                <c:pt idx="126">
                  <c:v>11.548150412717824</c:v>
                </c:pt>
                <c:pt idx="127">
                  <c:v>12.299378692106423</c:v>
                </c:pt>
                <c:pt idx="128">
                  <c:v>9.9422375897930735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'Analisi-nuovi-pos'!$B$3:$B$113</c:f>
              <c:numCache>
                <c:formatCode>0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'Analisi-nuovi-pos'!$C$3:$C$113</c:f>
              <c:numCache>
                <c:formatCode>0</c:formatCode>
                <c:ptCount val="111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  <c:pt idx="108">
                  <c:v>990240</c:v>
                </c:pt>
                <c:pt idx="109">
                  <c:v>1024520</c:v>
                </c:pt>
                <c:pt idx="110">
                  <c:v>1060696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8.5009735097365129E-6</c:v>
                </c:pt>
                <c:pt idx="48">
                  <c:v>9.8219765545657506E-4</c:v>
                </c:pt>
                <c:pt idx="49">
                  <c:v>1.5869210429592908E-2</c:v>
                </c:pt>
                <c:pt idx="50">
                  <c:v>0.11566765552793849</c:v>
                </c:pt>
                <c:pt idx="51">
                  <c:v>0.54150027248150179</c:v>
                </c:pt>
                <c:pt idx="52">
                  <c:v>1.9068776514998249</c:v>
                </c:pt>
                <c:pt idx="53">
                  <c:v>5.5012684048380063</c:v>
                </c:pt>
                <c:pt idx="54">
                  <c:v>13.691835546324434</c:v>
                </c:pt>
                <c:pt idx="55">
                  <c:v>30.407617193497593</c:v>
                </c:pt>
                <c:pt idx="56">
                  <c:v>61.680951035248626</c:v>
                </c:pt>
                <c:pt idx="57">
                  <c:v>116.2150365252083</c:v>
                </c:pt>
                <c:pt idx="58">
                  <c:v>205.94407592717425</c:v>
                </c:pt>
                <c:pt idx="59">
                  <c:v>346.55297886774105</c:v>
                </c:pt>
                <c:pt idx="60">
                  <c:v>557.92653838895819</c:v>
                </c:pt>
                <c:pt idx="61">
                  <c:v>864.50262919791157</c:v>
                </c:pt>
                <c:pt idx="62">
                  <c:v>1295.5097099133538</c:v>
                </c:pt>
                <c:pt idx="63">
                  <c:v>1885.0751717276048</c:v>
                </c:pt>
                <c:pt idx="64">
                  <c:v>2672.1974003491619</c:v>
                </c:pt>
                <c:pt idx="65">
                  <c:v>3700.5804404293167</c:v>
                </c:pt>
                <c:pt idx="66">
                  <c:v>5018.3356028075705</c:v>
                </c:pt>
                <c:pt idx="67">
                  <c:v>6677.5590539361719</c:v>
                </c:pt>
                <c:pt idx="68">
                  <c:v>8733.7982693286322</c:v>
                </c:pt>
                <c:pt idx="69">
                  <c:v>11245.423177870312</c:v>
                </c:pt>
                <c:pt idx="70">
                  <c:v>14272.919880875945</c:v>
                </c:pt>
                <c:pt idx="71">
                  <c:v>17878.126046709105</c:v>
                </c:pt>
                <c:pt idx="72">
                  <c:v>22123.427533741466</c:v>
                </c:pt>
                <c:pt idx="73">
                  <c:v>27070.93557440424</c:v>
                </c:pt>
                <c:pt idx="74">
                  <c:v>32781.663063937369</c:v>
                </c:pt>
                <c:pt idx="75">
                  <c:v>39314.717245496722</c:v>
                </c:pt>
                <c:pt idx="76">
                  <c:v>46726.524473288613</c:v>
                </c:pt>
                <c:pt idx="77">
                  <c:v>55070.100866781431</c:v>
                </c:pt>
                <c:pt idx="78">
                  <c:v>64394.380633207904</c:v>
                </c:pt>
                <c:pt idx="79">
                  <c:v>74743.611714187064</c:v>
                </c:pt>
                <c:pt idx="80">
                  <c:v>86156.826276312306</c:v>
                </c:pt>
                <c:pt idx="81">
                  <c:v>98667.391474845252</c:v>
                </c:pt>
                <c:pt idx="82">
                  <c:v>112302.64392314377</c:v>
                </c:pt>
                <c:pt idx="83">
                  <c:v>127083.60943657767</c:v>
                </c:pt>
                <c:pt idx="84">
                  <c:v>143024.80791714875</c:v>
                </c:pt>
                <c:pt idx="85">
                  <c:v>160134.14172369777</c:v>
                </c:pt>
                <c:pt idx="86">
                  <c:v>178412.86454448238</c:v>
                </c:pt>
                <c:pt idx="87">
                  <c:v>197855.62665929654</c:v>
                </c:pt>
                <c:pt idx="88">
                  <c:v>218450.59154668343</c:v>
                </c:pt>
                <c:pt idx="89">
                  <c:v>240179.6180529494</c:v>
                </c:pt>
                <c:pt idx="90">
                  <c:v>263018.50178462034</c:v>
                </c:pt>
                <c:pt idx="91">
                  <c:v>286937.26900278858</c:v>
                </c:pt>
                <c:pt idx="92">
                  <c:v>311900.51607246383</c:v>
                </c:pt>
                <c:pt idx="93">
                  <c:v>337867.78743712301</c:v>
                </c:pt>
                <c:pt idx="94">
                  <c:v>364793.98513190501</c:v>
                </c:pt>
                <c:pt idx="95">
                  <c:v>392629.80300175946</c:v>
                </c:pt>
                <c:pt idx="96">
                  <c:v>421322.17903690919</c:v>
                </c:pt>
                <c:pt idx="97">
                  <c:v>450814.75956127181</c:v>
                </c:pt>
                <c:pt idx="98">
                  <c:v>481048.36939479888</c:v>
                </c:pt>
                <c:pt idx="99">
                  <c:v>511961.4825437796</c:v>
                </c:pt>
                <c:pt idx="100">
                  <c:v>543490.68844087201</c:v>
                </c:pt>
                <c:pt idx="101">
                  <c:v>575571.14924701035</c:v>
                </c:pt>
                <c:pt idx="102">
                  <c:v>608137.04422970663</c:v>
                </c:pt>
                <c:pt idx="103">
                  <c:v>641121.99773717637</c:v>
                </c:pt>
                <c:pt idx="104">
                  <c:v>674459.48778701562</c:v>
                </c:pt>
                <c:pt idx="105">
                  <c:v>708083.23277488328</c:v>
                </c:pt>
                <c:pt idx="106">
                  <c:v>741927.55427701003</c:v>
                </c:pt>
                <c:pt idx="107">
                  <c:v>775927.71436568396</c:v>
                </c:pt>
                <c:pt idx="108">
                  <c:v>810020.22627545719</c:v>
                </c:pt>
                <c:pt idx="109">
                  <c:v>844143.13764694263</c:v>
                </c:pt>
                <c:pt idx="110">
                  <c:v>878236.28593279514</c:v>
                </c:pt>
                <c:pt idx="111">
                  <c:v>912241.52587563253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8.5009735097365125E-5</c:v>
                </c:pt>
                <c:pt idx="47">
                  <c:v>9.7369668194683852E-3</c:v>
                </c:pt>
                <c:pt idx="48">
                  <c:v>0.14887012774136332</c:v>
                </c:pt>
                <c:pt idx="49">
                  <c:v>0.99798445098345578</c:v>
                </c:pt>
                <c:pt idx="50">
                  <c:v>4.2583261695356329</c:v>
                </c:pt>
                <c:pt idx="51">
                  <c:v>13.65377379018323</c:v>
                </c:pt>
                <c:pt idx="52">
                  <c:v>35.943907533381811</c:v>
                </c:pt>
                <c:pt idx="53">
                  <c:v>81.905671414864273</c:v>
                </c:pt>
                <c:pt idx="54">
                  <c:v>167.15781647173159</c:v>
                </c:pt>
                <c:pt idx="55">
                  <c:v>312.73333841751031</c:v>
                </c:pt>
                <c:pt idx="56">
                  <c:v>545.34085489959682</c:v>
                </c:pt>
                <c:pt idx="57">
                  <c:v>897.29039401965952</c:v>
                </c:pt>
                <c:pt idx="58">
                  <c:v>1406.089029405668</c:v>
                </c:pt>
                <c:pt idx="59">
                  <c:v>2113.7355952121716</c:v>
                </c:pt>
                <c:pt idx="60">
                  <c:v>3065.7609080895336</c:v>
                </c:pt>
                <c:pt idx="61">
                  <c:v>4310.0708071544232</c:v>
                </c:pt>
                <c:pt idx="62">
                  <c:v>5895.6546181425092</c:v>
                </c:pt>
                <c:pt idx="63">
                  <c:v>7871.2222862155704</c:v>
                </c:pt>
                <c:pt idx="64">
                  <c:v>10283.830400801548</c:v>
                </c:pt>
                <c:pt idx="65">
                  <c:v>13177.551623782538</c:v>
                </c:pt>
                <c:pt idx="66">
                  <c:v>16592.234511286013</c:v>
                </c:pt>
                <c:pt idx="67">
                  <c:v>20562.3921539246</c:v>
                </c:pt>
                <c:pt idx="68">
                  <c:v>25116.249085416803</c:v>
                </c:pt>
                <c:pt idx="69">
                  <c:v>30274.967030056323</c:v>
                </c:pt>
                <c:pt idx="70">
                  <c:v>36052.0616583316</c:v>
                </c:pt>
                <c:pt idx="71">
                  <c:v>42453.014870323605</c:v>
                </c:pt>
                <c:pt idx="72">
                  <c:v>49475.080406627749</c:v>
                </c:pt>
                <c:pt idx="73">
                  <c:v>57107.274895331284</c:v>
                </c:pt>
                <c:pt idx="74">
                  <c:v>65330.541815593533</c:v>
                </c:pt>
                <c:pt idx="75">
                  <c:v>74118.072277918909</c:v>
                </c:pt>
                <c:pt idx="76">
                  <c:v>83435.763934928182</c:v>
                </c:pt>
                <c:pt idx="77">
                  <c:v>93242.797664264726</c:v>
                </c:pt>
                <c:pt idx="78">
                  <c:v>103492.3108097916</c:v>
                </c:pt>
                <c:pt idx="79">
                  <c:v>114132.14562125242</c:v>
                </c:pt>
                <c:pt idx="80">
                  <c:v>125105.65198532946</c:v>
                </c:pt>
                <c:pt idx="81">
                  <c:v>136352.52448298517</c:v>
                </c:pt>
                <c:pt idx="82">
                  <c:v>147809.65513433897</c:v>
                </c:pt>
                <c:pt idx="83">
                  <c:v>159411.98480571082</c:v>
                </c:pt>
                <c:pt idx="84">
                  <c:v>171093.33806549024</c:v>
                </c:pt>
                <c:pt idx="85">
                  <c:v>182787.22820784606</c:v>
                </c:pt>
                <c:pt idx="86">
                  <c:v>194427.62114814162</c:v>
                </c:pt>
                <c:pt idx="87">
                  <c:v>205949.64887386886</c:v>
                </c:pt>
                <c:pt idx="88">
                  <c:v>217290.26506265975</c:v>
                </c:pt>
                <c:pt idx="89">
                  <c:v>228388.8373167094</c:v>
                </c:pt>
                <c:pt idx="90">
                  <c:v>239187.67218168243</c:v>
                </c:pt>
                <c:pt idx="91">
                  <c:v>249632.47069675243</c:v>
                </c:pt>
                <c:pt idx="92">
                  <c:v>259672.71364659187</c:v>
                </c:pt>
                <c:pt idx="93">
                  <c:v>269261.97694781993</c:v>
                </c:pt>
                <c:pt idx="94">
                  <c:v>278358.17869854451</c:v>
                </c:pt>
                <c:pt idx="95">
                  <c:v>286923.76035149733</c:v>
                </c:pt>
                <c:pt idx="96">
                  <c:v>294925.80524362624</c:v>
                </c:pt>
                <c:pt idx="97">
                  <c:v>302336.09833527065</c:v>
                </c:pt>
                <c:pt idx="98">
                  <c:v>309131.13148980716</c:v>
                </c:pt>
                <c:pt idx="99">
                  <c:v>315292.05897092412</c:v>
                </c:pt>
                <c:pt idx="100">
                  <c:v>320804.60806138348</c:v>
                </c:pt>
                <c:pt idx="101">
                  <c:v>325658.94982696278</c:v>
                </c:pt>
                <c:pt idx="102">
                  <c:v>329849.53507469734</c:v>
                </c:pt>
                <c:pt idx="103">
                  <c:v>333374.90049839253</c:v>
                </c:pt>
                <c:pt idx="104">
                  <c:v>336237.44987867656</c:v>
                </c:pt>
                <c:pt idx="105">
                  <c:v>338443.21502126753</c:v>
                </c:pt>
                <c:pt idx="106">
                  <c:v>340001.60088673932</c:v>
                </c:pt>
                <c:pt idx="107">
                  <c:v>340925.11909773224</c:v>
                </c:pt>
                <c:pt idx="108">
                  <c:v>341229.11371485447</c:v>
                </c:pt>
                <c:pt idx="109">
                  <c:v>340931.48285852512</c:v>
                </c:pt>
                <c:pt idx="110">
                  <c:v>340052.3994283739</c:v>
                </c:pt>
                <c:pt idx="111">
                  <c:v>338614.03384098201</c:v>
                </c:pt>
                <c:pt idx="112">
                  <c:v>336640.2813763381</c:v>
                </c:pt>
                <c:pt idx="113">
                  <c:v>334156.49639835232</c:v>
                </c:pt>
                <c:pt idx="114">
                  <c:v>331189.23539899406</c:v>
                </c:pt>
                <c:pt idx="115">
                  <c:v>327766.01051250007</c:v>
                </c:pt>
                <c:pt idx="116">
                  <c:v>323915.0548581779</c:v>
                </c:pt>
                <c:pt idx="117">
                  <c:v>319665.10079969885</c:v>
                </c:pt>
                <c:pt idx="118">
                  <c:v>315045.17195676686</c:v>
                </c:pt>
                <c:pt idx="119">
                  <c:v>310084.38957275823</c:v>
                </c:pt>
                <c:pt idx="120">
                  <c:v>304811.79362976225</c:v>
                </c:pt>
                <c:pt idx="121">
                  <c:v>299256.1789107346</c:v>
                </c:pt>
                <c:pt idx="122">
                  <c:v>293445.94603679841</c:v>
                </c:pt>
                <c:pt idx="123">
                  <c:v>287408.96735606249</c:v>
                </c:pt>
                <c:pt idx="124">
                  <c:v>281172.46742752846</c:v>
                </c:pt>
                <c:pt idx="125">
                  <c:v>274762.91772949975</c:v>
                </c:pt>
                <c:pt idx="126">
                  <c:v>268205.94512484502</c:v>
                </c:pt>
                <c:pt idx="127">
                  <c:v>261526.25353494892</c:v>
                </c:pt>
                <c:pt idx="128">
                  <c:v>254747.55820881808</c:v>
                </c:pt>
                <c:pt idx="129">
                  <c:v>247892.53192242002</c:v>
                </c:pt>
                <c:pt idx="130">
                  <c:v>240982.76240494102</c:v>
                </c:pt>
                <c:pt idx="131">
                  <c:v>234038.7202618015</c:v>
                </c:pt>
                <c:pt idx="132">
                  <c:v>227079.73664798774</c:v>
                </c:pt>
                <c:pt idx="133">
                  <c:v>220123.98993837647</c:v>
                </c:pt>
                <c:pt idx="134">
                  <c:v>213188.50064293714</c:v>
                </c:pt>
                <c:pt idx="135">
                  <c:v>206289.13382333471</c:v>
                </c:pt>
                <c:pt idx="136">
                  <c:v>199440.60828209156</c:v>
                </c:pt>
                <c:pt idx="137">
                  <c:v>192656.51181548834</c:v>
                </c:pt>
                <c:pt idx="138">
                  <c:v>185949.32184577221</c:v>
                </c:pt>
                <c:pt idx="139">
                  <c:v>179330.43077617185</c:v>
                </c:pt>
                <c:pt idx="140">
                  <c:v>172810.17544310074</c:v>
                </c:pt>
                <c:pt idx="141">
                  <c:v>166397.87007286679</c:v>
                </c:pt>
                <c:pt idx="142">
                  <c:v>160101.84218481649</c:v>
                </c:pt>
                <c:pt idx="143">
                  <c:v>153929.47091844864</c:v>
                </c:pt>
                <c:pt idx="144">
                  <c:v>147887.22729813773</c:v>
                </c:pt>
                <c:pt idx="145">
                  <c:v>141980.71598542389</c:v>
                </c:pt>
                <c:pt idx="146">
                  <c:v>136214.71810482442</c:v>
                </c:pt>
                <c:pt idx="147">
                  <c:v>130593.23476459831</c:v>
                </c:pt>
                <c:pt idx="148">
                  <c:v>125119.53092851909</c:v>
                </c:pt>
                <c:pt idx="149">
                  <c:v>119796.17932826513</c:v>
                </c:pt>
                <c:pt idx="150">
                  <c:v>114625.10413840646</c:v>
                </c:pt>
                <c:pt idx="151">
                  <c:v>109607.62416687096</c:v>
                </c:pt>
                <c:pt idx="152">
                  <c:v>104744.49534320738</c:v>
                </c:pt>
                <c:pt idx="153">
                  <c:v>100035.9523148532</c:v>
                </c:pt>
                <c:pt idx="154">
                  <c:v>95481.748987759929</c:v>
                </c:pt>
                <c:pt idx="155">
                  <c:v>91081.197872299235</c:v>
                </c:pt>
                <c:pt idx="156">
                  <c:v>86833.208118178882</c:v>
                </c:pt>
                <c:pt idx="157">
                  <c:v>82736.322143294383</c:v>
                </c:pt>
                <c:pt idx="158">
                  <c:v>78788.750780851115</c:v>
                </c:pt>
                <c:pt idx="159">
                  <c:v>74988.406887040474</c:v>
                </c:pt>
                <c:pt idx="160">
                  <c:v>71332.937367761042</c:v>
                </c:pt>
                <c:pt idx="161">
                  <c:v>67819.753597658128</c:v>
                </c:pt>
                <c:pt idx="162">
                  <c:v>64446.060218012426</c:v>
                </c:pt>
                <c:pt idx="163">
                  <c:v>61208.882311913185</c:v>
                </c:pt>
                <c:pt idx="164">
                  <c:v>58105.090965642594</c:v>
                </c:pt>
                <c:pt idx="165">
                  <c:v>55131.427234583534</c:v>
                </c:pt>
                <c:pt idx="166">
                  <c:v>52284.524539955892</c:v>
                </c:pt>
                <c:pt idx="167">
                  <c:v>49560.92952983221</c:v>
                </c:pt>
                <c:pt idx="168">
                  <c:v>46957.121443729848</c:v>
                </c:pt>
                <c:pt idx="169">
                  <c:v>44469.530025245622</c:v>
                </c:pt>
                <c:pt idx="170">
                  <c:v>42094.552031254862</c:v>
                </c:pt>
                <c:pt idx="171">
                  <c:v>39828.56638959609</c:v>
                </c:pt>
                <c:pt idx="172">
                  <c:v>37667.948059830815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47099.999991499026</c:v>
                </c:pt>
                <c:pt idx="49">
                  <c:v>48736.999017802344</c:v>
                </c:pt>
                <c:pt idx="50">
                  <c:v>50323.984130789569</c:v>
                </c:pt>
                <c:pt idx="51">
                  <c:v>51673.884332344474</c:v>
                </c:pt>
                <c:pt idx="52">
                  <c:v>53064.458499727516</c:v>
                </c:pt>
                <c:pt idx="53">
                  <c:v>54703.093122348502</c:v>
                </c:pt>
                <c:pt idx="54">
                  <c:v>56485.498731595158</c:v>
                </c:pt>
                <c:pt idx="55">
                  <c:v>58389.308164453672</c:v>
                </c:pt>
                <c:pt idx="56">
                  <c:v>60241.592382806499</c:v>
                </c:pt>
                <c:pt idx="57">
                  <c:v>61976.319048964753</c:v>
                </c:pt>
                <c:pt idx="58">
                  <c:v>63415.784963474791</c:v>
                </c:pt>
                <c:pt idx="59">
                  <c:v>64973.055924072825</c:v>
                </c:pt>
                <c:pt idx="60">
                  <c:v>66682.447021132262</c:v>
                </c:pt>
                <c:pt idx="61">
                  <c:v>69019.073461611042</c:v>
                </c:pt>
                <c:pt idx="62">
                  <c:v>71211.497370802084</c:v>
                </c:pt>
                <c:pt idx="63">
                  <c:v>73623.490290086644</c:v>
                </c:pt>
                <c:pt idx="64">
                  <c:v>75611.9248282724</c:v>
                </c:pt>
                <c:pt idx="65">
                  <c:v>77081.802599650837</c:v>
                </c:pt>
                <c:pt idx="66">
                  <c:v>78730.419559570684</c:v>
                </c:pt>
                <c:pt idx="67">
                  <c:v>81089.664397192435</c:v>
                </c:pt>
                <c:pt idx="68">
                  <c:v>83888.440946063827</c:v>
                </c:pt>
                <c:pt idx="69">
                  <c:v>87204.201730671368</c:v>
                </c:pt>
                <c:pt idx="70">
                  <c:v>90416.576822129689</c:v>
                </c:pt>
                <c:pt idx="71">
                  <c:v>92845.080119124061</c:v>
                </c:pt>
                <c:pt idx="72">
                  <c:v>93858.873953290895</c:v>
                </c:pt>
                <c:pt idx="73">
                  <c:v>95511.572466258542</c:v>
                </c:pt>
                <c:pt idx="74">
                  <c:v>97896.06442559576</c:v>
                </c:pt>
                <c:pt idx="75">
                  <c:v>100988.33693606264</c:v>
                </c:pt>
                <c:pt idx="76">
                  <c:v>104464.28275450328</c:v>
                </c:pt>
                <c:pt idx="77">
                  <c:v>107977.47552671138</c:v>
                </c:pt>
                <c:pt idx="78">
                  <c:v>111338.89913321857</c:v>
                </c:pt>
                <c:pt idx="79">
                  <c:v>111351.61936679209</c:v>
                </c:pt>
                <c:pt idx="80">
                  <c:v>111873.38828581294</c:v>
                </c:pt>
                <c:pt idx="81">
                  <c:v>115659.17372368769</c:v>
                </c:pt>
                <c:pt idx="82">
                  <c:v>119226.60852515475</c:v>
                </c:pt>
                <c:pt idx="83">
                  <c:v>124734.35607685623</c:v>
                </c:pt>
                <c:pt idx="84">
                  <c:v>129593.39056342233</c:v>
                </c:pt>
                <c:pt idx="85">
                  <c:v>134925.19208285125</c:v>
                </c:pt>
                <c:pt idx="86">
                  <c:v>134822.85827630223</c:v>
                </c:pt>
                <c:pt idx="87">
                  <c:v>138533.13545551762</c:v>
                </c:pt>
                <c:pt idx="88">
                  <c:v>144078.37334070346</c:v>
                </c:pt>
                <c:pt idx="89">
                  <c:v>150312.40845331657</c:v>
                </c:pt>
                <c:pt idx="90">
                  <c:v>159662.3819470506</c:v>
                </c:pt>
                <c:pt idx="91">
                  <c:v>168579.49821537966</c:v>
                </c:pt>
                <c:pt idx="92">
                  <c:v>174565.73099721142</c:v>
                </c:pt>
                <c:pt idx="93">
                  <c:v>171855.48392753617</c:v>
                </c:pt>
                <c:pt idx="94">
                  <c:v>174129.21256287699</c:v>
                </c:pt>
                <c:pt idx="95">
                  <c:v>177734.01486809499</c:v>
                </c:pt>
                <c:pt idx="96">
                  <c:v>184417.19699824054</c:v>
                </c:pt>
                <c:pt idx="97">
                  <c:v>193526.82096309081</c:v>
                </c:pt>
                <c:pt idx="98">
                  <c:v>203843.24043872819</c:v>
                </c:pt>
                <c:pt idx="99">
                  <c:v>206223.63060520112</c:v>
                </c:pt>
                <c:pt idx="100">
                  <c:v>200579.5174562204</c:v>
                </c:pt>
                <c:pt idx="101">
                  <c:v>204140.31155912799</c:v>
                </c:pt>
                <c:pt idx="102">
                  <c:v>205020.85075298965</c:v>
                </c:pt>
                <c:pt idx="103">
                  <c:v>210431.95577029337</c:v>
                </c:pt>
                <c:pt idx="104">
                  <c:v>218349.00226282363</c:v>
                </c:pt>
                <c:pt idx="105">
                  <c:v>222260.51221298438</c:v>
                </c:pt>
                <c:pt idx="106">
                  <c:v>222613.76722511672</c:v>
                </c:pt>
                <c:pt idx="107">
                  <c:v>216121.44572298997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  <c:pt idx="118">
                  <c:v>28342</c:v>
                </c:pt>
                <c:pt idx="119">
                  <c:v>26315</c:v>
                </c:pt>
                <c:pt idx="120">
                  <c:v>20646</c:v>
                </c:pt>
                <c:pt idx="121">
                  <c:v>16376</c:v>
                </c:pt>
                <c:pt idx="122">
                  <c:v>19347</c:v>
                </c:pt>
                <c:pt idx="123">
                  <c:v>20709</c:v>
                </c:pt>
                <c:pt idx="124">
                  <c:v>23219</c:v>
                </c:pt>
                <c:pt idx="125">
                  <c:v>24110</c:v>
                </c:pt>
                <c:pt idx="126">
                  <c:v>21052</c:v>
                </c:pt>
                <c:pt idx="127">
                  <c:v>18887</c:v>
                </c:pt>
                <c:pt idx="128">
                  <c:v>13679</c:v>
                </c:pt>
                <c:pt idx="129">
                  <c:v>14837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-686682182.82871628</c:v>
                </c:pt>
                <c:pt idx="2">
                  <c:v>-526845907.98492742</c:v>
                </c:pt>
                <c:pt idx="3">
                  <c:v>-402818870.87695295</c:v>
                </c:pt>
                <c:pt idx="4">
                  <c:v>-306877691.846232</c:v>
                </c:pt>
                <c:pt idx="5">
                  <c:v>-232903610.07996497</c:v>
                </c:pt>
                <c:pt idx="6">
                  <c:v>-176061031.56160772</c:v>
                </c:pt>
                <c:pt idx="7">
                  <c:v>-132538253.03621565</c:v>
                </c:pt>
                <c:pt idx="8">
                  <c:v>-99338731.360762686</c:v>
                </c:pt>
                <c:pt idx="9">
                  <c:v>-74113375.566643864</c:v>
                </c:pt>
                <c:pt idx="10">
                  <c:v>-55026076.018128514</c:v>
                </c:pt>
                <c:pt idx="11">
                  <c:v>-40646114.691085756</c:v>
                </c:pt>
                <c:pt idx="12">
                  <c:v>-29862275.713782016</c:v>
                </c:pt>
                <c:pt idx="13">
                  <c:v>-21814439.933095988</c:v>
                </c:pt>
                <c:pt idx="14">
                  <c:v>-15839238.006991995</c:v>
                </c:pt>
                <c:pt idx="15">
                  <c:v>-11426983.792720433</c:v>
                </c:pt>
                <c:pt idx="16">
                  <c:v>-8187638.8411755068</c:v>
                </c:pt>
                <c:pt idx="17">
                  <c:v>-5823990.5462112231</c:v>
                </c:pt>
                <c:pt idx="18">
                  <c:v>-4110578.261357856</c:v>
                </c:pt>
                <c:pt idx="19">
                  <c:v>-2877187.8179737106</c:v>
                </c:pt>
                <c:pt idx="20">
                  <c:v>-1995967.1996401884</c:v>
                </c:pt>
                <c:pt idx="21">
                  <c:v>-1371404.4184509504</c:v>
                </c:pt>
                <c:pt idx="22">
                  <c:v>-932560.95205443108</c:v>
                </c:pt>
                <c:pt idx="23">
                  <c:v>-627077.06311660109</c:v>
                </c:pt>
                <c:pt idx="24">
                  <c:v>-416564.38217803248</c:v>
                </c:pt>
                <c:pt idx="25">
                  <c:v>-273080.76109213184</c:v>
                </c:pt>
                <c:pt idx="26">
                  <c:v>-176446.26087639289</c:v>
                </c:pt>
                <c:pt idx="27">
                  <c:v>-112210.22252201663</c:v>
                </c:pt>
                <c:pt idx="28">
                  <c:v>-70120.130905975311</c:v>
                </c:pt>
                <c:pt idx="29">
                  <c:v>-42975.417532702624</c:v>
                </c:pt>
                <c:pt idx="30">
                  <c:v>-25775.083228626503</c:v>
                </c:pt>
                <c:pt idx="31">
                  <c:v>-15088.378249211439</c:v>
                </c:pt>
                <c:pt idx="32">
                  <c:v>-8593.825979186764</c:v>
                </c:pt>
                <c:pt idx="33">
                  <c:v>-4744.4846852093933</c:v>
                </c:pt>
                <c:pt idx="34">
                  <c:v>-2527.2099517024258</c:v>
                </c:pt>
                <c:pt idx="35">
                  <c:v>-1291.3728063714925</c:v>
                </c:pt>
                <c:pt idx="36">
                  <c:v>-628.4587368242826</c:v>
                </c:pt>
                <c:pt idx="37">
                  <c:v>-288.58451886416088</c:v>
                </c:pt>
                <c:pt idx="38">
                  <c:v>-123.51384832843785</c:v>
                </c:pt>
                <c:pt idx="39">
                  <c:v>-48.461076109938602</c:v>
                </c:pt>
                <c:pt idx="40">
                  <c:v>-17.029209266626246</c:v>
                </c:pt>
                <c:pt idx="41">
                  <c:v>-5.1797883269084766</c:v>
                </c:pt>
                <c:pt idx="42">
                  <c:v>-1.2935652724232696</c:v>
                </c:pt>
                <c:pt idx="43">
                  <c:v>-0.24275227815550021</c:v>
                </c:pt>
                <c:pt idx="44">
                  <c:v>-2.8995941549801139E-2</c:v>
                </c:pt>
                <c:pt idx="45">
                  <c:v>-1.5186002247060456E-3</c:v>
                </c:pt>
                <c:pt idx="46">
                  <c:v>-1.0616431153047705E-5</c:v>
                </c:pt>
                <c:pt idx="47">
                  <c:v>0</c:v>
                </c:pt>
                <c:pt idx="48">
                  <c:v>8.5009735097365129E-6</c:v>
                </c:pt>
                <c:pt idx="49">
                  <c:v>9.7369668194683865E-4</c:v>
                </c:pt>
                <c:pt idx="50">
                  <c:v>1.4887012774136333E-2</c:v>
                </c:pt>
                <c:pt idx="51">
                  <c:v>9.9798445098345581E-2</c:v>
                </c:pt>
                <c:pt idx="52">
                  <c:v>0.42583261695356334</c:v>
                </c:pt>
                <c:pt idx="53">
                  <c:v>1.365377379018323</c:v>
                </c:pt>
                <c:pt idx="54">
                  <c:v>3.5943907533381818</c:v>
                </c:pt>
                <c:pt idx="55">
                  <c:v>8.1905671414864276</c:v>
                </c:pt>
                <c:pt idx="56">
                  <c:v>16.715781647173159</c:v>
                </c:pt>
                <c:pt idx="57">
                  <c:v>31.273333841751029</c:v>
                </c:pt>
                <c:pt idx="58">
                  <c:v>54.534085489959679</c:v>
                </c:pt>
                <c:pt idx="59">
                  <c:v>89.729039401965935</c:v>
                </c:pt>
                <c:pt idx="60">
                  <c:v>140.60890294056679</c:v>
                </c:pt>
                <c:pt idx="61">
                  <c:v>211.37355952121717</c:v>
                </c:pt>
                <c:pt idx="62">
                  <c:v>306.57609080895338</c:v>
                </c:pt>
                <c:pt idx="63">
                  <c:v>431.00708071544221</c:v>
                </c:pt>
                <c:pt idx="64">
                  <c:v>589.56546181425085</c:v>
                </c:pt>
                <c:pt idx="65">
                  <c:v>787.12222862155693</c:v>
                </c:pt>
                <c:pt idx="66">
                  <c:v>1028.3830400801548</c:v>
                </c:pt>
                <c:pt idx="67">
                  <c:v>1317.7551623782535</c:v>
                </c:pt>
                <c:pt idx="68">
                  <c:v>1659.2234511286017</c:v>
                </c:pt>
                <c:pt idx="69">
                  <c:v>2056.2392153924598</c:v>
                </c:pt>
                <c:pt idx="70">
                  <c:v>2511.6249085416803</c:v>
                </c:pt>
                <c:pt idx="71">
                  <c:v>3027.4967030056328</c:v>
                </c:pt>
                <c:pt idx="72">
                  <c:v>3605.2061658331604</c:v>
                </c:pt>
                <c:pt idx="73">
                  <c:v>4245.3014870323595</c:v>
                </c:pt>
                <c:pt idx="74">
                  <c:v>4947.5080406627731</c:v>
                </c:pt>
                <c:pt idx="75">
                  <c:v>5710.7274895331302</c:v>
                </c:pt>
                <c:pt idx="76">
                  <c:v>6533.0541815593506</c:v>
                </c:pt>
                <c:pt idx="77">
                  <c:v>7411.8072277918936</c:v>
                </c:pt>
                <c:pt idx="78">
                  <c:v>8343.57639349282</c:v>
                </c:pt>
                <c:pt idx="79">
                  <c:v>9324.2797664264726</c:v>
                </c:pt>
                <c:pt idx="80">
                  <c:v>10349.231080979163</c:v>
                </c:pt>
                <c:pt idx="81">
                  <c:v>11413.214562125242</c:v>
                </c:pt>
                <c:pt idx="82">
                  <c:v>12510.565198532948</c:v>
                </c:pt>
                <c:pt idx="83">
                  <c:v>13635.252448298521</c:v>
                </c:pt>
                <c:pt idx="84">
                  <c:v>14780.965513433897</c:v>
                </c:pt>
                <c:pt idx="85">
                  <c:v>15941.198480571074</c:v>
                </c:pt>
                <c:pt idx="86">
                  <c:v>17109.333806549039</c:v>
                </c:pt>
                <c:pt idx="87">
                  <c:v>18278.722820784609</c:v>
                </c:pt>
                <c:pt idx="88">
                  <c:v>19442.762114814173</c:v>
                </c:pt>
                <c:pt idx="89">
                  <c:v>20594.964887386883</c:v>
                </c:pt>
                <c:pt idx="90">
                  <c:v>21729.026506265986</c:v>
                </c:pt>
                <c:pt idx="91">
                  <c:v>22838.883731670914</c:v>
                </c:pt>
                <c:pt idx="92">
                  <c:v>23918.767218168261</c:v>
                </c:pt>
                <c:pt idx="93">
                  <c:v>24963.247069675272</c:v>
                </c:pt>
                <c:pt idx="94">
                  <c:v>25967.271364659162</c:v>
                </c:pt>
                <c:pt idx="95">
                  <c:v>26926.197694782</c:v>
                </c:pt>
                <c:pt idx="96">
                  <c:v>27835.817869854443</c:v>
                </c:pt>
                <c:pt idx="97">
                  <c:v>28692.376035149744</c:v>
                </c:pt>
                <c:pt idx="98">
                  <c:v>29492.580524362649</c:v>
                </c:pt>
                <c:pt idx="99">
                  <c:v>30233.60983352704</c:v>
                </c:pt>
                <c:pt idx="100">
                  <c:v>30913.11314898073</c:v>
                </c:pt>
                <c:pt idx="101">
                  <c:v>31529.205897092361</c:v>
                </c:pt>
                <c:pt idx="102">
                  <c:v>32080.46080613837</c:v>
                </c:pt>
                <c:pt idx="103">
                  <c:v>32565.894982696318</c:v>
                </c:pt>
                <c:pt idx="104">
                  <c:v>32984.953507469698</c:v>
                </c:pt>
                <c:pt idx="105">
                  <c:v>33337.490049839274</c:v>
                </c:pt>
                <c:pt idx="106">
                  <c:v>33623.744987867613</c:v>
                </c:pt>
                <c:pt idx="107">
                  <c:v>33844.321502126746</c:v>
                </c:pt>
                <c:pt idx="108">
                  <c:v>34000.160088673896</c:v>
                </c:pt>
                <c:pt idx="109">
                  <c:v>34092.511909773202</c:v>
                </c:pt>
                <c:pt idx="110">
                  <c:v>34122.911371485498</c:v>
                </c:pt>
                <c:pt idx="111">
                  <c:v>34093.148285852498</c:v>
                </c:pt>
                <c:pt idx="112">
                  <c:v>34005.23994283739</c:v>
                </c:pt>
                <c:pt idx="113">
                  <c:v>33861.40338409823</c:v>
                </c:pt>
                <c:pt idx="114">
                  <c:v>33664.028137633817</c:v>
                </c:pt>
                <c:pt idx="115">
                  <c:v>33415.649639835225</c:v>
                </c:pt>
                <c:pt idx="116">
                  <c:v>33118.923539899428</c:v>
                </c:pt>
                <c:pt idx="117">
                  <c:v>32776.60105125</c:v>
                </c:pt>
                <c:pt idx="118">
                  <c:v>32391.505485817739</c:v>
                </c:pt>
                <c:pt idx="119">
                  <c:v>31966.510079969841</c:v>
                </c:pt>
                <c:pt idx="120">
                  <c:v>31504.517195676726</c:v>
                </c:pt>
                <c:pt idx="121">
                  <c:v>31008.438957275786</c:v>
                </c:pt>
                <c:pt idx="122">
                  <c:v>30481.179362976283</c:v>
                </c:pt>
                <c:pt idx="123">
                  <c:v>29925.617891073427</c:v>
                </c:pt>
                <c:pt idx="124">
                  <c:v>29344.59460367994</c:v>
                </c:pt>
                <c:pt idx="125">
                  <c:v>28740.896735606166</c:v>
                </c:pt>
                <c:pt idx="126">
                  <c:v>28117.24674275273</c:v>
                </c:pt>
                <c:pt idx="127">
                  <c:v>27476.291772950004</c:v>
                </c:pt>
                <c:pt idx="128">
                  <c:v>26820.59451248448</c:v>
                </c:pt>
                <c:pt idx="129">
                  <c:v>26152.625353494892</c:v>
                </c:pt>
                <c:pt idx="130">
                  <c:v>25474.755820881728</c:v>
                </c:pt>
                <c:pt idx="131">
                  <c:v>24789.253192241911</c:v>
                </c:pt>
                <c:pt idx="132">
                  <c:v>24098.27624049415</c:v>
                </c:pt>
                <c:pt idx="133">
                  <c:v>23403.872026180077</c:v>
                </c:pt>
                <c:pt idx="134">
                  <c:v>22707.973664798854</c:v>
                </c:pt>
                <c:pt idx="135">
                  <c:v>22012.398993837709</c:v>
                </c:pt>
                <c:pt idx="136">
                  <c:v>21318.85006429378</c:v>
                </c:pt>
                <c:pt idx="137">
                  <c:v>20628.913382333529</c:v>
                </c:pt>
                <c:pt idx="138">
                  <c:v>19944.060828209142</c:v>
                </c:pt>
                <c:pt idx="139">
                  <c:v>19265.651181548888</c:v>
                </c:pt>
                <c:pt idx="140">
                  <c:v>18594.932184577203</c:v>
                </c:pt>
                <c:pt idx="141">
                  <c:v>17933.043077617232</c:v>
                </c:pt>
                <c:pt idx="142">
                  <c:v>17281.017544310169</c:v>
                </c:pt>
                <c:pt idx="143">
                  <c:v>16639.787007286646</c:v>
                </c:pt>
                <c:pt idx="144">
                  <c:v>16010.184218481607</c:v>
                </c:pt>
                <c:pt idx="145">
                  <c:v>15392.947091844884</c:v>
                </c:pt>
                <c:pt idx="146">
                  <c:v>14788.722729813833</c:v>
                </c:pt>
                <c:pt idx="147">
                  <c:v>14198.071598542378</c:v>
                </c:pt>
                <c:pt idx="148">
                  <c:v>13621.471810482346</c:v>
                </c:pt>
                <c:pt idx="149">
                  <c:v>13059.323476459786</c:v>
                </c:pt>
                <c:pt idx="150">
                  <c:v>12511.953092851851</c:v>
                </c:pt>
                <c:pt idx="151">
                  <c:v>11979.617932826462</c:v>
                </c:pt>
                <c:pt idx="152">
                  <c:v>11462.510413840704</c:v>
                </c:pt>
                <c:pt idx="153">
                  <c:v>10960.762416687074</c:v>
                </c:pt>
                <c:pt idx="154">
                  <c:v>10474.449534320735</c:v>
                </c:pt>
                <c:pt idx="155">
                  <c:v>10003.595231485373</c:v>
                </c:pt>
                <c:pt idx="156">
                  <c:v>9548.1748987760893</c:v>
                </c:pt>
                <c:pt idx="157">
                  <c:v>9108.119787229849</c:v>
                </c:pt>
                <c:pt idx="158">
                  <c:v>8683.3208118178572</c:v>
                </c:pt>
                <c:pt idx="159">
                  <c:v>8273.6322143294019</c:v>
                </c:pt>
                <c:pt idx="160">
                  <c:v>7878.8750780851142</c:v>
                </c:pt>
                <c:pt idx="161">
                  <c:v>7498.8406887040737</c:v>
                </c:pt>
                <c:pt idx="162">
                  <c:v>7133.2937367761324</c:v>
                </c:pt>
                <c:pt idx="163">
                  <c:v>6781.9753597657827</c:v>
                </c:pt>
                <c:pt idx="164">
                  <c:v>6444.6060218013345</c:v>
                </c:pt>
                <c:pt idx="165">
                  <c:v>6120.8882311913212</c:v>
                </c:pt>
                <c:pt idx="166">
                  <c:v>5810.5090965643731</c:v>
                </c:pt>
                <c:pt idx="167">
                  <c:v>5513.1427234583243</c:v>
                </c:pt>
                <c:pt idx="168">
                  <c:v>5228.4524539956365</c:v>
                </c:pt>
                <c:pt idx="169">
                  <c:v>4956.0929529831301</c:v>
                </c:pt>
                <c:pt idx="170">
                  <c:v>4695.7121443729175</c:v>
                </c:pt>
                <c:pt idx="171">
                  <c:v>4446.9530025246459</c:v>
                </c:pt>
                <c:pt idx="172">
                  <c:v>4209.4552031254616</c:v>
                </c:pt>
                <c:pt idx="173">
                  <c:v>3982.8566389597117</c:v>
                </c:pt>
                <c:pt idx="174">
                  <c:v>3766.7948059831801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'Analisi-nuovi-pos'!$B$11:$B$130</c:f>
              <c:numCache>
                <c:formatCode>0</c:formatCode>
                <c:ptCount val="12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</c:numCache>
            </c:numRef>
          </c:xVal>
          <c:yVal>
            <c:numRef>
              <c:f>'Analisi-nuovi-pos'!$E$11:$E$130</c:f>
              <c:numCache>
                <c:formatCode>0</c:formatCode>
                <c:ptCount val="120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  <c:pt idx="100">
                  <c:v>35072.571428571428</c:v>
                </c:pt>
                <c:pt idx="101">
                  <c:v>34658.428571428572</c:v>
                </c:pt>
                <c:pt idx="102">
                  <c:v>34846.857142857145</c:v>
                </c:pt>
                <c:pt idx="103">
                  <c:v>34589.571428571428</c:v>
                </c:pt>
                <c:pt idx="104">
                  <c:v>34066.285714285717</c:v>
                </c:pt>
                <c:pt idx="105">
                  <c:v>33711.285714285717</c:v>
                </c:pt>
                <c:pt idx="106">
                  <c:v>32905.571428571428</c:v>
                </c:pt>
                <c:pt idx="107">
                  <c:v>32273.428571428572</c:v>
                </c:pt>
                <c:pt idx="108">
                  <c:v>30992.857142857141</c:v>
                </c:pt>
                <c:pt idx="109">
                  <c:v>29788.857142857141</c:v>
                </c:pt>
                <c:pt idx="110">
                  <c:v>28763.857142857141</c:v>
                </c:pt>
                <c:pt idx="111">
                  <c:v>27492.857142857141</c:v>
                </c:pt>
                <c:pt idx="112">
                  <c:v>26285.857142857141</c:v>
                </c:pt>
                <c:pt idx="113">
                  <c:v>25187.142857142859</c:v>
                </c:pt>
                <c:pt idx="114">
                  <c:v>24251.285714285714</c:v>
                </c:pt>
                <c:pt idx="115">
                  <c:v>23697</c:v>
                </c:pt>
                <c:pt idx="116">
                  <c:v>22962.285714285714</c:v>
                </c:pt>
                <c:pt idx="117">
                  <c:v>22136.285714285714</c:v>
                </c:pt>
                <c:pt idx="118">
                  <c:v>21531.714285714286</c:v>
                </c:pt>
                <c:pt idx="119">
                  <c:v>20779.857142857141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686682420.82871628</c:v>
                </c:pt>
                <c:pt idx="2">
                  <c:v>526846066.98492742</c:v>
                </c:pt>
                <c:pt idx="3">
                  <c:v>402819060.87695295</c:v>
                </c:pt>
                <c:pt idx="4">
                  <c:v>306878075.846232</c:v>
                </c:pt>
                <c:pt idx="5">
                  <c:v>232904011.07996497</c:v>
                </c:pt>
                <c:pt idx="6">
                  <c:v>176061583.56160772</c:v>
                </c:pt>
                <c:pt idx="7">
                  <c:v>132538600.03621565</c:v>
                </c:pt>
                <c:pt idx="8">
                  <c:v>99339194.360762686</c:v>
                </c:pt>
                <c:pt idx="9">
                  <c:v>74113634.566643864</c:v>
                </c:pt>
                <c:pt idx="10">
                  <c:v>55026488.018128514</c:v>
                </c:pt>
                <c:pt idx="11">
                  <c:v>40646590.691085756</c:v>
                </c:pt>
                <c:pt idx="12">
                  <c:v>29862797.713782016</c:v>
                </c:pt>
                <c:pt idx="13">
                  <c:v>21815013.933095988</c:v>
                </c:pt>
                <c:pt idx="14">
                  <c:v>15839867.006991995</c:v>
                </c:pt>
                <c:pt idx="15">
                  <c:v>11427460.792720433</c:v>
                </c:pt>
                <c:pt idx="16">
                  <c:v>8187958.8411755068</c:v>
                </c:pt>
                <c:pt idx="17">
                  <c:v>5824391.5462112231</c:v>
                </c:pt>
                <c:pt idx="18">
                  <c:v>4111220.261357856</c:v>
                </c:pt>
                <c:pt idx="19">
                  <c:v>2878027.8179737106</c:v>
                </c:pt>
                <c:pt idx="20">
                  <c:v>1996914.1996401884</c:v>
                </c:pt>
                <c:pt idx="21">
                  <c:v>1372475.4184509504</c:v>
                </c:pt>
                <c:pt idx="22">
                  <c:v>933769.95205443108</c:v>
                </c:pt>
                <c:pt idx="23">
                  <c:v>628030.06311660109</c:v>
                </c:pt>
                <c:pt idx="24">
                  <c:v>417440.38217803248</c:v>
                </c:pt>
                <c:pt idx="25">
                  <c:v>274446.76109213184</c:v>
                </c:pt>
                <c:pt idx="26">
                  <c:v>177855.26087639289</c:v>
                </c:pt>
                <c:pt idx="27">
                  <c:v>113670.22252201663</c:v>
                </c:pt>
                <c:pt idx="28">
                  <c:v>71564.130905975311</c:v>
                </c:pt>
                <c:pt idx="29">
                  <c:v>44340.417532702624</c:v>
                </c:pt>
                <c:pt idx="30">
                  <c:v>26771.083228626503</c:v>
                </c:pt>
                <c:pt idx="31">
                  <c:v>16063.378249211439</c:v>
                </c:pt>
                <c:pt idx="32">
                  <c:v>9919.825979186764</c:v>
                </c:pt>
                <c:pt idx="33">
                  <c:v>6141.4846852093933</c:v>
                </c:pt>
                <c:pt idx="34">
                  <c:v>4259.2099517024253</c:v>
                </c:pt>
                <c:pt idx="35">
                  <c:v>2984.3728063714925</c:v>
                </c:pt>
                <c:pt idx="36">
                  <c:v>1925.4587368242826</c:v>
                </c:pt>
                <c:pt idx="37">
                  <c:v>1438.5845188641608</c:v>
                </c:pt>
                <c:pt idx="38">
                  <c:v>1492.5138483284379</c:v>
                </c:pt>
                <c:pt idx="39">
                  <c:v>1478.4610761099386</c:v>
                </c:pt>
                <c:pt idx="40">
                  <c:v>1614.0292092666261</c:v>
                </c:pt>
                <c:pt idx="41">
                  <c:v>1621.1797883269085</c:v>
                </c:pt>
                <c:pt idx="42">
                  <c:v>1502.2935652724232</c:v>
                </c:pt>
                <c:pt idx="43">
                  <c:v>1456.2427522781554</c:v>
                </c:pt>
                <c:pt idx="44">
                  <c:v>1008.0289959415499</c:v>
                </c:pt>
                <c:pt idx="45">
                  <c:v>1229.0015186002247</c:v>
                </c:pt>
                <c:pt idx="46">
                  <c:v>1452.0000106164312</c:v>
                </c:pt>
                <c:pt idx="47">
                  <c:v>1583</c:v>
                </c:pt>
                <c:pt idx="48">
                  <c:v>1906.9999914990265</c:v>
                </c:pt>
                <c:pt idx="49">
                  <c:v>1636.999026303318</c:v>
                </c:pt>
                <c:pt idx="50">
                  <c:v>1586.9851129872259</c:v>
                </c:pt>
                <c:pt idx="51">
                  <c:v>1349.9002015549017</c:v>
                </c:pt>
                <c:pt idx="52">
                  <c:v>1390.5741673830464</c:v>
                </c:pt>
                <c:pt idx="53">
                  <c:v>1638.6346226209816</c:v>
                </c:pt>
                <c:pt idx="54">
                  <c:v>1782.4056092466619</c:v>
                </c:pt>
                <c:pt idx="55">
                  <c:v>1903.8094328585137</c:v>
                </c:pt>
                <c:pt idx="56">
                  <c:v>1852.2842183528269</c:v>
                </c:pt>
                <c:pt idx="57">
                  <c:v>1734.7266661582489</c:v>
                </c:pt>
                <c:pt idx="58">
                  <c:v>1439.4659145100404</c:v>
                </c:pt>
                <c:pt idx="59">
                  <c:v>1557.270960598034</c:v>
                </c:pt>
                <c:pt idx="60">
                  <c:v>1709.3910970594332</c:v>
                </c:pt>
                <c:pt idx="61">
                  <c:v>2336.626440478783</c:v>
                </c:pt>
                <c:pt idx="62">
                  <c:v>2192.4239091910467</c:v>
                </c:pt>
                <c:pt idx="63">
                  <c:v>2411.992919284558</c:v>
                </c:pt>
                <c:pt idx="64">
                  <c:v>1988.4345381857493</c:v>
                </c:pt>
                <c:pt idx="65">
                  <c:v>1469.877771378443</c:v>
                </c:pt>
                <c:pt idx="66">
                  <c:v>1648.6169599198452</c:v>
                </c:pt>
                <c:pt idx="67">
                  <c:v>2359.2448376217462</c:v>
                </c:pt>
                <c:pt idx="68">
                  <c:v>2798.7765488713985</c:v>
                </c:pt>
                <c:pt idx="69">
                  <c:v>3315.7607846075402</c:v>
                </c:pt>
                <c:pt idx="70">
                  <c:v>3212.3750914583197</c:v>
                </c:pt>
                <c:pt idx="71">
                  <c:v>2428.5032969943672</c:v>
                </c:pt>
                <c:pt idx="72">
                  <c:v>1013.7938341668396</c:v>
                </c:pt>
                <c:pt idx="73">
                  <c:v>1652.6985129676405</c:v>
                </c:pt>
                <c:pt idx="74">
                  <c:v>2384.4919593372269</c:v>
                </c:pt>
                <c:pt idx="75">
                  <c:v>3092.2725104668698</c:v>
                </c:pt>
                <c:pt idx="76">
                  <c:v>3475.9458184406494</c:v>
                </c:pt>
                <c:pt idx="77">
                  <c:v>3513.1927722081064</c:v>
                </c:pt>
                <c:pt idx="78">
                  <c:v>3361.42360650718</c:v>
                </c:pt>
                <c:pt idx="79">
                  <c:v>12.720233573527366</c:v>
                </c:pt>
                <c:pt idx="80">
                  <c:v>521.76891902083662</c:v>
                </c:pt>
                <c:pt idx="81">
                  <c:v>3785.7854378747579</c:v>
                </c:pt>
                <c:pt idx="82">
                  <c:v>3567.4348014670522</c:v>
                </c:pt>
                <c:pt idx="83">
                  <c:v>5507.7475517014791</c:v>
                </c:pt>
                <c:pt idx="84">
                  <c:v>4859.0344865661027</c:v>
                </c:pt>
                <c:pt idx="85">
                  <c:v>5331.8015194289255</c:v>
                </c:pt>
                <c:pt idx="86">
                  <c:v>-102.33380654903885</c:v>
                </c:pt>
                <c:pt idx="87">
                  <c:v>3710.2771792153908</c:v>
                </c:pt>
                <c:pt idx="88">
                  <c:v>5545.2378851858266</c:v>
                </c:pt>
                <c:pt idx="89">
                  <c:v>6234.0351126131172</c:v>
                </c:pt>
                <c:pt idx="90">
                  <c:v>9349.9734937340145</c:v>
                </c:pt>
                <c:pt idx="91">
                  <c:v>8917.1162683290859</c:v>
                </c:pt>
                <c:pt idx="92">
                  <c:v>5986.232781831739</c:v>
                </c:pt>
                <c:pt idx="93">
                  <c:v>-2710.2470696752716</c:v>
                </c:pt>
                <c:pt idx="94">
                  <c:v>2273.7286353408381</c:v>
                </c:pt>
                <c:pt idx="95">
                  <c:v>3604.8023052179997</c:v>
                </c:pt>
                <c:pt idx="96">
                  <c:v>6683.1821301455566</c:v>
                </c:pt>
                <c:pt idx="97">
                  <c:v>9109.623964850256</c:v>
                </c:pt>
                <c:pt idx="98">
                  <c:v>10316.419475637351</c:v>
                </c:pt>
                <c:pt idx="99">
                  <c:v>2380.3901664729601</c:v>
                </c:pt>
                <c:pt idx="100">
                  <c:v>-5644.1131489807303</c:v>
                </c:pt>
                <c:pt idx="101">
                  <c:v>3560.7941029076392</c:v>
                </c:pt>
                <c:pt idx="102">
                  <c:v>880.53919386163034</c:v>
                </c:pt>
                <c:pt idx="103">
                  <c:v>5411.105017303682</c:v>
                </c:pt>
                <c:pt idx="104">
                  <c:v>7917.0464925303022</c:v>
                </c:pt>
                <c:pt idx="105">
                  <c:v>3911.5099501607256</c:v>
                </c:pt>
                <c:pt idx="106">
                  <c:v>353.25501213238749</c:v>
                </c:pt>
                <c:pt idx="107">
                  <c:v>-6492.3215021267461</c:v>
                </c:pt>
                <c:pt idx="108">
                  <c:v>-1809.1600886738961</c:v>
                </c:pt>
                <c:pt idx="109">
                  <c:v>187.48809022679779</c:v>
                </c:pt>
                <c:pt idx="110">
                  <c:v>2053.0886285145025</c:v>
                </c:pt>
                <c:pt idx="111">
                  <c:v>3145.8517141475022</c:v>
                </c:pt>
                <c:pt idx="112">
                  <c:v>758.76005716260988</c:v>
                </c:pt>
                <c:pt idx="113">
                  <c:v>-5524.4033840982302</c:v>
                </c:pt>
                <c:pt idx="114">
                  <c:v>-10737.028137633817</c:v>
                </c:pt>
                <c:pt idx="115">
                  <c:v>-10188.649639835225</c:v>
                </c:pt>
                <c:pt idx="116">
                  <c:v>-7266.9235398994279</c:v>
                </c:pt>
                <c:pt idx="117">
                  <c:v>-3775.6010512499997</c:v>
                </c:pt>
                <c:pt idx="118">
                  <c:v>-4049.5054858177391</c:v>
                </c:pt>
                <c:pt idx="119">
                  <c:v>-5651.5100799698412</c:v>
                </c:pt>
                <c:pt idx="120">
                  <c:v>-10858.517195676726</c:v>
                </c:pt>
                <c:pt idx="121">
                  <c:v>-14632.438957275786</c:v>
                </c:pt>
                <c:pt idx="122">
                  <c:v>-11134.179362976283</c:v>
                </c:pt>
                <c:pt idx="123">
                  <c:v>-9216.617891073427</c:v>
                </c:pt>
                <c:pt idx="124">
                  <c:v>-6125.5946036799396</c:v>
                </c:pt>
                <c:pt idx="125">
                  <c:v>-4630.8967356061657</c:v>
                </c:pt>
                <c:pt idx="126">
                  <c:v>-7065.2467427527299</c:v>
                </c:pt>
                <c:pt idx="127">
                  <c:v>-8589.2917729500041</c:v>
                </c:pt>
                <c:pt idx="128">
                  <c:v>-13141.59451248448</c:v>
                </c:pt>
                <c:pt idx="129">
                  <c:v>-11315.625353494892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'Analisi-nuovi-pos'!$B$11:$B$132</c:f>
              <c:numCache>
                <c:formatCode>0</c:formatCode>
                <c:ptCount val="1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</c:numCache>
            </c:numRef>
          </c:xVal>
          <c:yVal>
            <c:numRef>
              <c:f>'Analisi-nuovi-pos'!$K$11:$K$132</c:f>
              <c:numCache>
                <c:formatCode>0</c:formatCode>
                <c:ptCount val="122"/>
                <c:pt idx="0">
                  <c:v>99339055.789334118</c:v>
                </c:pt>
                <c:pt idx="1">
                  <c:v>74113732.138072431</c:v>
                </c:pt>
                <c:pt idx="2">
                  <c:v>55026446.875271372</c:v>
                </c:pt>
                <c:pt idx="3">
                  <c:v>40646517.26251433</c:v>
                </c:pt>
                <c:pt idx="4">
                  <c:v>29862691.428067729</c:v>
                </c:pt>
                <c:pt idx="5">
                  <c:v>21814872.933095988</c:v>
                </c:pt>
                <c:pt idx="6">
                  <c:v>15839674.149849139</c:v>
                </c:pt>
                <c:pt idx="7">
                  <c:v>11427460.221291862</c:v>
                </c:pt>
                <c:pt idx="8">
                  <c:v>8188117.269746935</c:v>
                </c:pt>
                <c:pt idx="9">
                  <c:v>5824477.6890683658</c:v>
                </c:pt>
                <c:pt idx="10">
                  <c:v>4111063.8327864273</c:v>
                </c:pt>
                <c:pt idx="11">
                  <c:v>2877697.1036879965</c:v>
                </c:pt>
                <c:pt idx="12">
                  <c:v>1996521.9139259027</c:v>
                </c:pt>
                <c:pt idx="13">
                  <c:v>1372012.4184509504</c:v>
                </c:pt>
                <c:pt idx="14">
                  <c:v>933232.09491157392</c:v>
                </c:pt>
                <c:pt idx="15">
                  <c:v>627852.77740231541</c:v>
                </c:pt>
                <c:pt idx="16">
                  <c:v>417430.52503517532</c:v>
                </c:pt>
                <c:pt idx="17">
                  <c:v>274014.76109213184</c:v>
                </c:pt>
                <c:pt idx="18">
                  <c:v>177483.68944782147</c:v>
                </c:pt>
                <c:pt idx="19">
                  <c:v>113328.93680773092</c:v>
                </c:pt>
                <c:pt idx="20">
                  <c:v>71312.130905975311</c:v>
                </c:pt>
                <c:pt idx="21">
                  <c:v>44220.703246988342</c:v>
                </c:pt>
                <c:pt idx="22">
                  <c:v>27042.654657197931</c:v>
                </c:pt>
                <c:pt idx="23">
                  <c:v>16362.092534925725</c:v>
                </c:pt>
                <c:pt idx="24">
                  <c:v>9881.6831220439071</c:v>
                </c:pt>
                <c:pt idx="25">
                  <c:v>6026.6275423522502</c:v>
                </c:pt>
                <c:pt idx="26">
                  <c:v>3807.6385231309969</c:v>
                </c:pt>
                <c:pt idx="27">
                  <c:v>2610.6585206572067</c:v>
                </c:pt>
                <c:pt idx="28">
                  <c:v>1983.3158796814255</c:v>
                </c:pt>
                <c:pt idx="29">
                  <c:v>1633.7273760070179</c:v>
                </c:pt>
                <c:pt idx="30">
                  <c:v>1490.656705471295</c:v>
                </c:pt>
                <c:pt idx="31">
                  <c:v>1471.88964753851</c:v>
                </c:pt>
                <c:pt idx="32">
                  <c:v>1455.3149235523404</c:v>
                </c:pt>
                <c:pt idx="33">
                  <c:v>1472.0369311840514</c:v>
                </c:pt>
                <c:pt idx="34">
                  <c:v>1451.5792795581374</c:v>
                </c:pt>
                <c:pt idx="35">
                  <c:v>1423.0998951352983</c:v>
                </c:pt>
                <c:pt idx="36">
                  <c:v>1445.6004245129784</c:v>
                </c:pt>
                <c:pt idx="37">
                  <c:v>1425.2872328859389</c:v>
                </c:pt>
                <c:pt idx="38">
                  <c:v>1405.2857249021454</c:v>
                </c:pt>
                <c:pt idx="39">
                  <c:v>1408.4285714285713</c:v>
                </c:pt>
                <c:pt idx="40">
                  <c:v>1406.4285629275978</c:v>
                </c:pt>
                <c:pt idx="41">
                  <c:v>1447.999026303318</c:v>
                </c:pt>
                <c:pt idx="42">
                  <c:v>1467.4136844157972</c:v>
                </c:pt>
                <c:pt idx="43">
                  <c:v>1486.0430586977589</c:v>
                </c:pt>
                <c:pt idx="44">
                  <c:v>1534.5741673830464</c:v>
                </c:pt>
                <c:pt idx="45">
                  <c:v>1556.7774797638388</c:v>
                </c:pt>
                <c:pt idx="46">
                  <c:v>1581.4056092466619</c:v>
                </c:pt>
                <c:pt idx="47">
                  <c:v>1605.8094328585137</c:v>
                </c:pt>
                <c:pt idx="48">
                  <c:v>1597.9985040671127</c:v>
                </c:pt>
                <c:pt idx="49">
                  <c:v>1616.5838090153918</c:v>
                </c:pt>
                <c:pt idx="50">
                  <c:v>1618.8944859386118</c:v>
                </c:pt>
                <c:pt idx="51">
                  <c:v>1604.270960598034</c:v>
                </c:pt>
                <c:pt idx="52">
                  <c:v>1589.9625256308618</c:v>
                </c:pt>
                <c:pt idx="53">
                  <c:v>1549.1978690502115</c:v>
                </c:pt>
                <c:pt idx="54">
                  <c:v>1562.8524806196178</c:v>
                </c:pt>
                <c:pt idx="55">
                  <c:v>1522.2786335702719</c:v>
                </c:pt>
                <c:pt idx="56">
                  <c:v>1502.8631096143208</c:v>
                </c:pt>
                <c:pt idx="57">
                  <c:v>1421.3063428070145</c:v>
                </c:pt>
                <c:pt idx="58">
                  <c:v>1289.0455313484167</c:v>
                </c:pt>
                <c:pt idx="59">
                  <c:v>1146.8162661931749</c:v>
                </c:pt>
                <c:pt idx="60">
                  <c:v>1066.3479774428267</c:v>
                </c:pt>
                <c:pt idx="61">
                  <c:v>942.1893560361118</c:v>
                </c:pt>
                <c:pt idx="62">
                  <c:v>897.23223431546239</c:v>
                </c:pt>
                <c:pt idx="63">
                  <c:v>792.93186842293881</c:v>
                </c:pt>
                <c:pt idx="64">
                  <c:v>626.36526273826803</c:v>
                </c:pt>
                <c:pt idx="65">
                  <c:v>323.69851296764045</c:v>
                </c:pt>
                <c:pt idx="66">
                  <c:v>81.634816480083828</c:v>
                </c:pt>
                <c:pt idx="67">
                  <c:v>-159.44177524741553</c:v>
                </c:pt>
                <c:pt idx="68">
                  <c:v>-361.05418155935058</c:v>
                </c:pt>
                <c:pt idx="69">
                  <c:v>-577.37865636332208</c:v>
                </c:pt>
                <c:pt idx="70">
                  <c:v>-766.14782206424843</c:v>
                </c:pt>
                <c:pt idx="71">
                  <c:v>-854.13690928361575</c:v>
                </c:pt>
                <c:pt idx="72">
                  <c:v>-1205.0882238363065</c:v>
                </c:pt>
                <c:pt idx="73">
                  <c:v>-1558.6431335538127</c:v>
                </c:pt>
                <c:pt idx="74">
                  <c:v>-1532.1366271043771</c:v>
                </c:pt>
                <c:pt idx="75">
                  <c:v>-1617.5381625842347</c:v>
                </c:pt>
                <c:pt idx="76">
                  <c:v>-1458.3940848624679</c:v>
                </c:pt>
                <c:pt idx="77">
                  <c:v>-1373.6270519996451</c:v>
                </c:pt>
                <c:pt idx="78">
                  <c:v>-1174.9052351204682</c:v>
                </c:pt>
                <c:pt idx="79">
                  <c:v>-1248.5799636417505</c:v>
                </c:pt>
                <c:pt idx="80">
                  <c:v>-824.33354338560093</c:v>
                </c:pt>
                <c:pt idx="81">
                  <c:v>-578.10774452974147</c:v>
                </c:pt>
                <c:pt idx="82">
                  <c:v>-176.31222055169928</c:v>
                </c:pt>
                <c:pt idx="83">
                  <c:v>418.97341118622717</c:v>
                </c:pt>
                <c:pt idx="84">
                  <c:v>1069.9470675460252</c:v>
                </c:pt>
                <c:pt idx="85">
                  <c:v>1258.6100731818697</c:v>
                </c:pt>
                <c:pt idx="86">
                  <c:v>1004.0143496265518</c:v>
                </c:pt>
                <c:pt idx="87">
                  <c:v>938.23087664657214</c:v>
                </c:pt>
                <c:pt idx="88">
                  <c:v>820.46784443127035</c:v>
                </c:pt>
                <c:pt idx="89">
                  <c:v>1062.4811077073973</c:v>
                </c:pt>
                <c:pt idx="90">
                  <c:v>1222.7051899230646</c:v>
                </c:pt>
                <c:pt idx="91">
                  <c:v>1632.1044521872464</c:v>
                </c:pt>
                <c:pt idx="92">
                  <c:v>1339.6011367335559</c:v>
                </c:pt>
                <c:pt idx="93">
                  <c:v>1154.3655314790667</c:v>
                </c:pt>
                <c:pt idx="94">
                  <c:v>1581.5391938616303</c:v>
                </c:pt>
                <c:pt idx="95">
                  <c:v>1443.247874446537</c:v>
                </c:pt>
                <c:pt idx="96">
                  <c:v>1518.1893496731573</c:v>
                </c:pt>
                <c:pt idx="97">
                  <c:v>1608.5099501607256</c:v>
                </c:pt>
                <c:pt idx="98">
                  <c:v>956.5407264181049</c:v>
                </c:pt>
                <c:pt idx="99">
                  <c:v>930.67849787325395</c:v>
                </c:pt>
                <c:pt idx="100">
                  <c:v>1072.4113398975314</c:v>
                </c:pt>
                <c:pt idx="101">
                  <c:v>565.91666165537026</c:v>
                </c:pt>
                <c:pt idx="102">
                  <c:v>723.94577137164742</c:v>
                </c:pt>
                <c:pt idx="103">
                  <c:v>496.42314271892974</c:v>
                </c:pt>
                <c:pt idx="104">
                  <c:v>61.045771448327287</c:v>
                </c:pt>
                <c:pt idx="105">
                  <c:v>-150.11766981251276</c:v>
                </c:pt>
                <c:pt idx="106">
                  <c:v>-758.45670906238956</c:v>
                </c:pt>
                <c:pt idx="107">
                  <c:v>-1142.2210684066522</c:v>
                </c:pt>
                <c:pt idx="108">
                  <c:v>-2126.0663970422866</c:v>
                </c:pt>
                <c:pt idx="109">
                  <c:v>-2987.7439083928584</c:v>
                </c:pt>
                <c:pt idx="110">
                  <c:v>-3627.6483429605978</c:v>
                </c:pt>
                <c:pt idx="111">
                  <c:v>-4473.6529371126999</c:v>
                </c:pt>
                <c:pt idx="112">
                  <c:v>-5218.660052819585</c:v>
                </c:pt>
                <c:pt idx="113">
                  <c:v>-5821.2961001329277</c:v>
                </c:pt>
                <c:pt idx="114">
                  <c:v>-6229.8936486905695</c:v>
                </c:pt>
                <c:pt idx="115">
                  <c:v>-6228.617891073427</c:v>
                </c:pt>
                <c:pt idx="116">
                  <c:v>-6382.3088893942258</c:v>
                </c:pt>
                <c:pt idx="117">
                  <c:v>-6604.611021320452</c:v>
                </c:pt>
                <c:pt idx="118">
                  <c:v>-6585.5324570384437</c:v>
                </c:pt>
                <c:pt idx="119">
                  <c:v>-6696.4346300928628</c:v>
                </c:pt>
                <c:pt idx="120">
                  <c:v>-6292.0230839130527</c:v>
                </c:pt>
                <c:pt idx="121">
                  <c:v>-6009.3396392091781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Casi_totali!$A$3:$A$137</c:f>
              <c:numCache>
                <c:formatCode>d/m;@</c:formatCode>
                <c:ptCount val="13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cat>
          <c:val>
            <c:numRef>
              <c:f>Casi_totali!$C$3:$C$137</c:f>
              <c:numCache>
                <c:formatCode>General</c:formatCode>
                <c:ptCount val="135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  <c:pt idx="118">
                  <c:v>28342</c:v>
                </c:pt>
                <c:pt idx="119">
                  <c:v>26315</c:v>
                </c:pt>
                <c:pt idx="120">
                  <c:v>20646</c:v>
                </c:pt>
                <c:pt idx="121">
                  <c:v>16376</c:v>
                </c:pt>
                <c:pt idx="122">
                  <c:v>19347</c:v>
                </c:pt>
                <c:pt idx="123">
                  <c:v>20709</c:v>
                </c:pt>
                <c:pt idx="124">
                  <c:v>23219</c:v>
                </c:pt>
                <c:pt idx="125">
                  <c:v>24110</c:v>
                </c:pt>
                <c:pt idx="126">
                  <c:v>21052</c:v>
                </c:pt>
                <c:pt idx="127">
                  <c:v>18887</c:v>
                </c:pt>
                <c:pt idx="128">
                  <c:v>13679</c:v>
                </c:pt>
                <c:pt idx="129">
                  <c:v>14837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Casi_totali!$A$3:$A$137</c:f>
              <c:numCache>
                <c:formatCode>d/m;@</c:formatCode>
                <c:ptCount val="13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cat>
          <c:val>
            <c:numRef>
              <c:f>Casi_totali!$E$3:$E$137</c:f>
              <c:numCache>
                <c:formatCode>General</c:formatCode>
                <c:ptCount val="135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  <c:pt idx="109" formatCode="0">
                  <c:v>34658.428571428572</c:v>
                </c:pt>
                <c:pt idx="110" formatCode="0">
                  <c:v>34846.857142857145</c:v>
                </c:pt>
                <c:pt idx="111" formatCode="0">
                  <c:v>34589.571428571428</c:v>
                </c:pt>
                <c:pt idx="112" formatCode="0">
                  <c:v>34066.285714285717</c:v>
                </c:pt>
                <c:pt idx="113" formatCode="0">
                  <c:v>33711.285714285717</c:v>
                </c:pt>
                <c:pt idx="114" formatCode="0">
                  <c:v>32905.571428571428</c:v>
                </c:pt>
                <c:pt idx="115" formatCode="0">
                  <c:v>32273.428571428572</c:v>
                </c:pt>
                <c:pt idx="116" formatCode="0">
                  <c:v>30992.857142857141</c:v>
                </c:pt>
                <c:pt idx="117" formatCode="0">
                  <c:v>29788.857142857141</c:v>
                </c:pt>
                <c:pt idx="118" formatCode="0">
                  <c:v>28763.857142857141</c:v>
                </c:pt>
                <c:pt idx="119" formatCode="0">
                  <c:v>27492.857142857141</c:v>
                </c:pt>
                <c:pt idx="120" formatCode="0">
                  <c:v>26285.857142857141</c:v>
                </c:pt>
                <c:pt idx="121" formatCode="0">
                  <c:v>25187.142857142859</c:v>
                </c:pt>
                <c:pt idx="122" formatCode="0">
                  <c:v>24251.285714285714</c:v>
                </c:pt>
                <c:pt idx="123" formatCode="0">
                  <c:v>23697</c:v>
                </c:pt>
                <c:pt idx="124" formatCode="0">
                  <c:v>22962.285714285714</c:v>
                </c:pt>
                <c:pt idx="125" formatCode="0">
                  <c:v>22136.285714285714</c:v>
                </c:pt>
                <c:pt idx="126" formatCode="0">
                  <c:v>21531.714285714286</c:v>
                </c:pt>
                <c:pt idx="127" formatCode="0">
                  <c:v>20779.857142857141</c:v>
                </c:pt>
                <c:pt idx="128" formatCode="0">
                  <c:v>20528.571428571428</c:v>
                </c:pt>
                <c:pt idx="129" formatCode="0">
                  <c:v>20143.285714285714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  <c:max val="44175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'Analisi-dead'!$D$8:$D$132</c:f>
              <c:numCache>
                <c:formatCode>General</c:formatCode>
                <c:ptCount val="125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  <c:pt idx="104">
                  <c:v>753</c:v>
                </c:pt>
                <c:pt idx="105">
                  <c:v>653</c:v>
                </c:pt>
                <c:pt idx="106">
                  <c:v>699</c:v>
                </c:pt>
                <c:pt idx="107">
                  <c:v>692</c:v>
                </c:pt>
                <c:pt idx="108">
                  <c:v>562</c:v>
                </c:pt>
                <c:pt idx="109">
                  <c:v>630</c:v>
                </c:pt>
                <c:pt idx="110">
                  <c:v>853</c:v>
                </c:pt>
                <c:pt idx="111">
                  <c:v>722</c:v>
                </c:pt>
                <c:pt idx="112">
                  <c:v>822</c:v>
                </c:pt>
                <c:pt idx="113">
                  <c:v>827</c:v>
                </c:pt>
                <c:pt idx="114">
                  <c:v>686</c:v>
                </c:pt>
                <c:pt idx="115">
                  <c:v>541</c:v>
                </c:pt>
                <c:pt idx="116">
                  <c:v>672</c:v>
                </c:pt>
                <c:pt idx="117">
                  <c:v>785</c:v>
                </c:pt>
                <c:pt idx="118">
                  <c:v>684</c:v>
                </c:pt>
                <c:pt idx="119">
                  <c:v>993</c:v>
                </c:pt>
                <c:pt idx="120">
                  <c:v>814</c:v>
                </c:pt>
                <c:pt idx="121">
                  <c:v>662</c:v>
                </c:pt>
                <c:pt idx="122">
                  <c:v>564</c:v>
                </c:pt>
                <c:pt idx="123">
                  <c:v>528</c:v>
                </c:pt>
                <c:pt idx="124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'Analisi-dead'!$B$8:$B$139</c:f>
              <c:numCache>
                <c:formatCode>0</c:formatCode>
                <c:ptCount val="13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</c:numCache>
            </c:numRef>
          </c:xVal>
          <c:yVal>
            <c:numRef>
              <c:f>'Analisi-dead'!$I$8:$I$139</c:f>
              <c:numCache>
                <c:formatCode>0</c:formatCode>
                <c:ptCount val="132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  <c:pt idx="125">
                  <c:v>624.01376031694372</c:v>
                </c:pt>
                <c:pt idx="126">
                  <c:v>614.18787899861456</c:v>
                </c:pt>
                <c:pt idx="127">
                  <c:v>603.74438481463949</c:v>
                </c:pt>
                <c:pt idx="128">
                  <c:v>592.74031193784901</c:v>
                </c:pt>
                <c:pt idx="129">
                  <c:v>581.23191382001085</c:v>
                </c:pt>
                <c:pt idx="130">
                  <c:v>569.27439755616092</c:v>
                </c:pt>
                <c:pt idx="131">
                  <c:v>556.92168715768207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'Analisi-dead'!$B$11:$B$137</c:f>
              <c:numCache>
                <c:formatCode>0</c:formatCode>
                <c:ptCount val="12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</c:numCache>
            </c:numRef>
          </c:xVal>
          <c:yVal>
            <c:numRef>
              <c:f>'Analisi-dead'!$E$11:$E$137</c:f>
              <c:numCache>
                <c:formatCode>0</c:formatCode>
                <c:ptCount val="127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  <c:pt idx="101">
                  <c:v>590.57142857142856</c:v>
                </c:pt>
                <c:pt idx="102">
                  <c:v>609.14285714285711</c:v>
                </c:pt>
                <c:pt idx="103">
                  <c:v>611.57142857142856</c:v>
                </c:pt>
                <c:pt idx="104">
                  <c:v>632.85714285714289</c:v>
                </c:pt>
                <c:pt idx="105">
                  <c:v>654</c:v>
                </c:pt>
                <c:pt idx="106">
                  <c:v>656.28571428571433</c:v>
                </c:pt>
                <c:pt idx="107">
                  <c:v>674.28571428571433</c:v>
                </c:pt>
                <c:pt idx="108">
                  <c:v>691.71428571428567</c:v>
                </c:pt>
                <c:pt idx="109">
                  <c:v>687.28571428571433</c:v>
                </c:pt>
                <c:pt idx="110">
                  <c:v>711.42857142857144</c:v>
                </c:pt>
                <c:pt idx="111">
                  <c:v>729.71428571428567</c:v>
                </c:pt>
                <c:pt idx="112">
                  <c:v>728.85714285714289</c:v>
                </c:pt>
                <c:pt idx="113">
                  <c:v>725.85714285714289</c:v>
                </c:pt>
                <c:pt idx="114">
                  <c:v>731.85714285714289</c:v>
                </c:pt>
                <c:pt idx="115">
                  <c:v>722.14285714285711</c:v>
                </c:pt>
                <c:pt idx="116">
                  <c:v>716.71428571428567</c:v>
                </c:pt>
                <c:pt idx="117">
                  <c:v>741.14285714285711</c:v>
                </c:pt>
                <c:pt idx="118">
                  <c:v>739.28571428571433</c:v>
                </c:pt>
                <c:pt idx="119">
                  <c:v>735.85714285714289</c:v>
                </c:pt>
                <c:pt idx="120">
                  <c:v>739.14285714285711</c:v>
                </c:pt>
                <c:pt idx="121">
                  <c:v>718.57142857142856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'Analisi-dead'!$K$8:$K$132</c:f>
              <c:numCache>
                <c:formatCode>0</c:formatCode>
                <c:ptCount val="125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  <c:pt idx="97">
                  <c:v>149.23810162680309</c:v>
                </c:pt>
                <c:pt idx="98">
                  <c:v>141.54996361580055</c:v>
                </c:pt>
                <c:pt idx="99">
                  <c:v>35.663133677379733</c:v>
                </c:pt>
                <c:pt idx="100">
                  <c:v>10.669564551711915</c:v>
                </c:pt>
                <c:pt idx="101">
                  <c:v>-5.3473916321147499</c:v>
                </c:pt>
                <c:pt idx="102">
                  <c:v>-64.313342207908477</c:v>
                </c:pt>
                <c:pt idx="103">
                  <c:v>146.83691125464043</c:v>
                </c:pt>
                <c:pt idx="104">
                  <c:v>154.15925462385758</c:v>
                </c:pt>
                <c:pt idx="105">
                  <c:v>40.700250748620078</c:v>
                </c:pt>
                <c:pt idx="106">
                  <c:v>74.497227605453645</c:v>
                </c:pt>
                <c:pt idx="107">
                  <c:v>56.578455337006631</c:v>
                </c:pt>
                <c:pt idx="108">
                  <c:v>-83.036597768516458</c:v>
                </c:pt>
                <c:pt idx="109">
                  <c:v>-23.336940357882781</c:v>
                </c:pt>
                <c:pt idx="110">
                  <c:v>192.680325957077</c:v>
                </c:pt>
                <c:pt idx="111">
                  <c:v>56.010439979174862</c:v>
                </c:pt>
                <c:pt idx="112">
                  <c:v>151.64145443829011</c:v>
                </c:pt>
                <c:pt idx="113">
                  <c:v>153.5547408159307</c:v>
                </c:pt>
                <c:pt idx="114">
                  <c:v>10.725517190684513</c:v>
                </c:pt>
                <c:pt idx="115">
                  <c:v>-134.87660860279675</c:v>
                </c:pt>
                <c:pt idx="116">
                  <c:v>-3.2870875868378562</c:v>
                </c:pt>
                <c:pt idx="117">
                  <c:v>111.45412353369352</c:v>
                </c:pt>
                <c:pt idx="118">
                  <c:v>13.303111548091579</c:v>
                </c:pt>
                <c:pt idx="119">
                  <c:v>326.21254678795708</c:v>
                </c:pt>
                <c:pt idx="120">
                  <c:v>152.13220955982297</c:v>
                </c:pt>
                <c:pt idx="121">
                  <c:v>6.0094991007181306</c:v>
                </c:pt>
                <c:pt idx="122">
                  <c:v>-85.210078204452657</c:v>
                </c:pt>
                <c:pt idx="123">
                  <c:v>-113.58244403459059</c:v>
                </c:pt>
                <c:pt idx="124">
                  <c:v>0.83549107209228168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'Analisi-dead'!$B$11:$B$132</c:f>
              <c:numCache>
                <c:formatCode>0</c:formatCode>
                <c:ptCount val="12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</c:numCache>
            </c:numRef>
          </c:xVal>
          <c:yVal>
            <c:numRef>
              <c:f>'Analisi-dead'!$L$11:$L$132</c:f>
              <c:numCache>
                <c:formatCode>0</c:formatCode>
                <c:ptCount val="122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  <c:pt idx="100">
                  <c:v>-15.163088745359573</c:v>
                </c:pt>
                <c:pt idx="101">
                  <c:v>-8.269316804713867</c:v>
                </c:pt>
                <c:pt idx="102">
                  <c:v>-3.1568921085228112</c:v>
                </c:pt>
                <c:pt idx="103">
                  <c:v>-12.9313438231178</c:v>
                </c:pt>
                <c:pt idx="104">
                  <c:v>-2.5644018058504798</c:v>
                </c:pt>
                <c:pt idx="105">
                  <c:v>8.963402231483542</c:v>
                </c:pt>
                <c:pt idx="106">
                  <c:v>2.948773927831553</c:v>
                </c:pt>
                <c:pt idx="107">
                  <c:v>13.966040242791337</c:v>
                </c:pt>
                <c:pt idx="108">
                  <c:v>25.724725693460528</c:v>
                </c:pt>
                <c:pt idx="109">
                  <c:v>16.927168724004446</c:v>
                </c:pt>
                <c:pt idx="110">
                  <c:v>37.983312244502144</c:v>
                </c:pt>
                <c:pt idx="111">
                  <c:v>54.439802904970179</c:v>
                </c:pt>
                <c:pt idx="112">
                  <c:v>52.980534254346139</c:v>
                </c:pt>
                <c:pt idx="113">
                  <c:v>50.570055270305033</c:v>
                </c:pt>
                <c:pt idx="114">
                  <c:v>58.311266390836408</c:v>
                </c:pt>
                <c:pt idx="115">
                  <c:v>51.445968690948689</c:v>
                </c:pt>
                <c:pt idx="116">
                  <c:v>49.926832502242746</c:v>
                </c:pt>
                <c:pt idx="117">
                  <c:v>79.275066702680078</c:v>
                </c:pt>
                <c:pt idx="118">
                  <c:v>83.295213386432465</c:v>
                </c:pt>
                <c:pt idx="119">
                  <c:v>86.647064652690233</c:v>
                </c:pt>
                <c:pt idx="120">
                  <c:v>97.560413108266516</c:v>
                </c:pt>
                <c:pt idx="121">
                  <c:v>85.406919643520837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Bilog!$D$1</c:f>
              <c:strCache>
                <c:ptCount val="1"/>
                <c:pt idx="0">
                  <c:v>delta casi f7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Bilog!$B$10:$B$142</c:f>
              <c:numCache>
                <c:formatCode>General</c:formatCode>
                <c:ptCount val="133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  <c:pt idx="102">
                  <c:v>1238072</c:v>
                </c:pt>
                <c:pt idx="103">
                  <c:v>1272352</c:v>
                </c:pt>
                <c:pt idx="104">
                  <c:v>1308528</c:v>
                </c:pt>
                <c:pt idx="105">
                  <c:v>1345767</c:v>
                </c:pt>
                <c:pt idx="106">
                  <c:v>1380531</c:v>
                </c:pt>
                <c:pt idx="107">
                  <c:v>1408868</c:v>
                </c:pt>
                <c:pt idx="108">
                  <c:v>1431795</c:v>
                </c:pt>
                <c:pt idx="109">
                  <c:v>1455022</c:v>
                </c:pt>
                <c:pt idx="110">
                  <c:v>1480874</c:v>
                </c:pt>
                <c:pt idx="111">
                  <c:v>1509875</c:v>
                </c:pt>
                <c:pt idx="112">
                  <c:v>1538217</c:v>
                </c:pt>
                <c:pt idx="113">
                  <c:v>1564532</c:v>
                </c:pt>
                <c:pt idx="114">
                  <c:v>1585178</c:v>
                </c:pt>
                <c:pt idx="115">
                  <c:v>1601554</c:v>
                </c:pt>
                <c:pt idx="116">
                  <c:v>1620901</c:v>
                </c:pt>
                <c:pt idx="117">
                  <c:v>1641610</c:v>
                </c:pt>
                <c:pt idx="118">
                  <c:v>1664829</c:v>
                </c:pt>
                <c:pt idx="119">
                  <c:v>1688939</c:v>
                </c:pt>
                <c:pt idx="120">
                  <c:v>1709991</c:v>
                </c:pt>
                <c:pt idx="121">
                  <c:v>1728878</c:v>
                </c:pt>
                <c:pt idx="122">
                  <c:v>1742557</c:v>
                </c:pt>
                <c:pt idx="123">
                  <c:v>1757394</c:v>
                </c:pt>
              </c:numCache>
            </c:numRef>
          </c:xVal>
          <c:yVal>
            <c:numRef>
              <c:f>Bilog!$D$10:$D$142</c:f>
              <c:numCache>
                <c:formatCode>0</c:formatCode>
                <c:ptCount val="133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  <c:pt idx="102">
                  <c:v>34658.428571428572</c:v>
                </c:pt>
                <c:pt idx="103">
                  <c:v>34846.857142857145</c:v>
                </c:pt>
                <c:pt idx="104">
                  <c:v>34589.571428571428</c:v>
                </c:pt>
                <c:pt idx="105">
                  <c:v>34066.285714285717</c:v>
                </c:pt>
                <c:pt idx="106">
                  <c:v>33711.285714285717</c:v>
                </c:pt>
                <c:pt idx="107">
                  <c:v>32905.571428571428</c:v>
                </c:pt>
                <c:pt idx="108">
                  <c:v>32273.428571428572</c:v>
                </c:pt>
                <c:pt idx="109">
                  <c:v>30992.857142857141</c:v>
                </c:pt>
                <c:pt idx="110">
                  <c:v>29788.857142857141</c:v>
                </c:pt>
                <c:pt idx="111">
                  <c:v>28763.857142857141</c:v>
                </c:pt>
                <c:pt idx="112">
                  <c:v>27492.857142857141</c:v>
                </c:pt>
                <c:pt idx="113">
                  <c:v>26285.857142857141</c:v>
                </c:pt>
                <c:pt idx="114">
                  <c:v>25187.142857142859</c:v>
                </c:pt>
                <c:pt idx="115">
                  <c:v>24251.285714285714</c:v>
                </c:pt>
                <c:pt idx="116">
                  <c:v>23697</c:v>
                </c:pt>
                <c:pt idx="117">
                  <c:v>22962.285714285714</c:v>
                </c:pt>
                <c:pt idx="118">
                  <c:v>22136.285714285714</c:v>
                </c:pt>
                <c:pt idx="119">
                  <c:v>21531.714285714286</c:v>
                </c:pt>
                <c:pt idx="120">
                  <c:v>20779.857142857141</c:v>
                </c:pt>
                <c:pt idx="121">
                  <c:v>20528.571428571428</c:v>
                </c:pt>
                <c:pt idx="122">
                  <c:v>20143.285714285714</c:v>
                </c:pt>
                <c:pt idx="123">
                  <c:v>19499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strRef>
              <c:f>Bilog!$E$1</c:f>
              <c:strCache>
                <c:ptCount val="1"/>
                <c:pt idx="0">
                  <c:v>delta casi f4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Bilog!$B$7:$B$140</c:f>
              <c:numCache>
                <c:formatCode>General</c:formatCode>
                <c:ptCount val="134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  <c:pt idx="106">
                  <c:v>1272352</c:v>
                </c:pt>
                <c:pt idx="107">
                  <c:v>1308528</c:v>
                </c:pt>
                <c:pt idx="108">
                  <c:v>1345767</c:v>
                </c:pt>
                <c:pt idx="109">
                  <c:v>1380531</c:v>
                </c:pt>
                <c:pt idx="110">
                  <c:v>1408868</c:v>
                </c:pt>
                <c:pt idx="111">
                  <c:v>1431795</c:v>
                </c:pt>
                <c:pt idx="112">
                  <c:v>1455022</c:v>
                </c:pt>
                <c:pt idx="113">
                  <c:v>1480874</c:v>
                </c:pt>
                <c:pt idx="114">
                  <c:v>1509875</c:v>
                </c:pt>
                <c:pt idx="115">
                  <c:v>1538217</c:v>
                </c:pt>
                <c:pt idx="116">
                  <c:v>1564532</c:v>
                </c:pt>
                <c:pt idx="117">
                  <c:v>1585178</c:v>
                </c:pt>
                <c:pt idx="118">
                  <c:v>1601554</c:v>
                </c:pt>
                <c:pt idx="119">
                  <c:v>1620901</c:v>
                </c:pt>
                <c:pt idx="120">
                  <c:v>1641610</c:v>
                </c:pt>
                <c:pt idx="121">
                  <c:v>1664829</c:v>
                </c:pt>
                <c:pt idx="122">
                  <c:v>1688939</c:v>
                </c:pt>
                <c:pt idx="123">
                  <c:v>1709991</c:v>
                </c:pt>
                <c:pt idx="124">
                  <c:v>1728878</c:v>
                </c:pt>
                <c:pt idx="125">
                  <c:v>1742557</c:v>
                </c:pt>
                <c:pt idx="126">
                  <c:v>1757394</c:v>
                </c:pt>
              </c:numCache>
            </c:numRef>
          </c:xVal>
          <c:yVal>
            <c:numRef>
              <c:f>Bilog!$E$7:$E$140</c:f>
              <c:numCache>
                <c:formatCode>0</c:formatCode>
                <c:ptCount val="134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  <c:pt idx="106">
                  <c:v>31950</c:v>
                </c:pt>
                <c:pt idx="107">
                  <c:v>32499.75</c:v>
                </c:pt>
                <c:pt idx="108">
                  <c:v>34971.5</c:v>
                </c:pt>
                <c:pt idx="109">
                  <c:v>35614.75</c:v>
                </c:pt>
                <c:pt idx="110">
                  <c:v>34129</c:v>
                </c:pt>
                <c:pt idx="111">
                  <c:v>30816.75</c:v>
                </c:pt>
                <c:pt idx="112">
                  <c:v>27313.75</c:v>
                </c:pt>
                <c:pt idx="113">
                  <c:v>25085.75</c:v>
                </c:pt>
                <c:pt idx="114">
                  <c:v>25251.75</c:v>
                </c:pt>
                <c:pt idx="115">
                  <c:v>26605.5</c:v>
                </c:pt>
                <c:pt idx="116">
                  <c:v>27377.5</c:v>
                </c:pt>
                <c:pt idx="117">
                  <c:v>26076</c:v>
                </c:pt>
                <c:pt idx="118">
                  <c:v>22919.75</c:v>
                </c:pt>
                <c:pt idx="119">
                  <c:v>20671</c:v>
                </c:pt>
                <c:pt idx="120">
                  <c:v>19269.5</c:v>
                </c:pt>
                <c:pt idx="121">
                  <c:v>19912.75</c:v>
                </c:pt>
                <c:pt idx="122">
                  <c:v>21846.25</c:v>
                </c:pt>
                <c:pt idx="123">
                  <c:v>22272.5</c:v>
                </c:pt>
                <c:pt idx="124">
                  <c:v>21817</c:v>
                </c:pt>
                <c:pt idx="125">
                  <c:v>19432</c:v>
                </c:pt>
                <c:pt idx="126">
                  <c:v>17113.75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247832.00000000093</c:v>
                </c:pt>
                <c:pt idx="1">
                  <c:v>247832.00000022852</c:v>
                </c:pt>
                <c:pt idx="2">
                  <c:v>247832.0000057281</c:v>
                </c:pt>
                <c:pt idx="3">
                  <c:v>247832.00005752372</c:v>
                </c:pt>
                <c:pt idx="4">
                  <c:v>247832.0003486131</c:v>
                </c:pt>
                <c:pt idx="5">
                  <c:v>247832.0015287424</c:v>
                </c:pt>
                <c:pt idx="6">
                  <c:v>247832.00534780856</c:v>
                </c:pt>
                <c:pt idx="7">
                  <c:v>247832.01582744031</c:v>
                </c:pt>
                <c:pt idx="8">
                  <c:v>247832.04117986301</c:v>
                </c:pt>
                <c:pt idx="9">
                  <c:v>247832.09671050031</c:v>
                </c:pt>
                <c:pt idx="10">
                  <c:v>247832.20894526612</c:v>
                </c:pt>
                <c:pt idx="11">
                  <c:v>247832.42121552894</c:v>
                </c:pt>
                <c:pt idx="12">
                  <c:v>247832.80091437168</c:v>
                </c:pt>
                <c:pt idx="13">
                  <c:v>247833.44860856896</c:v>
                </c:pt>
                <c:pt idx="14">
                  <c:v>247834.50915346688</c:v>
                </c:pt>
                <c:pt idx="15">
                  <c:v>247836.1849146008</c:v>
                </c:pt>
                <c:pt idx="16">
                  <c:v>247838.75115234996</c:v>
                </c:pt>
                <c:pt idx="17">
                  <c:v>247842.57357604592</c:v>
                </c:pt>
                <c:pt idx="18">
                  <c:v>247848.12802343129</c:v>
                </c:pt>
                <c:pt idx="19">
                  <c:v>247856.02217172945</c:v>
                </c:pt>
                <c:pt idx="20">
                  <c:v>247867.0191391659</c:v>
                </c:pt>
                <c:pt idx="21">
                  <c:v>247882.06279168741</c:v>
                </c:pt>
                <c:pt idx="22">
                  <c:v>247902.30452976268</c:v>
                </c:pt>
                <c:pt idx="23">
                  <c:v>247929.1312952126</c:v>
                </c:pt>
                <c:pt idx="24">
                  <c:v>247964.19450851111</c:v>
                </c:pt>
                <c:pt idx="25">
                  <c:v>248009.43962323974</c:v>
                </c:pt>
                <c:pt idx="26">
                  <c:v>248067.13596652905</c:v>
                </c:pt>
                <c:pt idx="27">
                  <c:v>248139.90652238968</c:v>
                </c:pt>
                <c:pt idx="28">
                  <c:v>248230.75730871456</c:v>
                </c:pt>
                <c:pt idx="29">
                  <c:v>248343.10599820063</c:v>
                </c:pt>
                <c:pt idx="30">
                  <c:v>248480.80943818725</c:v>
                </c:pt>
                <c:pt idx="31">
                  <c:v>248648.18973406014</c:v>
                </c:pt>
                <c:pt idx="32">
                  <c:v>248850.05857499232</c:v>
                </c:pt>
                <c:pt idx="33">
                  <c:v>249091.73949891364</c:v>
                </c:pt>
                <c:pt idx="34">
                  <c:v>249379.08781522096</c:v>
                </c:pt>
                <c:pt idx="35">
                  <c:v>249718.50792834826</c:v>
                </c:pt>
                <c:pt idx="36">
                  <c:v>250116.96783239569</c:v>
                </c:pt>
                <c:pt idx="37">
                  <c:v>250582.01057605818</c:v>
                </c:pt>
                <c:pt idx="38">
                  <c:v>251121.76252760179</c:v>
                </c:pt>
                <c:pt idx="39">
                  <c:v>251744.93830113404</c:v>
                </c:pt>
                <c:pt idx="40">
                  <c:v>252460.84223745196</c:v>
                </c:pt>
                <c:pt idx="41">
                  <c:v>253279.36636490823</c:v>
                </c:pt>
                <c:pt idx="42">
                  <c:v>254210.98479762199</c:v>
                </c:pt>
                <c:pt idx="43">
                  <c:v>255266.74455962569</c:v>
                </c:pt>
                <c:pt idx="44">
                  <c:v>256458.25285386233</c:v>
                </c:pt>
                <c:pt idx="45">
                  <c:v>257797.66082405168</c:v>
                </c:pt>
                <c:pt idx="46">
                  <c:v>259297.64388508355</c:v>
                </c:pt>
                <c:pt idx="47">
                  <c:v>260971.3787235659</c:v>
                </c:pt>
                <c:pt idx="48">
                  <c:v>262832.5170942829</c:v>
                </c:pt>
                <c:pt idx="49">
                  <c:v>264895.15656046651</c:v>
                </c:pt>
                <c:pt idx="50">
                  <c:v>267173.80834584968</c:v>
                </c:pt>
                <c:pt idx="51">
                  <c:v>269683.36248437467</c:v>
                </c:pt>
                <c:pt idx="52">
                  <c:v>272439.05046913325</c:v>
                </c:pt>
                <c:pt idx="53">
                  <c:v>275456.40561559389</c:v>
                </c:pt>
                <c:pt idx="54">
                  <c:v>278751.22136543185</c:v>
                </c:pt>
                <c:pt idx="55">
                  <c:v>282339.50776634761</c:v>
                </c:pt>
                <c:pt idx="56">
                  <c:v>286237.44637018116</c:v>
                </c:pt>
                <c:pt idx="57">
                  <c:v>290461.34379647166</c:v>
                </c:pt>
                <c:pt idx="58">
                  <c:v>295027.58421144687</c:v>
                </c:pt>
                <c:pt idx="59">
                  <c:v>299952.58097335068</c:v>
                </c:pt>
                <c:pt idx="60">
                  <c:v>305252.72769412724</c:v>
                </c:pt>
                <c:pt idx="61">
                  <c:v>310944.34896489064</c:v>
                </c:pt>
                <c:pt idx="62">
                  <c:v>317043.65098843368</c:v>
                </c:pt>
                <c:pt idx="63">
                  <c:v>323566.67235639418</c:v>
                </c:pt>
                <c:pt idx="64">
                  <c:v>330529.2352017237</c:v>
                </c:pt>
                <c:pt idx="65">
                  <c:v>337946.8969489251</c:v>
                </c:pt>
                <c:pt idx="66">
                  <c:v>345834.9028752654</c:v>
                </c:pt>
                <c:pt idx="67">
                  <c:v>354208.13968596049</c:v>
                </c:pt>
                <c:pt idx="68">
                  <c:v>363081.09029529378</c:v>
                </c:pt>
                <c:pt idx="69">
                  <c:v>372467.78999389627</c:v>
                </c:pt>
                <c:pt idx="70">
                  <c:v>382381.78417010012</c:v>
                </c:pt>
                <c:pt idx="71">
                  <c:v>392836.0877404997</c:v>
                </c:pt>
                <c:pt idx="72">
                  <c:v>403843.14643172483</c:v>
                </c:pt>
                <c:pt idx="73">
                  <c:v>415414.80004205374</c:v>
                </c:pt>
                <c:pt idx="74">
                  <c:v>427562.24779797532</c:v>
                </c:pt>
                <c:pt idx="75">
                  <c:v>440296.01590723783</c:v>
                </c:pt>
                <c:pt idx="76">
                  <c:v>453625.92739639065</c:v>
                </c:pt>
                <c:pt idx="77">
                  <c:v>467561.07430741296</c:v>
                </c:pt>
                <c:pt idx="78">
                  <c:v>482109.79231480742</c:v>
                </c:pt>
                <c:pt idx="79">
                  <c:v>497279.63781158486</c:v>
                </c:pt>
                <c:pt idx="80">
                  <c:v>513077.36749994027</c:v>
                </c:pt>
                <c:pt idx="81">
                  <c:v>529508.92051017843</c:v>
                </c:pt>
                <c:pt idx="82">
                  <c:v>546579.40305963519</c:v>
                </c:pt>
                <c:pt idx="83">
                  <c:v>564293.07565200608</c:v>
                </c:pt>
                <c:pt idx="84">
                  <c:v>582653.34280666779</c:v>
                </c:pt>
                <c:pt idx="85">
                  <c:v>601662.74529730098</c:v>
                </c:pt>
                <c:pt idx="86">
                  <c:v>621322.95486940909</c:v>
                </c:pt>
                <c:pt idx="87">
                  <c:v>641634.77139721136</c:v>
                </c:pt>
                <c:pt idx="88">
                  <c:v>662598.12243186939</c:v>
                </c:pt>
                <c:pt idx="89">
                  <c:v>684212.06508511386</c:v>
                </c:pt>
                <c:pt idx="90">
                  <c:v>706474.79018505826</c:v>
                </c:pt>
                <c:pt idx="91">
                  <c:v>729383.62863434281</c:v>
                </c:pt>
                <c:pt idx="92">
                  <c:v>752935.05989472324</c:v>
                </c:pt>
                <c:pt idx="93">
                  <c:v>777124.72251681564</c:v>
                </c:pt>
                <c:pt idx="94">
                  <c:v>801947.42662891501</c:v>
                </c:pt>
                <c:pt idx="95">
                  <c:v>827397.1682946108</c:v>
                </c:pt>
                <c:pt idx="96">
                  <c:v>853467.14564531564</c:v>
                </c:pt>
                <c:pt idx="97">
                  <c:v>880149.7766907888</c:v>
                </c:pt>
                <c:pt idx="98">
                  <c:v>907436.71870825207</c:v>
                </c:pt>
                <c:pt idx="99">
                  <c:v>935318.88910874631</c:v>
                </c:pt>
                <c:pt idx="100">
                  <c:v>963786.48767793947</c:v>
                </c:pt>
                <c:pt idx="101">
                  <c:v>992829.02008764877</c:v>
                </c:pt>
                <c:pt idx="102">
                  <c:v>1022435.3225738581</c:v>
                </c:pt>
                <c:pt idx="103">
                  <c:v>1052593.587676971</c:v>
                </c:pt>
                <c:pt idx="104">
                  <c:v>1083291.3909404164</c:v>
                </c:pt>
                <c:pt idx="105">
                  <c:v>1114515.7184644905</c:v>
                </c:pt>
                <c:pt idx="106">
                  <c:v>1146252.995213452</c:v>
                </c:pt>
                <c:pt idx="107">
                  <c:v>1178489.1139753615</c:v>
                </c:pt>
                <c:pt idx="108">
                  <c:v>1211209.4648759367</c:v>
                </c:pt>
                <c:pt idx="109">
                  <c:v>1244398.9653497767</c:v>
                </c:pt>
                <c:pt idx="110">
                  <c:v>1278042.0904746377</c:v>
                </c:pt>
                <c:pt idx="111">
                  <c:v>1312122.9035770227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2.2759195417165756E-6</c:v>
                </c:pt>
                <c:pt idx="1">
                  <c:v>5.4995762184262276E-5</c:v>
                </c:pt>
                <c:pt idx="2">
                  <c:v>5.1795621402561665E-4</c:v>
                </c:pt>
                <c:pt idx="3">
                  <c:v>2.910893817897886E-3</c:v>
                </c:pt>
                <c:pt idx="4">
                  <c:v>1.1801293003372848E-2</c:v>
                </c:pt>
                <c:pt idx="5">
                  <c:v>3.8190661580301821E-2</c:v>
                </c:pt>
                <c:pt idx="6">
                  <c:v>0.10479631746420637</c:v>
                </c:pt>
                <c:pt idx="7">
                  <c:v>0.25352422700962052</c:v>
                </c:pt>
                <c:pt idx="8">
                  <c:v>0.55530637298943475</c:v>
                </c:pt>
                <c:pt idx="9">
                  <c:v>1.1223476580926217</c:v>
                </c:pt>
                <c:pt idx="10">
                  <c:v>2.1227026282576844</c:v>
                </c:pt>
                <c:pt idx="11">
                  <c:v>3.7969884273479693</c:v>
                </c:pt>
                <c:pt idx="12">
                  <c:v>6.4769419727963395</c:v>
                </c:pt>
                <c:pt idx="13">
                  <c:v>10.605448979185894</c:v>
                </c:pt>
                <c:pt idx="14">
                  <c:v>16.757611339271534</c:v>
                </c:pt>
                <c:pt idx="15">
                  <c:v>25.662377491535153</c:v>
                </c:pt>
                <c:pt idx="16">
                  <c:v>38.224236959649716</c:v>
                </c:pt>
                <c:pt idx="17">
                  <c:v>55.544473853660747</c:v>
                </c:pt>
                <c:pt idx="18">
                  <c:v>78.941482981608715</c:v>
                </c:pt>
                <c:pt idx="19">
                  <c:v>109.96967436454725</c:v>
                </c:pt>
                <c:pt idx="20">
                  <c:v>150.43652521504555</c:v>
                </c:pt>
                <c:pt idx="21">
                  <c:v>202.41738075274043</c:v>
                </c:pt>
                <c:pt idx="22">
                  <c:v>268.26765449921368</c:v>
                </c:pt>
                <c:pt idx="23">
                  <c:v>350.63213298504706</c:v>
                </c:pt>
                <c:pt idx="24">
                  <c:v>452.4511472863378</c:v>
                </c:pt>
                <c:pt idx="25">
                  <c:v>576.9634328930988</c:v>
                </c:pt>
                <c:pt idx="26">
                  <c:v>727.70555860624881</c:v>
                </c:pt>
                <c:pt idx="27">
                  <c:v>908.50786324881483</c:v>
                </c:pt>
                <c:pt idx="28">
                  <c:v>1123.4868948606891</c:v>
                </c:pt>
                <c:pt idx="29">
                  <c:v>1377.0343998662429</c:v>
                </c:pt>
                <c:pt idx="30">
                  <c:v>1673.8029587289202</c:v>
                </c:pt>
                <c:pt idx="31">
                  <c:v>2018.6884093217668</c:v>
                </c:pt>
                <c:pt idx="32">
                  <c:v>2416.8092392131803</c:v>
                </c:pt>
                <c:pt idx="33">
                  <c:v>2873.4831630732515</c:v>
                </c:pt>
                <c:pt idx="34">
                  <c:v>3394.2011312730028</c:v>
                </c:pt>
                <c:pt idx="35">
                  <c:v>3984.599040474277</c:v>
                </c:pt>
                <c:pt idx="36">
                  <c:v>4650.4274366248865</c:v>
                </c:pt>
                <c:pt idx="37">
                  <c:v>5397.5195154361427</c:v>
                </c:pt>
                <c:pt idx="38">
                  <c:v>6231.7577353224624</c:v>
                </c:pt>
                <c:pt idx="39">
                  <c:v>7159.0393631791812</c:v>
                </c:pt>
                <c:pt idx="40">
                  <c:v>8185.2412745627225</c:v>
                </c:pt>
                <c:pt idx="41">
                  <c:v>9316.1843271375983</c:v>
                </c:pt>
                <c:pt idx="42">
                  <c:v>10557.597620036977</c:v>
                </c:pt>
                <c:pt idx="43">
                  <c:v>11915.082942366425</c:v>
                </c:pt>
                <c:pt idx="44">
                  <c:v>13394.079701893497</c:v>
                </c:pt>
                <c:pt idx="45">
                  <c:v>14999.83061031875</c:v>
                </c:pt>
                <c:pt idx="46">
                  <c:v>16737.348384823417</c:v>
                </c:pt>
                <c:pt idx="47">
                  <c:v>18611.383707170025</c:v>
                </c:pt>
                <c:pt idx="48">
                  <c:v>20626.394661836093</c:v>
                </c:pt>
                <c:pt idx="49">
                  <c:v>22786.517853831756</c:v>
                </c:pt>
                <c:pt idx="50">
                  <c:v>25095.541385249817</c:v>
                </c:pt>
                <c:pt idx="51">
                  <c:v>27556.879847585806</c:v>
                </c:pt>
                <c:pt idx="52">
                  <c:v>30173.551464606426</c:v>
                </c:pt>
                <c:pt idx="53">
                  <c:v>32948.157498379587</c:v>
                </c:pt>
                <c:pt idx="54">
                  <c:v>35882.864009157638</c:v>
                </c:pt>
                <c:pt idx="55">
                  <c:v>38979.386038335506</c:v>
                </c:pt>
                <c:pt idx="56">
                  <c:v>42238.974262904958</c:v>
                </c:pt>
                <c:pt idx="57">
                  <c:v>45662.40414975211</c:v>
                </c:pt>
                <c:pt idx="58">
                  <c:v>49249.967619038071</c:v>
                </c:pt>
                <c:pt idx="59">
                  <c:v>53001.467207765672</c:v>
                </c:pt>
                <c:pt idx="60">
                  <c:v>56916.212707633968</c:v>
                </c:pt>
                <c:pt idx="61">
                  <c:v>60993.020235430449</c:v>
                </c:pt>
                <c:pt idx="62">
                  <c:v>65230.213679604931</c:v>
                </c:pt>
                <c:pt idx="63">
                  <c:v>69625.628453295212</c:v>
                </c:pt>
                <c:pt idx="64">
                  <c:v>74176.617472014041</c:v>
                </c:pt>
                <c:pt idx="65">
                  <c:v>78880.059263402945</c:v>
                </c:pt>
                <c:pt idx="66">
                  <c:v>83732.368106950889</c:v>
                </c:pt>
                <c:pt idx="67">
                  <c:v>88729.506093332893</c:v>
                </c:pt>
                <c:pt idx="68">
                  <c:v>93866.996986024897</c:v>
                </c:pt>
                <c:pt idx="69">
                  <c:v>99139.941762038507</c:v>
                </c:pt>
                <c:pt idx="70">
                  <c:v>104543.03570399585</c:v>
                </c:pt>
                <c:pt idx="71">
                  <c:v>110070.58691225131</c:v>
                </c:pt>
                <c:pt idx="72">
                  <c:v>115716.53610328911</c:v>
                </c:pt>
                <c:pt idx="73">
                  <c:v>121474.47755921574</c:v>
                </c:pt>
                <c:pt idx="74">
                  <c:v>127337.68109262513</c:v>
                </c:pt>
                <c:pt idx="75">
                  <c:v>133299.11489152815</c:v>
                </c:pt>
                <c:pt idx="76">
                  <c:v>139351.46911022312</c:v>
                </c:pt>
                <c:pt idx="77">
                  <c:v>145487.18007394462</c:v>
                </c:pt>
                <c:pt idx="78">
                  <c:v>151698.45496777445</c:v>
                </c:pt>
                <c:pt idx="79">
                  <c:v>157977.29688355408</c:v>
                </c:pt>
                <c:pt idx="80">
                  <c:v>164315.5301023816</c:v>
                </c:pt>
                <c:pt idx="81">
                  <c:v>170704.82549456763</c:v>
                </c:pt>
                <c:pt idx="82">
                  <c:v>177136.72592370887</c:v>
                </c:pt>
                <c:pt idx="83">
                  <c:v>183602.67154661706</c:v>
                </c:pt>
                <c:pt idx="84">
                  <c:v>190094.02490633191</c:v>
                </c:pt>
                <c:pt idx="85">
                  <c:v>196602.09572108113</c:v>
                </c:pt>
                <c:pt idx="86">
                  <c:v>203118.16527802264</c:v>
                </c:pt>
                <c:pt idx="87">
                  <c:v>209633.5103465803</c:v>
                </c:pt>
                <c:pt idx="88">
                  <c:v>216139.42653244478</c:v>
                </c:pt>
                <c:pt idx="89">
                  <c:v>222627.25099944393</c:v>
                </c:pt>
                <c:pt idx="90">
                  <c:v>229088.38449284551</c:v>
                </c:pt>
                <c:pt idx="91">
                  <c:v>235514.31260380428</c:v>
                </c:pt>
                <c:pt idx="92">
                  <c:v>241896.62622092408</c:v>
                </c:pt>
                <c:pt idx="93">
                  <c:v>248227.04112099367</c:v>
                </c:pt>
                <c:pt idx="94">
                  <c:v>254497.41665695794</c:v>
                </c:pt>
                <c:pt idx="95">
                  <c:v>260699.77350704838</c:v>
                </c:pt>
                <c:pt idx="96">
                  <c:v>266826.31045473157</c:v>
                </c:pt>
                <c:pt idx="97">
                  <c:v>272869.42017463269</c:v>
                </c:pt>
                <c:pt idx="98">
                  <c:v>278821.70400494244</c:v>
                </c:pt>
                <c:pt idx="99">
                  <c:v>284675.98569193156</c:v>
                </c:pt>
                <c:pt idx="100">
                  <c:v>290425.32409709296</c:v>
                </c:pt>
                <c:pt idx="101">
                  <c:v>296063.02486209315</c:v>
                </c:pt>
                <c:pt idx="102">
                  <c:v>301582.65103112906</c:v>
                </c:pt>
                <c:pt idx="103">
                  <c:v>306978.03263445385</c:v>
                </c:pt>
                <c:pt idx="104">
                  <c:v>312243.2752407412</c:v>
                </c:pt>
                <c:pt idx="105">
                  <c:v>317372.76748961536</c:v>
                </c:pt>
                <c:pt idx="106">
                  <c:v>322361.18761909427</c:v>
                </c:pt>
                <c:pt idx="107">
                  <c:v>327203.50900575286</c:v>
                </c:pt>
                <c:pt idx="108">
                  <c:v>331895.00473839929</c:v>
                </c:pt>
                <c:pt idx="109">
                  <c:v>336431.25124861021</c:v>
                </c:pt>
                <c:pt idx="110">
                  <c:v>340808.13102385029</c:v>
                </c:pt>
                <c:pt idx="111">
                  <c:v>345021.83443109272</c:v>
                </c:pt>
                <c:pt idx="112">
                  <c:v>349068.86068067979</c:v>
                </c:pt>
                <c:pt idx="113">
                  <c:v>352946.01796188159</c:v>
                </c:pt>
                <c:pt idx="114">
                  <c:v>356650.42278302601</c:v>
                </c:pt>
                <c:pt idx="115">
                  <c:v>360179.49855028652</c:v>
                </c:pt>
                <c:pt idx="116">
                  <c:v>363530.97342027351</c:v>
                </c:pt>
                <c:pt idx="117">
                  <c:v>366702.8774623503</c:v>
                </c:pt>
                <c:pt idx="118">
                  <c:v>369693.53916724445</c:v>
                </c:pt>
                <c:pt idx="119">
                  <c:v>372501.58133897232</c:v>
                </c:pt>
                <c:pt idx="120">
                  <c:v>375125.91640738305</c:v>
                </c:pt>
                <c:pt idx="121">
                  <c:v>377565.74119874742</c:v>
                </c:pt>
                <c:pt idx="122">
                  <c:v>379820.53120176075</c:v>
                </c:pt>
                <c:pt idx="123">
                  <c:v>381890.03436621511</c:v>
                </c:pt>
                <c:pt idx="124">
                  <c:v>383774.2644712422</c:v>
                </c:pt>
                <c:pt idx="125">
                  <c:v>385473.4940996347</c:v>
                </c:pt>
                <c:pt idx="126">
                  <c:v>386988.24725424172</c:v>
                </c:pt>
                <c:pt idx="127">
                  <c:v>388319.29165174253</c:v>
                </c:pt>
                <c:pt idx="128">
                  <c:v>389467.63072843663</c:v>
                </c:pt>
                <c:pt idx="129">
                  <c:v>390434.49539187131</c:v>
                </c:pt>
                <c:pt idx="130">
                  <c:v>391221.33555119392</c:v>
                </c:pt>
                <c:pt idx="131">
                  <c:v>391829.81145821977</c:v>
                </c:pt>
                <c:pt idx="132">
                  <c:v>392261.7848902056</c:v>
                </c:pt>
                <c:pt idx="133">
                  <c:v>392519.31020417251</c:v>
                </c:pt>
                <c:pt idx="134">
                  <c:v>392604.62529164273</c:v>
                </c:pt>
                <c:pt idx="135">
                  <c:v>392520.14246140607</c:v>
                </c:pt>
                <c:pt idx="136">
                  <c:v>392268.43927685637</c:v>
                </c:pt>
                <c:pt idx="137">
                  <c:v>391852.24937313236</c:v>
                </c:pt>
                <c:pt idx="138">
                  <c:v>391274.45327820722</c:v>
                </c:pt>
                <c:pt idx="139">
                  <c:v>390538.06926080026</c:v>
                </c:pt>
                <c:pt idx="140">
                  <c:v>389646.2442267267</c:v>
                </c:pt>
                <c:pt idx="141">
                  <c:v>388602.24468407221</c:v>
                </c:pt>
                <c:pt idx="142">
                  <c:v>387409.44779647514</c:v>
                </c:pt>
                <c:pt idx="143">
                  <c:v>386071.33254241198</c:v>
                </c:pt>
                <c:pt idx="144">
                  <c:v>384591.47099723574</c:v>
                </c:pt>
                <c:pt idx="145">
                  <c:v>382973.51975363214</c:v>
                </c:pt>
                <c:pt idx="146">
                  <c:v>381221.21149480809</c:v>
                </c:pt>
                <c:pt idx="147">
                  <c:v>379338.34673368838</c:v>
                </c:pt>
                <c:pt idx="148">
                  <c:v>377328.78573027905</c:v>
                </c:pt>
                <c:pt idx="149">
                  <c:v>375196.44059816841</c:v>
                </c:pt>
                <c:pt idx="150">
                  <c:v>372945.26761015411</c:v>
                </c:pt>
                <c:pt idx="151">
                  <c:v>370579.2597118672</c:v>
                </c:pt>
                <c:pt idx="152">
                  <c:v>368102.43925136514</c:v>
                </c:pt>
                <c:pt idx="153">
                  <c:v>365518.8509315392</c:v>
                </c:pt>
                <c:pt idx="154">
                  <c:v>362832.55499136169</c:v>
                </c:pt>
                <c:pt idx="155">
                  <c:v>360047.62062104885</c:v>
                </c:pt>
                <c:pt idx="156">
                  <c:v>357168.11961536761</c:v>
                </c:pt>
                <c:pt idx="157">
                  <c:v>354198.12026842963</c:v>
                </c:pt>
                <c:pt idx="158">
                  <c:v>351141.68151260354</c:v>
                </c:pt>
                <c:pt idx="159">
                  <c:v>348002.84730331507</c:v>
                </c:pt>
                <c:pt idx="160">
                  <c:v>344785.64125095494</c:v>
                </c:pt>
                <c:pt idx="161">
                  <c:v>341494.06150019728</c:v>
                </c:pt>
                <c:pt idx="162">
                  <c:v>338132.07585663069</c:v>
                </c:pt>
                <c:pt idx="163">
                  <c:v>334703.61715982668</c:v>
                </c:pt>
                <c:pt idx="164">
                  <c:v>331212.57890148554</c:v>
                </c:pt>
                <c:pt idx="165">
                  <c:v>327662.81108672731</c:v>
                </c:pt>
                <c:pt idx="166">
                  <c:v>324058.11633615755</c:v>
                </c:pt>
                <c:pt idx="167">
                  <c:v>320402.24622578826</c:v>
                </c:pt>
                <c:pt idx="168">
                  <c:v>316698.897861531</c:v>
                </c:pt>
                <c:pt idx="169">
                  <c:v>312951.71068460681</c:v>
                </c:pt>
                <c:pt idx="170">
                  <c:v>309164.26350375637</c:v>
                </c:pt>
                <c:pt idx="171">
                  <c:v>305340.07174991071</c:v>
                </c:pt>
                <c:pt idx="172">
                  <c:v>301482.58494866081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237.99999999906868</c:v>
                </c:pt>
                <c:pt idx="2">
                  <c:v>396.99999977147672</c:v>
                </c:pt>
                <c:pt idx="3">
                  <c:v>586.9999942719005</c:v>
                </c:pt>
                <c:pt idx="4">
                  <c:v>970.9999424762791</c:v>
                </c:pt>
                <c:pt idx="5">
                  <c:v>1371.9996513868973</c:v>
                </c:pt>
                <c:pt idx="6">
                  <c:v>1923.998471257597</c:v>
                </c:pt>
                <c:pt idx="7">
                  <c:v>2270.9946521914389</c:v>
                </c:pt>
                <c:pt idx="8">
                  <c:v>2733.9841725596925</c:v>
                </c:pt>
                <c:pt idx="9">
                  <c:v>2992.9588201369916</c:v>
                </c:pt>
                <c:pt idx="10">
                  <c:v>3404.9032894996926</c:v>
                </c:pt>
                <c:pt idx="11">
                  <c:v>3880.7910547338834</c:v>
                </c:pt>
                <c:pt idx="12">
                  <c:v>4402.5787844710576</c:v>
                </c:pt>
                <c:pt idx="13">
                  <c:v>4976.1990856283228</c:v>
                </c:pt>
                <c:pt idx="14">
                  <c:v>5604.5513914310432</c:v>
                </c:pt>
                <c:pt idx="15">
                  <c:v>6080.4908465331246</c:v>
                </c:pt>
                <c:pt idx="16">
                  <c:v>6398.8150853991974</c:v>
                </c:pt>
                <c:pt idx="17">
                  <c:v>6797.2488476500439</c:v>
                </c:pt>
                <c:pt idx="18">
                  <c:v>7435.4264239540789</c:v>
                </c:pt>
                <c:pt idx="19">
                  <c:v>8269.8719765687129</c:v>
                </c:pt>
                <c:pt idx="20">
                  <c:v>9208.977828270552</c:v>
                </c:pt>
                <c:pt idx="21">
                  <c:v>10268.980860834097</c:v>
                </c:pt>
                <c:pt idx="22">
                  <c:v>11462.937208312593</c:v>
                </c:pt>
                <c:pt idx="23">
                  <c:v>12395.695470237319</c:v>
                </c:pt>
                <c:pt idx="24">
                  <c:v>13244.868704787397</c:v>
                </c:pt>
                <c:pt idx="25">
                  <c:v>14575.805491488893</c:v>
                </c:pt>
                <c:pt idx="26">
                  <c:v>15939.560376760259</c:v>
                </c:pt>
                <c:pt idx="27">
                  <c:v>17341.864033470949</c:v>
                </c:pt>
                <c:pt idx="28">
                  <c:v>18713.093477610324</c:v>
                </c:pt>
                <c:pt idx="29">
                  <c:v>19987.242691285443</c:v>
                </c:pt>
                <c:pt idx="30">
                  <c:v>20870.894001799374</c:v>
                </c:pt>
                <c:pt idx="31">
                  <c:v>21708.190561812749</c:v>
                </c:pt>
                <c:pt idx="32">
                  <c:v>22866.810265939857</c:v>
                </c:pt>
                <c:pt idx="33">
                  <c:v>24061.941425007681</c:v>
                </c:pt>
                <c:pt idx="34">
                  <c:v>25552.260501086363</c:v>
                </c:pt>
                <c:pt idx="35">
                  <c:v>26957.912184779037</c:v>
                </c:pt>
                <c:pt idx="36">
                  <c:v>27915.492071651737</c:v>
                </c:pt>
                <c:pt idx="37">
                  <c:v>28667.03216760431</c:v>
                </c:pt>
                <c:pt idx="38">
                  <c:v>29570.989423941821</c:v>
                </c:pt>
                <c:pt idx="39">
                  <c:v>30461.237472398207</c:v>
                </c:pt>
                <c:pt idx="40">
                  <c:v>31435.06169886596</c:v>
                </c:pt>
                <c:pt idx="41">
                  <c:v>32335.157762548042</c:v>
                </c:pt>
                <c:pt idx="42">
                  <c:v>33017.63363509177</c:v>
                </c:pt>
                <c:pt idx="43">
                  <c:v>33542.01520237801</c:v>
                </c:pt>
                <c:pt idx="44">
                  <c:v>33494.255440374312</c:v>
                </c:pt>
                <c:pt idx="45">
                  <c:v>33531.74714613767</c:v>
                </c:pt>
                <c:pt idx="46">
                  <c:v>33644.33917594832</c:v>
                </c:pt>
                <c:pt idx="47">
                  <c:v>33727.356114916445</c:v>
                </c:pt>
                <c:pt idx="48">
                  <c:v>33960.621276434103</c:v>
                </c:pt>
                <c:pt idx="49">
                  <c:v>33736.482905717101</c:v>
                </c:pt>
                <c:pt idx="50">
                  <c:v>33260.843439533492</c:v>
                </c:pt>
                <c:pt idx="51">
                  <c:v>32332.191654150316</c:v>
                </c:pt>
                <c:pt idx="52">
                  <c:v>31213.637515625334</c:v>
                </c:pt>
                <c:pt idx="53">
                  <c:v>30097.949530866754</c:v>
                </c:pt>
                <c:pt idx="54">
                  <c:v>28866.594384406111</c:v>
                </c:pt>
                <c:pt idx="55">
                  <c:v>27483.778634568152</c:v>
                </c:pt>
                <c:pt idx="56">
                  <c:v>25764.492233652389</c:v>
                </c:pt>
                <c:pt idx="57">
                  <c:v>23632.553629818838</c:v>
                </c:pt>
                <c:pt idx="58">
                  <c:v>20902.656203528342</c:v>
                </c:pt>
                <c:pt idx="59">
                  <c:v>17983.415788553131</c:v>
                </c:pt>
                <c:pt idx="60">
                  <c:v>14908.419026649324</c:v>
                </c:pt>
                <c:pt idx="61">
                  <c:v>12156.272305872757</c:v>
                </c:pt>
                <c:pt idx="62">
                  <c:v>8963.6510351093602</c:v>
                </c:pt>
                <c:pt idx="63">
                  <c:v>5707.3490115663153</c:v>
                </c:pt>
                <c:pt idx="64">
                  <c:v>1762.3276436058222</c:v>
                </c:pt>
                <c:pt idx="65">
                  <c:v>-2943.235201723699</c:v>
                </c:pt>
                <c:pt idx="66">
                  <c:v>-7683.8969489251031</c:v>
                </c:pt>
                <c:pt idx="67">
                  <c:v>-11894.902875265398</c:v>
                </c:pt>
                <c:pt idx="68">
                  <c:v>-15810.139685960487</c:v>
                </c:pt>
                <c:pt idx="69">
                  <c:v>-19311.090295293776</c:v>
                </c:pt>
                <c:pt idx="70">
                  <c:v>-22973.789993896266</c:v>
                </c:pt>
                <c:pt idx="71">
                  <c:v>-27431.784170100116</c:v>
                </c:pt>
                <c:pt idx="72">
                  <c:v>-33267.087740499701</c:v>
                </c:pt>
                <c:pt idx="73">
                  <c:v>-38376.146431724832</c:v>
                </c:pt>
                <c:pt idx="74">
                  <c:v>-42615.800042053743</c:v>
                </c:pt>
                <c:pt idx="75">
                  <c:v>-45960.247797975317</c:v>
                </c:pt>
                <c:pt idx="76">
                  <c:v>-48685.01590723783</c:v>
                </c:pt>
                <c:pt idx="77">
                  <c:v>-51089.927396390645</c:v>
                </c:pt>
                <c:pt idx="78">
                  <c:v>-53320.074307412957</c:v>
                </c:pt>
                <c:pt idx="79">
                  <c:v>-58531.792314807419</c:v>
                </c:pt>
                <c:pt idx="80">
                  <c:v>-62830.637811584864</c:v>
                </c:pt>
                <c:pt idx="81">
                  <c:v>-63429.367499940272</c:v>
                </c:pt>
                <c:pt idx="82">
                  <c:v>-63782.920510178432</c:v>
                </c:pt>
                <c:pt idx="83">
                  <c:v>-61710.403059635195</c:v>
                </c:pt>
                <c:pt idx="84">
                  <c:v>-59784.075652006082</c:v>
                </c:pt>
                <c:pt idx="85">
                  <c:v>-56871.342806667788</c:v>
                </c:pt>
                <c:pt idx="86">
                  <c:v>-58873.745297300979</c:v>
                </c:pt>
                <c:pt idx="87">
                  <c:v>-56544.954869409092</c:v>
                </c:pt>
                <c:pt idx="88">
                  <c:v>-51868.771397211356</c:v>
                </c:pt>
                <c:pt idx="89">
                  <c:v>-46003.122431869386</c:v>
                </c:pt>
                <c:pt idx="90">
                  <c:v>-36538.065085113863</c:v>
                </c:pt>
                <c:pt idx="91">
                  <c:v>-27044.790185058257</c:v>
                </c:pt>
                <c:pt idx="92">
                  <c:v>-20048.628634342807</c:v>
                </c:pt>
                <c:pt idx="93">
                  <c:v>-21347.059894723236</c:v>
                </c:pt>
                <c:pt idx="94">
                  <c:v>-17295.722516815644</c:v>
                </c:pt>
                <c:pt idx="95">
                  <c:v>-11587.426628915011</c:v>
                </c:pt>
                <c:pt idx="96">
                  <c:v>-2518.1682946108049</c:v>
                </c:pt>
                <c:pt idx="97">
                  <c:v>9213.8543546843575</c:v>
                </c:pt>
                <c:pt idx="98">
                  <c:v>22340.2233092112</c:v>
                </c:pt>
                <c:pt idx="99">
                  <c:v>27667.281291747931</c:v>
                </c:pt>
                <c:pt idx="100">
                  <c:v>25054.110891253687</c:v>
                </c:pt>
                <c:pt idx="101">
                  <c:v>31676.512322060531</c:v>
                </c:pt>
                <c:pt idx="102">
                  <c:v>35594.979912351235</c:v>
                </c:pt>
                <c:pt idx="103">
                  <c:v>43965.67742614192</c:v>
                </c:pt>
                <c:pt idx="104">
                  <c:v>54709.412323029013</c:v>
                </c:pt>
                <c:pt idx="105">
                  <c:v>61260.609059583629</c:v>
                </c:pt>
                <c:pt idx="106">
                  <c:v>64013.281535509508</c:v>
                </c:pt>
                <c:pt idx="107">
                  <c:v>59628.004786547972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9.4287314385487507E-10</c:v>
                </c:pt>
                <c:pt idx="2">
                  <c:v>2.2758649994311059E-7</c:v>
                </c:pt>
                <c:pt idx="3">
                  <c:v>5.4995839401273027E-6</c:v>
                </c:pt>
                <c:pt idx="4">
                  <c:v>5.1795614956355466E-5</c:v>
                </c:pt>
                <c:pt idx="5">
                  <c:v>2.9108938164589085E-4</c:v>
                </c:pt>
                <c:pt idx="6">
                  <c:v>1.18012931256113E-3</c:v>
                </c:pt>
                <c:pt idx="7">
                  <c:v>3.8190661469990413E-3</c:v>
                </c:pt>
                <c:pt idx="8">
                  <c:v>1.0479631752761853E-2</c:v>
                </c:pt>
                <c:pt idx="9">
                  <c:v>2.5352422713416655E-2</c:v>
                </c:pt>
                <c:pt idx="10">
                  <c:v>5.5530637300195057E-2</c:v>
                </c:pt>
                <c:pt idx="11">
                  <c:v>0.11223476582076861</c:v>
                </c:pt>
                <c:pt idx="12">
                  <c:v>0.21227026282060737</c:v>
                </c:pt>
                <c:pt idx="13">
                  <c:v>0.37969884272830484</c:v>
                </c:pt>
                <c:pt idx="14">
                  <c:v>0.64769419728442501</c:v>
                </c:pt>
                <c:pt idx="15">
                  <c:v>1.0605448979307521</c:v>
                </c:pt>
                <c:pt idx="16">
                  <c:v>1.6757611339339364</c:v>
                </c:pt>
                <c:pt idx="17">
                  <c:v>2.5662377491426107</c:v>
                </c:pt>
                <c:pt idx="18">
                  <c:v>3.8224236959786033</c:v>
                </c:pt>
                <c:pt idx="19">
                  <c:v>5.5544473853698282</c:v>
                </c:pt>
                <c:pt idx="20">
                  <c:v>7.8941482981524844</c:v>
                </c:pt>
                <c:pt idx="21">
                  <c:v>10.996967436447898</c:v>
                </c:pt>
                <c:pt idx="22">
                  <c:v>15.043652521510174</c:v>
                </c:pt>
                <c:pt idx="23">
                  <c:v>20.24173807526477</c:v>
                </c:pt>
                <c:pt idx="24">
                  <c:v>26.826765449918149</c:v>
                </c:pt>
                <c:pt idx="25">
                  <c:v>35.063213298495</c:v>
                </c:pt>
                <c:pt idx="26">
                  <c:v>45.245114728636992</c:v>
                </c:pt>
                <c:pt idx="27">
                  <c:v>57.696343289317312</c:v>
                </c:pt>
                <c:pt idx="28">
                  <c:v>72.770555860629997</c:v>
                </c:pt>
                <c:pt idx="29">
                  <c:v>90.8507863248728</c:v>
                </c:pt>
                <c:pt idx="30">
                  <c:v>112.34868948607553</c:v>
                </c:pt>
                <c:pt idx="31">
                  <c:v>137.70343998662835</c:v>
                </c:pt>
                <c:pt idx="32">
                  <c:v>167.38029587290004</c:v>
                </c:pt>
                <c:pt idx="33">
                  <c:v>201.86884093217432</c:v>
                </c:pt>
                <c:pt idx="34">
                  <c:v>241.6809239213168</c:v>
                </c:pt>
                <c:pt idx="35">
                  <c:v>287.34831630731492</c:v>
                </c:pt>
                <c:pt idx="36">
                  <c:v>339.42011312728613</c:v>
                </c:pt>
                <c:pt idx="37">
                  <c:v>398.45990404742207</c:v>
                </c:pt>
                <c:pt idx="38">
                  <c:v>465.04274366248882</c:v>
                </c:pt>
                <c:pt idx="39">
                  <c:v>539.75195154360972</c:v>
                </c:pt>
                <c:pt idx="40">
                  <c:v>623.17577353223771</c:v>
                </c:pt>
                <c:pt idx="41">
                  <c:v>715.90393631792972</c:v>
                </c:pt>
                <c:pt idx="42">
                  <c:v>818.52412745626748</c:v>
                </c:pt>
                <c:pt idx="43">
                  <c:v>931.61843271376961</c:v>
                </c:pt>
                <c:pt idx="44">
                  <c:v>1055.7597620036997</c:v>
                </c:pt>
                <c:pt idx="45">
                  <c:v>1191.5082942366375</c:v>
                </c:pt>
                <c:pt idx="46">
                  <c:v>1339.407970189342</c:v>
                </c:pt>
                <c:pt idx="47">
                  <c:v>1499.9830610318661</c:v>
                </c:pt>
                <c:pt idx="48">
                  <c:v>1673.7348384823385</c:v>
                </c:pt>
                <c:pt idx="49">
                  <c:v>1861.1383707169737</c:v>
                </c:pt>
                <c:pt idx="50">
                  <c:v>2062.6394661836139</c:v>
                </c:pt>
                <c:pt idx="51">
                  <c:v>2278.651785383162</c:v>
                </c:pt>
                <c:pt idx="52">
                  <c:v>2509.5541385249894</c:v>
                </c:pt>
                <c:pt idx="53">
                  <c:v>2755.687984758601</c:v>
                </c:pt>
                <c:pt idx="54">
                  <c:v>3017.3551464606458</c:v>
                </c:pt>
                <c:pt idx="55">
                  <c:v>3294.8157498379805</c:v>
                </c:pt>
                <c:pt idx="56">
                  <c:v>3588.2864009157356</c:v>
                </c:pt>
                <c:pt idx="57">
                  <c:v>3897.9386038335301</c:v>
                </c:pt>
                <c:pt idx="58">
                  <c:v>4223.8974262904749</c:v>
                </c:pt>
                <c:pt idx="59">
                  <c:v>4566.2404149752083</c:v>
                </c:pt>
                <c:pt idx="60">
                  <c:v>4924.9967619038043</c:v>
                </c:pt>
                <c:pt idx="61">
                  <c:v>5300.1467207765681</c:v>
                </c:pt>
                <c:pt idx="62">
                  <c:v>5691.6212707633822</c:v>
                </c:pt>
                <c:pt idx="63">
                  <c:v>6099.3020235430604</c:v>
                </c:pt>
                <c:pt idx="64">
                  <c:v>6523.0213679605058</c:v>
                </c:pt>
                <c:pt idx="65">
                  <c:v>6962.5628453295185</c:v>
                </c:pt>
                <c:pt idx="66">
                  <c:v>7417.6617472014186</c:v>
                </c:pt>
                <c:pt idx="67">
                  <c:v>7888.0059263403227</c:v>
                </c:pt>
                <c:pt idx="68">
                  <c:v>8373.236810695078</c:v>
                </c:pt>
                <c:pt idx="69">
                  <c:v>8872.950609333282</c:v>
                </c:pt>
                <c:pt idx="70">
                  <c:v>9386.6996986024969</c:v>
                </c:pt>
                <c:pt idx="71">
                  <c:v>9913.9941762038252</c:v>
                </c:pt>
                <c:pt idx="72">
                  <c:v>10454.303570399607</c:v>
                </c:pt>
                <c:pt idx="73">
                  <c:v>11007.058691225116</c:v>
                </c:pt>
                <c:pt idx="74">
                  <c:v>11571.653610328918</c:v>
                </c:pt>
                <c:pt idx="75">
                  <c:v>12147.447755921576</c:v>
                </c:pt>
                <c:pt idx="76">
                  <c:v>12733.768109262513</c:v>
                </c:pt>
                <c:pt idx="77">
                  <c:v>13329.911489152815</c:v>
                </c:pt>
                <c:pt idx="78">
                  <c:v>13935.14691102231</c:v>
                </c:pt>
                <c:pt idx="79">
                  <c:v>14548.718007394487</c:v>
                </c:pt>
                <c:pt idx="80">
                  <c:v>15169.845496777454</c:v>
                </c:pt>
                <c:pt idx="81">
                  <c:v>15797.729688355435</c:v>
                </c:pt>
                <c:pt idx="82">
                  <c:v>16431.553010238142</c:v>
                </c:pt>
                <c:pt idx="83">
                  <c:v>17070.482549456789</c:v>
                </c:pt>
                <c:pt idx="84">
                  <c:v>17713.672592370876</c:v>
                </c:pt>
                <c:pt idx="85">
                  <c:v>18360.267154661746</c:v>
                </c:pt>
                <c:pt idx="86">
                  <c:v>19009.402490633143</c:v>
                </c:pt>
                <c:pt idx="87">
                  <c:v>19660.209572108142</c:v>
                </c:pt>
                <c:pt idx="88">
                  <c:v>20311.81652780221</c:v>
                </c:pt>
                <c:pt idx="89">
                  <c:v>20963.351034658081</c:v>
                </c:pt>
                <c:pt idx="90">
                  <c:v>21613.942653244456</c:v>
                </c:pt>
                <c:pt idx="91">
                  <c:v>22262.725099944426</c:v>
                </c:pt>
                <c:pt idx="92">
                  <c:v>22908.838449284598</c:v>
                </c:pt>
                <c:pt idx="93">
                  <c:v>23551.431260380428</c:v>
                </c:pt>
                <c:pt idx="94">
                  <c:v>24189.662622092383</c:v>
                </c:pt>
                <c:pt idx="95">
                  <c:v>24822.704112099411</c:v>
                </c:pt>
                <c:pt idx="96">
                  <c:v>25449.741665695776</c:v>
                </c:pt>
                <c:pt idx="97">
                  <c:v>26069.977350704787</c:v>
                </c:pt>
                <c:pt idx="98">
                  <c:v>26682.631045473106</c:v>
                </c:pt>
                <c:pt idx="99">
                  <c:v>27286.94201746324</c:v>
                </c:pt>
                <c:pt idx="100">
                  <c:v>27882.170400494211</c:v>
                </c:pt>
                <c:pt idx="101">
                  <c:v>28467.598569193113</c:v>
                </c:pt>
                <c:pt idx="102">
                  <c:v>29042.532409709242</c:v>
                </c:pt>
                <c:pt idx="103">
                  <c:v>29606.302486209286</c:v>
                </c:pt>
                <c:pt idx="104">
                  <c:v>30158.265103112975</c:v>
                </c:pt>
                <c:pt idx="105">
                  <c:v>30697.803263445443</c:v>
                </c:pt>
                <c:pt idx="106">
                  <c:v>31224.327524074019</c:v>
                </c:pt>
                <c:pt idx="107">
                  <c:v>31737.276748961573</c:v>
                </c:pt>
                <c:pt idx="108">
                  <c:v>32236.118761909416</c:v>
                </c:pt>
                <c:pt idx="109">
                  <c:v>32720.35090057518</c:v>
                </c:pt>
                <c:pt idx="110">
                  <c:v>33189.500473839966</c:v>
                </c:pt>
                <c:pt idx="111">
                  <c:v>33643.125124861035</c:v>
                </c:pt>
                <c:pt idx="112">
                  <c:v>34080.813102385058</c:v>
                </c:pt>
                <c:pt idx="113">
                  <c:v>34502.183443109214</c:v>
                </c:pt>
                <c:pt idx="114">
                  <c:v>34906.886068067899</c:v>
                </c:pt>
                <c:pt idx="115">
                  <c:v>35294.601796188203</c:v>
                </c:pt>
                <c:pt idx="116">
                  <c:v>35665.042278302622</c:v>
                </c:pt>
                <c:pt idx="117">
                  <c:v>36017.949855028608</c:v>
                </c:pt>
                <c:pt idx="118">
                  <c:v>36353.097342027366</c:v>
                </c:pt>
                <c:pt idx="119">
                  <c:v>36670.287746235139</c:v>
                </c:pt>
                <c:pt idx="120">
                  <c:v>36969.353916724525</c:v>
                </c:pt>
                <c:pt idx="121">
                  <c:v>37250.158133897196</c:v>
                </c:pt>
                <c:pt idx="122">
                  <c:v>37512.591640738297</c:v>
                </c:pt>
                <c:pt idx="123">
                  <c:v>37756.57411987472</c:v>
                </c:pt>
                <c:pt idx="124">
                  <c:v>37982.053120176119</c:v>
                </c:pt>
                <c:pt idx="125">
                  <c:v>38189.003436621606</c:v>
                </c:pt>
                <c:pt idx="126">
                  <c:v>38377.426447124177</c:v>
                </c:pt>
                <c:pt idx="127">
                  <c:v>38547.349409963535</c:v>
                </c:pt>
                <c:pt idx="128">
                  <c:v>38698.82472542426</c:v>
                </c:pt>
                <c:pt idx="129">
                  <c:v>38831.929165174151</c:v>
                </c:pt>
                <c:pt idx="130">
                  <c:v>38946.763072843583</c:v>
                </c:pt>
                <c:pt idx="131">
                  <c:v>39043.449539187131</c:v>
                </c:pt>
                <c:pt idx="132">
                  <c:v>39122.133555119297</c:v>
                </c:pt>
                <c:pt idx="133">
                  <c:v>39182.981145822116</c:v>
                </c:pt>
                <c:pt idx="134">
                  <c:v>39226.178489020669</c:v>
                </c:pt>
                <c:pt idx="135">
                  <c:v>39251.931020417287</c:v>
                </c:pt>
                <c:pt idx="136">
                  <c:v>39260.46252916412</c:v>
                </c:pt>
                <c:pt idx="137">
                  <c:v>39252.014246140723</c:v>
                </c:pt>
                <c:pt idx="138">
                  <c:v>39226.84392768579</c:v>
                </c:pt>
                <c:pt idx="139">
                  <c:v>39185.224937313047</c:v>
                </c:pt>
                <c:pt idx="140">
                  <c:v>39127.44532782054</c:v>
                </c:pt>
                <c:pt idx="141">
                  <c:v>39053.806926080193</c:v>
                </c:pt>
                <c:pt idx="142">
                  <c:v>38964.624422672605</c:v>
                </c:pt>
                <c:pt idx="143">
                  <c:v>38860.224468407076</c:v>
                </c:pt>
                <c:pt idx="144">
                  <c:v>38740.944779647711</c:v>
                </c:pt>
                <c:pt idx="145">
                  <c:v>38607.133254241176</c:v>
                </c:pt>
                <c:pt idx="146">
                  <c:v>38459.147099723552</c:v>
                </c:pt>
                <c:pt idx="147">
                  <c:v>38297.351975363308</c:v>
                </c:pt>
                <c:pt idx="148">
                  <c:v>38122.121149480714</c:v>
                </c:pt>
                <c:pt idx="149">
                  <c:v>37933.834673368736</c:v>
                </c:pt>
                <c:pt idx="150">
                  <c:v>37732.878573027949</c:v>
                </c:pt>
                <c:pt idx="151">
                  <c:v>37519.644059817067</c:v>
                </c:pt>
                <c:pt idx="152">
                  <c:v>37294.526761015302</c:v>
                </c:pt>
                <c:pt idx="153">
                  <c:v>37057.925971186662</c:v>
                </c:pt>
                <c:pt idx="154">
                  <c:v>36810.243925136674</c:v>
                </c:pt>
                <c:pt idx="155">
                  <c:v>36551.885093154116</c:v>
                </c:pt>
                <c:pt idx="156">
                  <c:v>36283.25549913611</c:v>
                </c:pt>
                <c:pt idx="157">
                  <c:v>36004.762062104768</c:v>
                </c:pt>
                <c:pt idx="158">
                  <c:v>35716.81196153663</c:v>
                </c:pt>
                <c:pt idx="159">
                  <c:v>35419.81202684313</c:v>
                </c:pt>
                <c:pt idx="160">
                  <c:v>35114.168151260259</c:v>
                </c:pt>
                <c:pt idx="161">
                  <c:v>34800.284730331616</c:v>
                </c:pt>
                <c:pt idx="162">
                  <c:v>34478.564125095487</c:v>
                </c:pt>
                <c:pt idx="163">
                  <c:v>34149.406150019655</c:v>
                </c:pt>
                <c:pt idx="164">
                  <c:v>33813.207585662996</c:v>
                </c:pt>
                <c:pt idx="165">
                  <c:v>33470.361715982668</c:v>
                </c:pt>
                <c:pt idx="166">
                  <c:v>33121.257890148336</c:v>
                </c:pt>
                <c:pt idx="167">
                  <c:v>32766.281108672636</c:v>
                </c:pt>
                <c:pt idx="168">
                  <c:v>32405.811633615831</c:v>
                </c:pt>
                <c:pt idx="169">
                  <c:v>32040.224622578746</c:v>
                </c:pt>
                <c:pt idx="170">
                  <c:v>31669.889786153108</c:v>
                </c:pt>
                <c:pt idx="171">
                  <c:v>31295.171068460666</c:v>
                </c:pt>
                <c:pt idx="172">
                  <c:v>30916.426350375474</c:v>
                </c:pt>
                <c:pt idx="173">
                  <c:v>30534.007174991286</c:v>
                </c:pt>
                <c:pt idx="174">
                  <c:v>30148.258494865855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Terapia_inten!$A$3:$A$137</c:f>
              <c:numCache>
                <c:formatCode>d/m;@</c:formatCode>
                <c:ptCount val="13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xVal>
          <c:yVal>
            <c:numRef>
              <c:f>Terapia_inten!$B$3:$B$137</c:f>
              <c:numCache>
                <c:formatCode>General</c:formatCode>
                <c:ptCount val="135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  <c:pt idx="109">
                  <c:v>3670</c:v>
                </c:pt>
                <c:pt idx="110">
                  <c:v>3712</c:v>
                </c:pt>
                <c:pt idx="111">
                  <c:v>3748</c:v>
                </c:pt>
                <c:pt idx="112">
                  <c:v>3758</c:v>
                </c:pt>
                <c:pt idx="113">
                  <c:v>3801</c:v>
                </c:pt>
                <c:pt idx="114">
                  <c:v>3810</c:v>
                </c:pt>
                <c:pt idx="115">
                  <c:v>3816</c:v>
                </c:pt>
                <c:pt idx="116">
                  <c:v>3848</c:v>
                </c:pt>
                <c:pt idx="117">
                  <c:v>3846</c:v>
                </c:pt>
                <c:pt idx="118">
                  <c:v>3782</c:v>
                </c:pt>
                <c:pt idx="119">
                  <c:v>3762</c:v>
                </c:pt>
                <c:pt idx="120">
                  <c:v>3753</c:v>
                </c:pt>
                <c:pt idx="121">
                  <c:v>3744</c:v>
                </c:pt>
                <c:pt idx="122">
                  <c:v>3663</c:v>
                </c:pt>
                <c:pt idx="123">
                  <c:v>3616</c:v>
                </c:pt>
                <c:pt idx="124">
                  <c:v>3597</c:v>
                </c:pt>
                <c:pt idx="125">
                  <c:v>3567</c:v>
                </c:pt>
                <c:pt idx="126">
                  <c:v>3517</c:v>
                </c:pt>
                <c:pt idx="127">
                  <c:v>3454</c:v>
                </c:pt>
                <c:pt idx="128">
                  <c:v>3382</c:v>
                </c:pt>
                <c:pt idx="129">
                  <c:v>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237.99999999906868</c:v>
                </c:pt>
                <c:pt idx="2">
                  <c:v>158.99999977240805</c:v>
                </c:pt>
                <c:pt idx="3">
                  <c:v>189.99999450042378</c:v>
                </c:pt>
                <c:pt idx="4">
                  <c:v>383.9999482043786</c:v>
                </c:pt>
                <c:pt idx="5">
                  <c:v>400.99970891061821</c:v>
                </c:pt>
                <c:pt idx="6">
                  <c:v>551.99881987069966</c:v>
                </c:pt>
                <c:pt idx="7">
                  <c:v>346.99618093384197</c:v>
                </c:pt>
                <c:pt idx="8">
                  <c:v>462.98952036825358</c:v>
                </c:pt>
                <c:pt idx="9">
                  <c:v>258.97464757729904</c:v>
                </c:pt>
                <c:pt idx="10">
                  <c:v>411.94446936270106</c:v>
                </c:pt>
                <c:pt idx="11">
                  <c:v>475.88776523419074</c:v>
                </c:pt>
                <c:pt idx="12">
                  <c:v>521.78772973717423</c:v>
                </c:pt>
                <c:pt idx="13">
                  <c:v>573.6203011572652</c:v>
                </c:pt>
                <c:pt idx="14">
                  <c:v>628.35230580272037</c:v>
                </c:pt>
                <c:pt idx="15">
                  <c:v>475.93945510208141</c:v>
                </c:pt>
                <c:pt idx="16">
                  <c:v>318.32423886607285</c:v>
                </c:pt>
                <c:pt idx="17">
                  <c:v>398.43376225084648</c:v>
                </c:pt>
                <c:pt idx="18">
                  <c:v>638.17757630403503</c:v>
                </c:pt>
                <c:pt idx="19">
                  <c:v>834.44555261463393</c:v>
                </c:pt>
                <c:pt idx="20">
                  <c:v>939.10585170183913</c:v>
                </c:pt>
                <c:pt idx="21">
                  <c:v>1060.0030325635453</c:v>
                </c:pt>
                <c:pt idx="22">
                  <c:v>1193.9563474784954</c:v>
                </c:pt>
                <c:pt idx="23">
                  <c:v>932.75826192472596</c:v>
                </c:pt>
                <c:pt idx="24">
                  <c:v>849.17323455007863</c:v>
                </c:pt>
                <c:pt idx="25">
                  <c:v>1330.9367867014953</c:v>
                </c:pt>
                <c:pt idx="26">
                  <c:v>1363.7548852713662</c:v>
                </c:pt>
                <c:pt idx="27">
                  <c:v>1402.3036567106901</c:v>
                </c:pt>
                <c:pt idx="28">
                  <c:v>1371.2294441393751</c:v>
                </c:pt>
                <c:pt idx="29">
                  <c:v>1274.1492136751185</c:v>
                </c:pt>
                <c:pt idx="30">
                  <c:v>883.65131051393109</c:v>
                </c:pt>
                <c:pt idx="31">
                  <c:v>837.29656001337571</c:v>
                </c:pt>
                <c:pt idx="32">
                  <c:v>1158.619704127108</c:v>
                </c:pt>
                <c:pt idx="33">
                  <c:v>1195.1311590678233</c:v>
                </c:pt>
                <c:pt idx="34">
                  <c:v>1490.319076078682</c:v>
                </c:pt>
                <c:pt idx="35">
                  <c:v>1405.6516836926749</c:v>
                </c:pt>
                <c:pt idx="36">
                  <c:v>957.57988687269972</c:v>
                </c:pt>
                <c:pt idx="37">
                  <c:v>751.5400959525723</c:v>
                </c:pt>
                <c:pt idx="38">
                  <c:v>903.95725633751135</c:v>
                </c:pt>
                <c:pt idx="39">
                  <c:v>890.24804845638573</c:v>
                </c:pt>
                <c:pt idx="40">
                  <c:v>973.82422646775376</c:v>
                </c:pt>
                <c:pt idx="41">
                  <c:v>900.09606368208188</c:v>
                </c:pt>
                <c:pt idx="42">
                  <c:v>682.47587254372775</c:v>
                </c:pt>
                <c:pt idx="43">
                  <c:v>524.38156728624017</c:v>
                </c:pt>
                <c:pt idx="44">
                  <c:v>-47.759762003697688</c:v>
                </c:pt>
                <c:pt idx="45">
                  <c:v>37.491705763357459</c:v>
                </c:pt>
                <c:pt idx="46">
                  <c:v>112.59202981065027</c:v>
                </c:pt>
                <c:pt idx="47">
                  <c:v>83.016938968125032</c:v>
                </c:pt>
                <c:pt idx="48">
                  <c:v>233.26516151765827</c:v>
                </c:pt>
                <c:pt idx="49">
                  <c:v>-224.13837071700254</c:v>
                </c:pt>
                <c:pt idx="50">
                  <c:v>-475.63946618360933</c:v>
                </c:pt>
                <c:pt idx="51">
                  <c:v>-928.65178538317559</c:v>
                </c:pt>
                <c:pt idx="52">
                  <c:v>-1118.5541385249817</c:v>
                </c:pt>
                <c:pt idx="53">
                  <c:v>-1115.6879847585806</c:v>
                </c:pt>
                <c:pt idx="54">
                  <c:v>-1231.3551464606426</c:v>
                </c:pt>
                <c:pt idx="55">
                  <c:v>-1382.8157498379587</c:v>
                </c:pt>
                <c:pt idx="56">
                  <c:v>-1719.2864009157638</c:v>
                </c:pt>
                <c:pt idx="57">
                  <c:v>-2131.9386038335506</c:v>
                </c:pt>
                <c:pt idx="58">
                  <c:v>-2729.8974262904958</c:v>
                </c:pt>
                <c:pt idx="59">
                  <c:v>-2919.240414975211</c:v>
                </c:pt>
                <c:pt idx="60">
                  <c:v>-3074.9967619038071</c:v>
                </c:pt>
                <c:pt idx="61">
                  <c:v>-2752.1467207765672</c:v>
                </c:pt>
                <c:pt idx="62">
                  <c:v>-3192.6212707633968</c:v>
                </c:pt>
                <c:pt idx="63">
                  <c:v>-3256.3020235430449</c:v>
                </c:pt>
                <c:pt idx="64">
                  <c:v>-3945.0213679604931</c:v>
                </c:pt>
                <c:pt idx="65">
                  <c:v>-4705.5628453295212</c:v>
                </c:pt>
                <c:pt idx="66">
                  <c:v>-4740.6617472014041</c:v>
                </c:pt>
                <c:pt idx="67">
                  <c:v>-4211.0059263402945</c:v>
                </c:pt>
                <c:pt idx="68">
                  <c:v>-3915.2368106950889</c:v>
                </c:pt>
                <c:pt idx="69">
                  <c:v>-3500.9506093332893</c:v>
                </c:pt>
                <c:pt idx="70">
                  <c:v>-3662.6996986024897</c:v>
                </c:pt>
                <c:pt idx="71">
                  <c:v>-4457.9941762038507</c:v>
                </c:pt>
                <c:pt idx="72">
                  <c:v>-5835.3035703995847</c:v>
                </c:pt>
                <c:pt idx="73">
                  <c:v>-5109.058691225131</c:v>
                </c:pt>
                <c:pt idx="74">
                  <c:v>-4239.6536103289109</c:v>
                </c:pt>
                <c:pt idx="75">
                  <c:v>-3344.4477559215738</c:v>
                </c:pt>
                <c:pt idx="76">
                  <c:v>-2724.7681092625135</c:v>
                </c:pt>
                <c:pt idx="77">
                  <c:v>-2404.9114891528152</c:v>
                </c:pt>
                <c:pt idx="78">
                  <c:v>-2230.1469110223115</c:v>
                </c:pt>
                <c:pt idx="79">
                  <c:v>-5211.7180073944619</c:v>
                </c:pt>
                <c:pt idx="80">
                  <c:v>-4298.8454967774451</c:v>
                </c:pt>
                <c:pt idx="81">
                  <c:v>-598.72968835540814</c:v>
                </c:pt>
                <c:pt idx="82">
                  <c:v>-353.55301023815991</c:v>
                </c:pt>
                <c:pt idx="83">
                  <c:v>2072.5174505432369</c:v>
                </c:pt>
                <c:pt idx="84">
                  <c:v>1926.3274076291127</c:v>
                </c:pt>
                <c:pt idx="85">
                  <c:v>2912.7328453382943</c:v>
                </c:pt>
                <c:pt idx="86">
                  <c:v>-2002.4024906331906</c:v>
                </c:pt>
                <c:pt idx="87">
                  <c:v>2328.7904278918868</c:v>
                </c:pt>
                <c:pt idx="88">
                  <c:v>4676.1834721977357</c:v>
                </c:pt>
                <c:pt idx="89">
                  <c:v>5865.6489653419703</c:v>
                </c:pt>
                <c:pt idx="90">
                  <c:v>9465.0573467555223</c:v>
                </c:pt>
                <c:pt idx="91">
                  <c:v>9493.2749000556068</c:v>
                </c:pt>
                <c:pt idx="92">
                  <c:v>6996.1615507154493</c:v>
                </c:pt>
                <c:pt idx="93">
                  <c:v>-1298.4312603804283</c:v>
                </c:pt>
                <c:pt idx="94">
                  <c:v>4051.3373779075919</c:v>
                </c:pt>
                <c:pt idx="95">
                  <c:v>5708.2958879006328</c:v>
                </c:pt>
                <c:pt idx="96">
                  <c:v>9069.2583343042061</c:v>
                </c:pt>
                <c:pt idx="97">
                  <c:v>11732.022649295162</c:v>
                </c:pt>
                <c:pt idx="98">
                  <c:v>13126.368954526843</c:v>
                </c:pt>
                <c:pt idx="99">
                  <c:v>5327.0579825367313</c:v>
                </c:pt>
                <c:pt idx="100">
                  <c:v>-2613.1704004942439</c:v>
                </c:pt>
                <c:pt idx="101">
                  <c:v>6622.4014308068436</c:v>
                </c:pt>
                <c:pt idx="102">
                  <c:v>3918.4675902907038</c:v>
                </c:pt>
                <c:pt idx="103">
                  <c:v>8370.6975137906848</c:v>
                </c:pt>
                <c:pt idx="104">
                  <c:v>10743.734896887094</c:v>
                </c:pt>
                <c:pt idx="105">
                  <c:v>6551.1967365546152</c:v>
                </c:pt>
                <c:pt idx="106">
                  <c:v>2752.6724759258796</c:v>
                </c:pt>
                <c:pt idx="107">
                  <c:v>-4385.2767489615362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Terapia_inten!$A$12:$A$136</c:f>
              <c:numCache>
                <c:formatCode>d/m;@</c:formatCode>
                <c:ptCount val="125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  <c:pt idx="116">
                  <c:v>44169</c:v>
                </c:pt>
                <c:pt idx="117">
                  <c:v>44170</c:v>
                </c:pt>
                <c:pt idx="118">
                  <c:v>44171</c:v>
                </c:pt>
                <c:pt idx="119">
                  <c:v>44172</c:v>
                </c:pt>
                <c:pt idx="120">
                  <c:v>44173</c:v>
                </c:pt>
              </c:numCache>
            </c:numRef>
          </c:cat>
          <c:val>
            <c:numRef>
              <c:f>Terapia_inten!$C$12:$C$136</c:f>
              <c:numCache>
                <c:formatCode>General</c:formatCode>
                <c:ptCount val="12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  <c:pt idx="100">
                  <c:v>58</c:v>
                </c:pt>
                <c:pt idx="101">
                  <c:v>42</c:v>
                </c:pt>
                <c:pt idx="102">
                  <c:v>36</c:v>
                </c:pt>
                <c:pt idx="103">
                  <c:v>10</c:v>
                </c:pt>
                <c:pt idx="104">
                  <c:v>43</c:v>
                </c:pt>
                <c:pt idx="105">
                  <c:v>9</c:v>
                </c:pt>
                <c:pt idx="106">
                  <c:v>6</c:v>
                </c:pt>
                <c:pt idx="107">
                  <c:v>32</c:v>
                </c:pt>
                <c:pt idx="108">
                  <c:v>-2</c:v>
                </c:pt>
                <c:pt idx="109">
                  <c:v>-64</c:v>
                </c:pt>
                <c:pt idx="110">
                  <c:v>-20</c:v>
                </c:pt>
                <c:pt idx="111">
                  <c:v>-9</c:v>
                </c:pt>
                <c:pt idx="112">
                  <c:v>-9</c:v>
                </c:pt>
                <c:pt idx="113">
                  <c:v>-81</c:v>
                </c:pt>
                <c:pt idx="114">
                  <c:v>-47</c:v>
                </c:pt>
                <c:pt idx="115">
                  <c:v>-19</c:v>
                </c:pt>
                <c:pt idx="116">
                  <c:v>-30</c:v>
                </c:pt>
                <c:pt idx="117">
                  <c:v>-50</c:v>
                </c:pt>
                <c:pt idx="118">
                  <c:v>-63</c:v>
                </c:pt>
                <c:pt idx="119">
                  <c:v>-72</c:v>
                </c:pt>
                <c:pt idx="120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Terapia_inten!$A$12:$A$136</c:f>
              <c:numCache>
                <c:formatCode>d/m;@</c:formatCode>
                <c:ptCount val="125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  <c:pt idx="116">
                  <c:v>44169</c:v>
                </c:pt>
                <c:pt idx="117">
                  <c:v>44170</c:v>
                </c:pt>
                <c:pt idx="118">
                  <c:v>44171</c:v>
                </c:pt>
                <c:pt idx="119">
                  <c:v>44172</c:v>
                </c:pt>
                <c:pt idx="120">
                  <c:v>44173</c:v>
                </c:pt>
              </c:numCache>
            </c:numRef>
          </c:cat>
          <c:val>
            <c:numRef>
              <c:f>Terapia_inten!$E$12:$E$136</c:f>
              <c:numCache>
                <c:formatCode>0</c:formatCode>
                <c:ptCount val="125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  <c:pt idx="100">
                  <c:v>91.571428571428569</c:v>
                </c:pt>
                <c:pt idx="101">
                  <c:v>84.142857142857139</c:v>
                </c:pt>
                <c:pt idx="102">
                  <c:v>77.428571428571431</c:v>
                </c:pt>
                <c:pt idx="103">
                  <c:v>74</c:v>
                </c:pt>
                <c:pt idx="104">
                  <c:v>64.571428571428569</c:v>
                </c:pt>
                <c:pt idx="105">
                  <c:v>54.142857142857146</c:v>
                </c:pt>
                <c:pt idx="106">
                  <c:v>45.428571428571431</c:v>
                </c:pt>
                <c:pt idx="107">
                  <c:v>29.142857142857142</c:v>
                </c:pt>
                <c:pt idx="108">
                  <c:v>25.428571428571427</c:v>
                </c:pt>
                <c:pt idx="109">
                  <c:v>19.142857142857142</c:v>
                </c:pt>
                <c:pt idx="110">
                  <c:v>4.8571428571428568</c:v>
                </c:pt>
                <c:pt idx="111">
                  <c:v>0.5714285714285714</c:v>
                </c:pt>
                <c:pt idx="112">
                  <c:v>-6.8571428571428568</c:v>
                </c:pt>
                <c:pt idx="113">
                  <c:v>-9.4285714285714288</c:v>
                </c:pt>
                <c:pt idx="114">
                  <c:v>-21.857142857142858</c:v>
                </c:pt>
                <c:pt idx="115">
                  <c:v>-33.142857142857146</c:v>
                </c:pt>
                <c:pt idx="116">
                  <c:v>-35.571428571428569</c:v>
                </c:pt>
                <c:pt idx="117">
                  <c:v>-30.714285714285715</c:v>
                </c:pt>
                <c:pt idx="118">
                  <c:v>-35</c:v>
                </c:pt>
                <c:pt idx="119">
                  <c:v>-42.714285714285715</c:v>
                </c:pt>
                <c:pt idx="120">
                  <c:v>-51.714285714285715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  <c:max val="44180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  <c:pt idx="109">
                  <c:v>481967</c:v>
                </c:pt>
                <c:pt idx="110">
                  <c:v>498987</c:v>
                </c:pt>
                <c:pt idx="111">
                  <c:v>520022</c:v>
                </c:pt>
                <c:pt idx="112">
                  <c:v>539524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Guariti!$T$136:$AB$136</c:f>
              <c:numCache>
                <c:formatCode>0</c:formatCode>
                <c:ptCount val="9"/>
                <c:pt idx="0">
                  <c:v>30.232558139534884</c:v>
                </c:pt>
                <c:pt idx="1">
                  <c:v>27.131782945736433</c:v>
                </c:pt>
                <c:pt idx="2">
                  <c:v>15.503875968992247</c:v>
                </c:pt>
                <c:pt idx="3">
                  <c:v>4.6511627906976747</c:v>
                </c:pt>
                <c:pt idx="4">
                  <c:v>5.4263565891472867</c:v>
                </c:pt>
                <c:pt idx="5">
                  <c:v>6.2015503875968996</c:v>
                </c:pt>
                <c:pt idx="6">
                  <c:v>3.1007751937984498</c:v>
                </c:pt>
                <c:pt idx="7">
                  <c:v>1.5503875968992249</c:v>
                </c:pt>
                <c:pt idx="8">
                  <c:v>6.2015503875968996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Guariti!$A$2:$A$129</c:f>
              <c:numCache>
                <c:formatCode>d/m;@</c:formatCode>
                <c:ptCount val="128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44170</c:v>
                </c:pt>
              </c:numCache>
            </c:numRef>
          </c:cat>
          <c:val>
            <c:numRef>
              <c:f>Guariti!$C$2:$C$129</c:f>
              <c:numCache>
                <c:formatCode>General</c:formatCode>
                <c:ptCount val="128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  <c:pt idx="110">
                  <c:v>24169</c:v>
                </c:pt>
                <c:pt idx="111">
                  <c:v>17020</c:v>
                </c:pt>
                <c:pt idx="112">
                  <c:v>21035</c:v>
                </c:pt>
                <c:pt idx="113">
                  <c:v>19502</c:v>
                </c:pt>
                <c:pt idx="114">
                  <c:v>13574</c:v>
                </c:pt>
                <c:pt idx="115">
                  <c:v>31395</c:v>
                </c:pt>
                <c:pt idx="116">
                  <c:v>20837</c:v>
                </c:pt>
                <c:pt idx="117">
                  <c:v>31819</c:v>
                </c:pt>
                <c:pt idx="118">
                  <c:v>24031</c:v>
                </c:pt>
                <c:pt idx="119">
                  <c:v>35467</c:v>
                </c:pt>
                <c:pt idx="120">
                  <c:v>24214</c:v>
                </c:pt>
                <c:pt idx="121">
                  <c:v>13642</c:v>
                </c:pt>
                <c:pt idx="122">
                  <c:v>23004</c:v>
                </c:pt>
                <c:pt idx="123">
                  <c:v>27088</c:v>
                </c:pt>
                <c:pt idx="124">
                  <c:v>38740</c:v>
                </c:pt>
                <c:pt idx="125">
                  <c:v>23474</c:v>
                </c:pt>
                <c:pt idx="126">
                  <c:v>25576</c:v>
                </c:pt>
                <c:pt idx="127">
                  <c:v>23923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Guariti!$A$2:$A$129</c:f>
              <c:numCache>
                <c:formatCode>d/m;@</c:formatCode>
                <c:ptCount val="128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44170</c:v>
                </c:pt>
              </c:numCache>
            </c:numRef>
          </c:cat>
          <c:val>
            <c:numRef>
              <c:f>Guariti!$E$2:$E$129</c:f>
              <c:numCache>
                <c:formatCode>General</c:formatCode>
                <c:ptCount val="128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  <c:pt idx="110" formatCode="0">
                  <c:v>13539.285714285714</c:v>
                </c:pt>
                <c:pt idx="111" formatCode="0">
                  <c:v>15693.428571428571</c:v>
                </c:pt>
                <c:pt idx="112" formatCode="0">
                  <c:v>15889.857142857143</c:v>
                </c:pt>
                <c:pt idx="113" formatCode="0">
                  <c:v>17254.857142857141</c:v>
                </c:pt>
                <c:pt idx="114" formatCode="0">
                  <c:v>18298.571428571428</c:v>
                </c:pt>
                <c:pt idx="115" formatCode="0">
                  <c:v>18898.285714285714</c:v>
                </c:pt>
                <c:pt idx="116" formatCode="0">
                  <c:v>20304.142857142859</c:v>
                </c:pt>
                <c:pt idx="117" formatCode="0">
                  <c:v>21076</c:v>
                </c:pt>
                <c:pt idx="118" formatCode="0">
                  <c:v>22168.857142857141</c:v>
                </c:pt>
                <c:pt idx="119" formatCode="0">
                  <c:v>23170.428571428572</c:v>
                </c:pt>
                <c:pt idx="120" formatCode="0">
                  <c:v>25232.142857142859</c:v>
                </c:pt>
                <c:pt idx="121" formatCode="0">
                  <c:v>25905.285714285714</c:v>
                </c:pt>
                <c:pt idx="122" formatCode="0">
                  <c:v>25915</c:v>
                </c:pt>
                <c:pt idx="123" formatCode="0">
                  <c:v>24716.285714285714</c:v>
                </c:pt>
                <c:pt idx="124" formatCode="0">
                  <c:v>25609.285714285714</c:v>
                </c:pt>
                <c:pt idx="125" formatCode="0">
                  <c:v>26598</c:v>
                </c:pt>
                <c:pt idx="126" formatCode="0">
                  <c:v>26518.428571428572</c:v>
                </c:pt>
                <c:pt idx="127" formatCode="0">
                  <c:v>25105.428571428572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  <c:max val="4418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Deceduti!$A$3:$A$139</c:f>
              <c:numCache>
                <c:formatCode>d/m;@</c:formatCode>
                <c:ptCount val="13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</c:numCache>
            </c:numRef>
          </c:cat>
          <c:val>
            <c:numRef>
              <c:f>Deceduti!$C$3:$C$139</c:f>
              <c:numCache>
                <c:formatCode>General</c:formatCode>
                <c:ptCount val="137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  <c:pt idx="109">
                  <c:v>753</c:v>
                </c:pt>
                <c:pt idx="110">
                  <c:v>653</c:v>
                </c:pt>
                <c:pt idx="111">
                  <c:v>699</c:v>
                </c:pt>
                <c:pt idx="112">
                  <c:v>692</c:v>
                </c:pt>
                <c:pt idx="113">
                  <c:v>562</c:v>
                </c:pt>
                <c:pt idx="114">
                  <c:v>630</c:v>
                </c:pt>
                <c:pt idx="115">
                  <c:v>853</c:v>
                </c:pt>
                <c:pt idx="116">
                  <c:v>722</c:v>
                </c:pt>
                <c:pt idx="117">
                  <c:v>822</c:v>
                </c:pt>
                <c:pt idx="118">
                  <c:v>827</c:v>
                </c:pt>
                <c:pt idx="119">
                  <c:v>686</c:v>
                </c:pt>
                <c:pt idx="120">
                  <c:v>541</c:v>
                </c:pt>
                <c:pt idx="121">
                  <c:v>672</c:v>
                </c:pt>
                <c:pt idx="122">
                  <c:v>785</c:v>
                </c:pt>
                <c:pt idx="123">
                  <c:v>684</c:v>
                </c:pt>
                <c:pt idx="124">
                  <c:v>993</c:v>
                </c:pt>
                <c:pt idx="125">
                  <c:v>814</c:v>
                </c:pt>
                <c:pt idx="126">
                  <c:v>662</c:v>
                </c:pt>
                <c:pt idx="127">
                  <c:v>564</c:v>
                </c:pt>
                <c:pt idx="128">
                  <c:v>528</c:v>
                </c:pt>
                <c:pt idx="129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  <c:pt idx="111" formatCode="0">
                  <c:v>590.57142857142856</c:v>
                </c:pt>
                <c:pt idx="112" formatCode="0">
                  <c:v>609.14285714285711</c:v>
                </c:pt>
                <c:pt idx="113" formatCode="0">
                  <c:v>611.57142857142856</c:v>
                </c:pt>
                <c:pt idx="114" formatCode="0">
                  <c:v>632.85714285714289</c:v>
                </c:pt>
                <c:pt idx="115" formatCode="0">
                  <c:v>654</c:v>
                </c:pt>
                <c:pt idx="116" formatCode="0">
                  <c:v>656.28571428571433</c:v>
                </c:pt>
                <c:pt idx="117" formatCode="0">
                  <c:v>674.28571428571433</c:v>
                </c:pt>
                <c:pt idx="118" formatCode="0">
                  <c:v>691.71428571428567</c:v>
                </c:pt>
                <c:pt idx="119" formatCode="0">
                  <c:v>687.28571428571433</c:v>
                </c:pt>
                <c:pt idx="120" formatCode="0">
                  <c:v>711.42857142857144</c:v>
                </c:pt>
                <c:pt idx="121" formatCode="0">
                  <c:v>729.71428571428567</c:v>
                </c:pt>
                <c:pt idx="122" formatCode="0">
                  <c:v>728.85714285714289</c:v>
                </c:pt>
                <c:pt idx="123" formatCode="0">
                  <c:v>725.85714285714289</c:v>
                </c:pt>
                <c:pt idx="124" formatCode="0">
                  <c:v>731.85714285714289</c:v>
                </c:pt>
                <c:pt idx="125" formatCode="0">
                  <c:v>722.14285714285711</c:v>
                </c:pt>
                <c:pt idx="126" formatCode="0">
                  <c:v>716.71428571428567</c:v>
                </c:pt>
                <c:pt idx="127" formatCode="0">
                  <c:v>741.14285714285711</c:v>
                </c:pt>
                <c:pt idx="128" formatCode="0">
                  <c:v>739.28571428571433</c:v>
                </c:pt>
                <c:pt idx="129" formatCode="0">
                  <c:v>735.85714285714289</c:v>
                </c:pt>
                <c:pt idx="130" formatCode="0">
                  <c:v>739.14285714285711</c:v>
                </c:pt>
                <c:pt idx="131" formatCode="0">
                  <c:v>718.57142857142856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80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278916" y="172995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13</xdr:col>
      <xdr:colOff>590550</xdr:colOff>
      <xdr:row>118</xdr:row>
      <xdr:rowOff>11433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37147</xdr:colOff>
      <xdr:row>117</xdr:row>
      <xdr:rowOff>127635</xdr:rowOff>
    </xdr:from>
    <xdr:to>
      <xdr:col>13</xdr:col>
      <xdr:colOff>489585</xdr:colOff>
      <xdr:row>132</xdr:row>
      <xdr:rowOff>156210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240030</xdr:colOff>
      <xdr:row>1</xdr:row>
      <xdr:rowOff>133350</xdr:rowOff>
    </xdr:from>
    <xdr:to>
      <xdr:col>30</xdr:col>
      <xdr:colOff>118110</xdr:colOff>
      <xdr:row>17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95</xdr:row>
      <xdr:rowOff>17145</xdr:rowOff>
    </xdr:from>
    <xdr:to>
      <xdr:col>20</xdr:col>
      <xdr:colOff>144780</xdr:colOff>
      <xdr:row>110</xdr:row>
      <xdr:rowOff>150495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293370</xdr:colOff>
      <xdr:row>113</xdr:row>
      <xdr:rowOff>91440</xdr:rowOff>
    </xdr:from>
    <xdr:to>
      <xdr:col>20</xdr:col>
      <xdr:colOff>83820</xdr:colOff>
      <xdr:row>132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100</xdr:row>
      <xdr:rowOff>121920</xdr:rowOff>
    </xdr:from>
    <xdr:to>
      <xdr:col>19</xdr:col>
      <xdr:colOff>472440</xdr:colOff>
      <xdr:row>119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544830</xdr:colOff>
      <xdr:row>120</xdr:row>
      <xdr:rowOff>144780</xdr:rowOff>
    </xdr:from>
    <xdr:to>
      <xdr:col>20</xdr:col>
      <xdr:colOff>19050</xdr:colOff>
      <xdr:row>137</xdr:row>
      <xdr:rowOff>156210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102</xdr:row>
      <xdr:rowOff>102870</xdr:rowOff>
    </xdr:from>
    <xdr:to>
      <xdr:col>14</xdr:col>
      <xdr:colOff>621030</xdr:colOff>
      <xdr:row>125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0035540" y="20634963"/>
    <xdr:ext cx="4982397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471486</xdr:colOff>
      <xdr:row>118</xdr:row>
      <xdr:rowOff>125730</xdr:rowOff>
    </xdr:from>
    <xdr:to>
      <xdr:col>13</xdr:col>
      <xdr:colOff>259079</xdr:colOff>
      <xdr:row>136</xdr:row>
      <xdr:rowOff>144780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365760</xdr:colOff>
      <xdr:row>114</xdr:row>
      <xdr:rowOff>0</xdr:rowOff>
    </xdr:from>
    <xdr:to>
      <xdr:col>13</xdr:col>
      <xdr:colOff>571500</xdr:colOff>
      <xdr:row>129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507682</xdr:colOff>
      <xdr:row>96</xdr:row>
      <xdr:rowOff>76200</xdr:rowOff>
    </xdr:from>
    <xdr:to>
      <xdr:col>12</xdr:col>
      <xdr:colOff>301942</xdr:colOff>
      <xdr:row>111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404082" y="174419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91440</xdr:colOff>
      <xdr:row>121</xdr:row>
      <xdr:rowOff>148590</xdr:rowOff>
    </xdr:from>
    <xdr:to>
      <xdr:col>13</xdr:col>
      <xdr:colOff>323850</xdr:colOff>
      <xdr:row>137</xdr:row>
      <xdr:rowOff>87630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280980" y="145644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57180" y="18538620"/>
    <xdr:ext cx="5756404" cy="3841319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375336" y="1663446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277599" y="2026247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110486</xdr:colOff>
      <xdr:row>95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5995379" y="158580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28862" y="196952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75</xdr:row>
      <xdr:rowOff>26670</xdr:rowOff>
    </xdr:from>
    <xdr:to>
      <xdr:col>13</xdr:col>
      <xdr:colOff>11430</xdr:colOff>
      <xdr:row>90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91</xdr:row>
      <xdr:rowOff>72390</xdr:rowOff>
    </xdr:from>
    <xdr:to>
      <xdr:col>12</xdr:col>
      <xdr:colOff>651510</xdr:colOff>
      <xdr:row>107</xdr:row>
      <xdr:rowOff>11430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598170</xdr:colOff>
      <xdr:row>107</xdr:row>
      <xdr:rowOff>140970</xdr:rowOff>
    </xdr:from>
    <xdr:to>
      <xdr:col>14</xdr:col>
      <xdr:colOff>91440</xdr:colOff>
      <xdr:row>123</xdr:row>
      <xdr:rowOff>80010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125733</xdr:colOff>
      <xdr:row>98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19</xdr:col>
      <xdr:colOff>659130</xdr:colOff>
      <xdr:row>97</xdr:row>
      <xdr:rowOff>129540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194306</xdr:colOff>
      <xdr:row>115</xdr:row>
      <xdr:rowOff>102870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19</xdr:col>
      <xdr:colOff>506730</xdr:colOff>
      <xdr:row>116</xdr:row>
      <xdr:rowOff>11430</xdr:rowOff>
    </xdr:from>
    <xdr:to>
      <xdr:col>28</xdr:col>
      <xdr:colOff>198120</xdr:colOff>
      <xdr:row>134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2"/>
  <sheetViews>
    <sheetView tabSelected="1" workbookViewId="0">
      <pane ySplit="1" topLeftCell="A112" activePane="bottomLeft" state="frozen"/>
      <selection pane="bottomLeft" activeCell="A133" sqref="A133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  <row r="112" spans="1:19">
      <c r="A112" s="2">
        <v>44153</v>
      </c>
      <c r="B112" t="s">
        <v>12</v>
      </c>
      <c r="C112">
        <v>33504</v>
      </c>
      <c r="D112">
        <v>3670</v>
      </c>
      <c r="E112">
        <v>37174</v>
      </c>
      <c r="F112">
        <v>705994</v>
      </c>
      <c r="G112">
        <v>743168</v>
      </c>
      <c r="H112">
        <v>9358</v>
      </c>
      <c r="I112">
        <v>34282</v>
      </c>
      <c r="J112">
        <v>481967</v>
      </c>
      <c r="K112">
        <v>47217</v>
      </c>
      <c r="L112">
        <v>784687</v>
      </c>
      <c r="M112">
        <v>487665</v>
      </c>
      <c r="N112">
        <v>1272352</v>
      </c>
      <c r="O112">
        <v>19474341</v>
      </c>
      <c r="P112">
        <v>11744424</v>
      </c>
    </row>
    <row r="113" spans="1:18">
      <c r="A113" s="2">
        <v>44154</v>
      </c>
      <c r="B113" t="s">
        <v>12</v>
      </c>
      <c r="C113">
        <v>33610</v>
      </c>
      <c r="D113">
        <v>3712</v>
      </c>
      <c r="E113">
        <v>37322</v>
      </c>
      <c r="F113">
        <v>724349</v>
      </c>
      <c r="G113">
        <v>761671</v>
      </c>
      <c r="H113">
        <v>18503</v>
      </c>
      <c r="I113">
        <v>36176</v>
      </c>
      <c r="J113">
        <v>498987</v>
      </c>
      <c r="K113">
        <v>47870</v>
      </c>
      <c r="L113">
        <v>802852</v>
      </c>
      <c r="M113">
        <v>505676</v>
      </c>
      <c r="N113">
        <v>1308528</v>
      </c>
      <c r="O113">
        <v>19724527</v>
      </c>
      <c r="P113">
        <v>11882821</v>
      </c>
    </row>
    <row r="114" spans="1:18">
      <c r="A114" s="2">
        <v>44155</v>
      </c>
      <c r="B114" t="s">
        <v>12</v>
      </c>
      <c r="C114">
        <v>33957</v>
      </c>
      <c r="D114">
        <v>3748</v>
      </c>
      <c r="E114">
        <v>37705</v>
      </c>
      <c r="F114">
        <v>739471</v>
      </c>
      <c r="G114">
        <v>777176</v>
      </c>
      <c r="H114">
        <v>15505</v>
      </c>
      <c r="I114">
        <v>37242</v>
      </c>
      <c r="J114">
        <v>520022</v>
      </c>
      <c r="K114">
        <v>48569</v>
      </c>
      <c r="L114">
        <v>825417</v>
      </c>
      <c r="M114">
        <v>520350</v>
      </c>
      <c r="N114">
        <v>1345767</v>
      </c>
      <c r="O114">
        <v>19962604</v>
      </c>
      <c r="P114">
        <v>11999674</v>
      </c>
    </row>
    <row r="115" spans="1:18">
      <c r="A115" s="2">
        <v>44156</v>
      </c>
      <c r="B115" t="s">
        <v>12</v>
      </c>
      <c r="C115">
        <v>34063</v>
      </c>
      <c r="D115">
        <v>3758</v>
      </c>
      <c r="E115">
        <v>37821</v>
      </c>
      <c r="F115">
        <v>753925</v>
      </c>
      <c r="G115">
        <v>791746</v>
      </c>
      <c r="H115">
        <v>14570</v>
      </c>
      <c r="I115">
        <v>34767</v>
      </c>
      <c r="J115">
        <v>539524</v>
      </c>
      <c r="K115">
        <v>49261</v>
      </c>
      <c r="L115">
        <v>844177</v>
      </c>
      <c r="M115">
        <v>536354</v>
      </c>
      <c r="N115">
        <v>1380531</v>
      </c>
      <c r="O115">
        <v>20199829</v>
      </c>
      <c r="P115">
        <v>12120989</v>
      </c>
    </row>
    <row r="116" spans="1:18">
      <c r="A116" s="2">
        <v>44157</v>
      </c>
      <c r="B116" t="s">
        <v>12</v>
      </c>
      <c r="C116">
        <v>34279</v>
      </c>
      <c r="D116">
        <v>3801</v>
      </c>
      <c r="E116">
        <v>38080</v>
      </c>
      <c r="F116">
        <v>767867</v>
      </c>
      <c r="G116">
        <v>805947</v>
      </c>
      <c r="H116">
        <v>14201</v>
      </c>
      <c r="I116">
        <v>28337</v>
      </c>
      <c r="J116">
        <v>553098</v>
      </c>
      <c r="K116">
        <v>49823</v>
      </c>
      <c r="L116">
        <v>858957</v>
      </c>
      <c r="M116">
        <v>549911</v>
      </c>
      <c r="N116">
        <v>1408868</v>
      </c>
      <c r="O116">
        <v>20388576</v>
      </c>
      <c r="P116">
        <v>12225850</v>
      </c>
    </row>
    <row r="117" spans="1:18">
      <c r="A117" s="2">
        <v>44158</v>
      </c>
      <c r="B117" t="s">
        <v>12</v>
      </c>
      <c r="C117">
        <v>34697</v>
      </c>
      <c r="D117">
        <v>3810</v>
      </c>
      <c r="E117">
        <v>38507</v>
      </c>
      <c r="F117">
        <v>758342</v>
      </c>
      <c r="G117">
        <v>796849</v>
      </c>
      <c r="H117">
        <v>-9098</v>
      </c>
      <c r="I117">
        <v>22930</v>
      </c>
      <c r="J117">
        <v>584493</v>
      </c>
      <c r="K117">
        <v>50453</v>
      </c>
      <c r="L117">
        <v>870461</v>
      </c>
      <c r="M117">
        <v>561334</v>
      </c>
      <c r="N117">
        <v>1431795</v>
      </c>
      <c r="O117">
        <v>20537521</v>
      </c>
      <c r="P117">
        <v>12303705</v>
      </c>
    </row>
    <row r="118" spans="1:18">
      <c r="A118" s="2">
        <v>44159</v>
      </c>
      <c r="B118" t="s">
        <v>12</v>
      </c>
      <c r="C118">
        <v>34577</v>
      </c>
      <c r="D118">
        <v>3816</v>
      </c>
      <c r="E118">
        <v>38393</v>
      </c>
      <c r="F118">
        <v>759993</v>
      </c>
      <c r="G118">
        <v>798386</v>
      </c>
      <c r="H118">
        <v>1537</v>
      </c>
      <c r="I118">
        <v>23232</v>
      </c>
      <c r="J118">
        <v>605330</v>
      </c>
      <c r="K118">
        <v>51306</v>
      </c>
      <c r="L118">
        <v>882238</v>
      </c>
      <c r="M118">
        <v>572784</v>
      </c>
      <c r="N118">
        <v>1455022</v>
      </c>
      <c r="O118">
        <v>20726180</v>
      </c>
      <c r="P118">
        <v>12398952</v>
      </c>
    </row>
    <row r="119" spans="1:18">
      <c r="A119" s="2">
        <v>44160</v>
      </c>
      <c r="B119" t="s">
        <v>12</v>
      </c>
      <c r="C119">
        <v>34313</v>
      </c>
      <c r="D119">
        <v>3848</v>
      </c>
      <c r="E119">
        <v>38161</v>
      </c>
      <c r="F119">
        <v>753536</v>
      </c>
      <c r="G119">
        <v>791697</v>
      </c>
      <c r="H119">
        <v>-6689</v>
      </c>
      <c r="I119">
        <v>25853</v>
      </c>
      <c r="J119">
        <v>637149</v>
      </c>
      <c r="K119">
        <v>52028</v>
      </c>
      <c r="L119">
        <v>896155</v>
      </c>
      <c r="M119">
        <v>584719</v>
      </c>
      <c r="N119">
        <v>1480874</v>
      </c>
      <c r="O119">
        <v>20956187</v>
      </c>
      <c r="P119">
        <v>12513129</v>
      </c>
    </row>
    <row r="120" spans="1:18">
      <c r="A120" s="2">
        <v>44161</v>
      </c>
      <c r="B120" t="s">
        <v>12</v>
      </c>
      <c r="C120">
        <v>34038</v>
      </c>
      <c r="D120">
        <v>3846</v>
      </c>
      <c r="E120">
        <v>37884</v>
      </c>
      <c r="F120">
        <v>757961</v>
      </c>
      <c r="G120">
        <v>795845</v>
      </c>
      <c r="H120">
        <v>4148</v>
      </c>
      <c r="I120">
        <v>29003</v>
      </c>
      <c r="J120">
        <v>661180</v>
      </c>
      <c r="K120">
        <v>52850</v>
      </c>
      <c r="L120">
        <v>914390</v>
      </c>
      <c r="M120">
        <v>595485</v>
      </c>
      <c r="N120">
        <v>1509875</v>
      </c>
      <c r="O120">
        <v>21188898</v>
      </c>
      <c r="P120">
        <v>12623390</v>
      </c>
    </row>
    <row r="121" spans="1:18">
      <c r="A121" s="2">
        <v>44162</v>
      </c>
      <c r="B121" s="32" t="s">
        <v>12</v>
      </c>
      <c r="C121" s="32">
        <v>33684</v>
      </c>
      <c r="D121" s="32">
        <v>3782</v>
      </c>
      <c r="E121" s="32">
        <v>37466</v>
      </c>
      <c r="F121" s="32">
        <v>750427</v>
      </c>
      <c r="G121" s="32">
        <v>787893</v>
      </c>
      <c r="H121" s="32">
        <v>-7952</v>
      </c>
      <c r="I121" s="32">
        <v>28352</v>
      </c>
      <c r="J121" s="32">
        <v>696647</v>
      </c>
      <c r="K121" s="32">
        <v>53677</v>
      </c>
      <c r="L121" s="32">
        <v>928191</v>
      </c>
      <c r="M121" s="32">
        <v>610026</v>
      </c>
      <c r="N121" s="32">
        <v>1538217</v>
      </c>
      <c r="O121" s="32">
        <v>21411701</v>
      </c>
      <c r="P121" s="32">
        <v>12729411</v>
      </c>
      <c r="Q121" s="32"/>
    </row>
    <row r="122" spans="1:18">
      <c r="A122" s="2">
        <v>44163</v>
      </c>
      <c r="B122" s="32" t="s">
        <v>12</v>
      </c>
      <c r="C122" s="32">
        <v>33299</v>
      </c>
      <c r="D122" s="32">
        <v>3762</v>
      </c>
      <c r="E122" s="32">
        <v>37061</v>
      </c>
      <c r="F122" s="32">
        <v>752247</v>
      </c>
      <c r="G122" s="32">
        <v>789308</v>
      </c>
      <c r="H122" s="32">
        <v>1415</v>
      </c>
      <c r="I122" s="32">
        <v>26323</v>
      </c>
      <c r="J122" s="32">
        <v>720861</v>
      </c>
      <c r="K122" s="32">
        <v>54363</v>
      </c>
      <c r="L122" s="32">
        <v>942048</v>
      </c>
      <c r="M122" s="32">
        <v>622484</v>
      </c>
      <c r="N122" s="32">
        <v>1564532</v>
      </c>
      <c r="O122" s="32">
        <v>21637641</v>
      </c>
      <c r="P122" s="32">
        <v>12842250</v>
      </c>
      <c r="R122" s="32"/>
    </row>
    <row r="123" spans="1:18">
      <c r="A123" s="2">
        <v>44164</v>
      </c>
      <c r="B123" s="32" t="s">
        <v>12</v>
      </c>
      <c r="C123" s="32">
        <v>32879</v>
      </c>
      <c r="D123" s="32">
        <v>3753</v>
      </c>
      <c r="E123" s="32">
        <v>36632</v>
      </c>
      <c r="F123" s="32">
        <v>759139</v>
      </c>
      <c r="G123" s="32">
        <v>795771</v>
      </c>
      <c r="H123" s="32">
        <v>6463</v>
      </c>
      <c r="I123" s="32">
        <v>20648</v>
      </c>
      <c r="J123" s="32">
        <v>734503</v>
      </c>
      <c r="K123" s="32">
        <v>54904</v>
      </c>
      <c r="L123" s="32">
        <v>958832</v>
      </c>
      <c r="M123" s="32">
        <v>626346</v>
      </c>
      <c r="N123" s="32">
        <v>1585178</v>
      </c>
      <c r="O123" s="32">
        <v>21814575</v>
      </c>
      <c r="P123" s="32">
        <v>12922382</v>
      </c>
    </row>
    <row r="124" spans="1:18">
      <c r="A124" s="2">
        <v>44165</v>
      </c>
      <c r="B124" s="32" t="s">
        <v>12</v>
      </c>
      <c r="C124">
        <v>33187</v>
      </c>
      <c r="D124">
        <v>3744</v>
      </c>
      <c r="E124">
        <v>36931</v>
      </c>
      <c r="F124">
        <v>751540</v>
      </c>
      <c r="G124">
        <v>788471</v>
      </c>
      <c r="H124">
        <v>-7300</v>
      </c>
      <c r="I124">
        <v>16377</v>
      </c>
      <c r="J124">
        <v>757507</v>
      </c>
      <c r="K124">
        <v>55576</v>
      </c>
      <c r="L124">
        <v>966577</v>
      </c>
      <c r="M124">
        <v>634977</v>
      </c>
      <c r="N124">
        <v>1601554</v>
      </c>
      <c r="O124">
        <v>21945099</v>
      </c>
      <c r="P124">
        <v>12986634</v>
      </c>
    </row>
    <row r="125" spans="1:18">
      <c r="A125" s="2">
        <v>44166</v>
      </c>
      <c r="B125" s="32" t="s">
        <v>12</v>
      </c>
      <c r="C125">
        <v>32811</v>
      </c>
      <c r="D125">
        <v>3663</v>
      </c>
      <c r="E125">
        <v>36474</v>
      </c>
      <c r="F125">
        <v>743471</v>
      </c>
      <c r="G125">
        <v>779945</v>
      </c>
      <c r="H125">
        <v>-8526</v>
      </c>
      <c r="I125">
        <v>19350</v>
      </c>
      <c r="J125">
        <v>784595</v>
      </c>
      <c r="K125">
        <v>56361</v>
      </c>
      <c r="L125">
        <v>971784</v>
      </c>
      <c r="M125">
        <v>649117</v>
      </c>
      <c r="N125">
        <v>1620901</v>
      </c>
      <c r="O125">
        <v>22127199</v>
      </c>
      <c r="P125">
        <v>13071746</v>
      </c>
    </row>
    <row r="126" spans="1:18">
      <c r="A126" s="2">
        <v>44167</v>
      </c>
      <c r="B126" s="32" t="s">
        <v>12</v>
      </c>
      <c r="C126">
        <v>32454</v>
      </c>
      <c r="D126">
        <v>3616</v>
      </c>
      <c r="E126">
        <v>36070</v>
      </c>
      <c r="F126">
        <v>725160</v>
      </c>
      <c r="G126">
        <v>761230</v>
      </c>
      <c r="H126">
        <v>-18715</v>
      </c>
      <c r="I126">
        <v>20709</v>
      </c>
      <c r="J126">
        <v>823335</v>
      </c>
      <c r="K126">
        <v>57045</v>
      </c>
      <c r="L126">
        <v>988470</v>
      </c>
      <c r="M126">
        <v>653140</v>
      </c>
      <c r="N126">
        <v>1641610</v>
      </c>
      <c r="O126">
        <v>22334342</v>
      </c>
      <c r="P126">
        <v>13167345</v>
      </c>
    </row>
    <row r="127" spans="1:18">
      <c r="A127" s="2">
        <v>44168</v>
      </c>
      <c r="B127" s="32" t="s">
        <v>12</v>
      </c>
      <c r="C127">
        <v>31772</v>
      </c>
      <c r="D127">
        <v>3597</v>
      </c>
      <c r="E127">
        <v>35369</v>
      </c>
      <c r="F127">
        <v>724613</v>
      </c>
      <c r="G127">
        <v>759982</v>
      </c>
      <c r="H127">
        <v>-1248</v>
      </c>
      <c r="I127">
        <v>23225</v>
      </c>
      <c r="J127">
        <v>846809</v>
      </c>
      <c r="K127">
        <v>58038</v>
      </c>
      <c r="L127">
        <v>0</v>
      </c>
      <c r="M127">
        <v>0</v>
      </c>
      <c r="N127">
        <v>1664829</v>
      </c>
      <c r="O127">
        <v>22561071</v>
      </c>
      <c r="P127">
        <v>23333937</v>
      </c>
    </row>
    <row r="128" spans="1:18">
      <c r="A128" s="2">
        <v>44169</v>
      </c>
      <c r="B128" s="32" t="s">
        <v>12</v>
      </c>
      <c r="C128">
        <v>31200</v>
      </c>
      <c r="D128">
        <v>3567</v>
      </c>
      <c r="E128">
        <v>34767</v>
      </c>
      <c r="F128">
        <v>722935</v>
      </c>
      <c r="G128">
        <v>757702</v>
      </c>
      <c r="H128">
        <v>-2280</v>
      </c>
      <c r="I128">
        <v>24099</v>
      </c>
      <c r="J128">
        <v>872385</v>
      </c>
      <c r="K128">
        <v>58852</v>
      </c>
      <c r="L128">
        <v>0</v>
      </c>
      <c r="M128">
        <v>0</v>
      </c>
      <c r="N128">
        <v>1688939</v>
      </c>
      <c r="O128">
        <v>22767130</v>
      </c>
      <c r="P128">
        <v>13348428</v>
      </c>
    </row>
    <row r="129" spans="1:16">
      <c r="A129" s="2">
        <v>44170</v>
      </c>
      <c r="B129" s="32" t="s">
        <v>12</v>
      </c>
      <c r="C129">
        <v>30158</v>
      </c>
      <c r="D129">
        <v>3517</v>
      </c>
      <c r="E129">
        <v>33675</v>
      </c>
      <c r="F129">
        <v>720494</v>
      </c>
      <c r="G129">
        <v>754169</v>
      </c>
      <c r="H129">
        <v>-3533</v>
      </c>
      <c r="I129">
        <v>21052</v>
      </c>
      <c r="J129">
        <v>896308</v>
      </c>
      <c r="K129">
        <v>59514</v>
      </c>
      <c r="L129">
        <v>0</v>
      </c>
      <c r="M129">
        <v>0</v>
      </c>
      <c r="N129">
        <v>1709991</v>
      </c>
      <c r="O129">
        <v>22962114</v>
      </c>
      <c r="P129">
        <v>14243149</v>
      </c>
    </row>
    <row r="130" spans="1:16">
      <c r="A130" s="2">
        <v>44171</v>
      </c>
      <c r="B130" s="32" t="s">
        <v>12</v>
      </c>
      <c r="C130">
        <v>30391</v>
      </c>
      <c r="D130">
        <v>3454</v>
      </c>
      <c r="E130">
        <v>33845</v>
      </c>
      <c r="F130">
        <v>721461</v>
      </c>
      <c r="G130">
        <v>755306</v>
      </c>
      <c r="H130">
        <v>1137</v>
      </c>
      <c r="I130">
        <v>18887</v>
      </c>
      <c r="J130">
        <v>913494</v>
      </c>
      <c r="K130">
        <v>60078</v>
      </c>
      <c r="L130">
        <v>0</v>
      </c>
      <c r="M130">
        <v>0</v>
      </c>
      <c r="N130">
        <v>1728878</v>
      </c>
      <c r="O130">
        <v>23125664</v>
      </c>
      <c r="P130">
        <v>13510154</v>
      </c>
    </row>
    <row r="131" spans="1:16">
      <c r="A131" s="2">
        <v>44172</v>
      </c>
      <c r="B131" s="32" t="s">
        <v>12</v>
      </c>
      <c r="C131">
        <v>30524</v>
      </c>
      <c r="D131">
        <v>3382</v>
      </c>
      <c r="E131">
        <v>33906</v>
      </c>
      <c r="F131">
        <v>714913</v>
      </c>
      <c r="G131">
        <v>748819</v>
      </c>
      <c r="H131">
        <v>-6487</v>
      </c>
      <c r="I131">
        <v>13720</v>
      </c>
      <c r="J131">
        <v>933132</v>
      </c>
      <c r="K131">
        <v>60606</v>
      </c>
      <c r="L131">
        <v>0</v>
      </c>
      <c r="M131">
        <v>0</v>
      </c>
      <c r="N131">
        <v>1742557</v>
      </c>
      <c r="O131">
        <v>23236881</v>
      </c>
      <c r="P131">
        <v>13563263</v>
      </c>
    </row>
    <row r="132" spans="1:16">
      <c r="A132" s="2">
        <v>44173</v>
      </c>
      <c r="B132" s="32" t="s">
        <v>12</v>
      </c>
      <c r="C132">
        <v>30081</v>
      </c>
      <c r="D132">
        <v>3345</v>
      </c>
      <c r="E132">
        <v>33426</v>
      </c>
      <c r="F132">
        <v>704099</v>
      </c>
      <c r="G132">
        <v>737525</v>
      </c>
      <c r="H132">
        <v>-11294</v>
      </c>
      <c r="I132">
        <v>14842</v>
      </c>
      <c r="J132">
        <v>958629</v>
      </c>
      <c r="K132">
        <v>61240</v>
      </c>
      <c r="L132">
        <v>0</v>
      </c>
      <c r="M132">
        <v>0</v>
      </c>
      <c r="N132">
        <v>1757394</v>
      </c>
      <c r="O132">
        <v>23386113</v>
      </c>
      <c r="P132">
        <v>13622814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2"/>
  <sheetViews>
    <sheetView zoomScaleNormal="100" workbookViewId="0">
      <pane ySplit="1" topLeftCell="A117" activePane="bottomLeft" state="frozen"/>
      <selection pane="bottomLeft" activeCell="A133" sqref="A133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A111" s="2">
        <f>Dati!A111</f>
        <v>44152</v>
      </c>
      <c r="B111" s="10">
        <v>109</v>
      </c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  <row r="112" spans="1:11">
      <c r="A112" s="2">
        <f>Dati!A112</f>
        <v>44153</v>
      </c>
      <c r="B112" s="10">
        <v>110</v>
      </c>
      <c r="C112" s="3">
        <f>Dati!O112</f>
        <v>19474341</v>
      </c>
      <c r="D112">
        <f t="shared" ref="D112:D113" si="240">C112-C111</f>
        <v>234834</v>
      </c>
      <c r="E112">
        <f t="shared" ref="E112:E113" si="241">D112-D111</f>
        <v>26376</v>
      </c>
      <c r="G112" s="5">
        <f>C112/Casi_totali!B112</f>
        <v>15.30578094741078</v>
      </c>
      <c r="H112" s="5">
        <f>C112/Positivi!B112</f>
        <v>26.204493465811229</v>
      </c>
      <c r="I112" s="6">
        <f t="shared" ref="I112:I113" si="242">100/G112</f>
        <v>6.5334791046331171</v>
      </c>
      <c r="J112" s="6">
        <f t="shared" ref="J112:J113" si="243">100/H112</f>
        <v>3.8161394010713896</v>
      </c>
      <c r="K112" s="5">
        <f>'Nuovi positivi'!C112/D112*100</f>
        <v>14.597545500225692</v>
      </c>
    </row>
    <row r="113" spans="1:11">
      <c r="A113" s="2">
        <f>Dati!A113</f>
        <v>44154</v>
      </c>
      <c r="B113" s="10">
        <v>111</v>
      </c>
      <c r="C113" s="3">
        <f>Dati!O113</f>
        <v>19724527</v>
      </c>
      <c r="D113">
        <f t="shared" si="240"/>
        <v>250186</v>
      </c>
      <c r="E113">
        <f t="shared" si="241"/>
        <v>15352</v>
      </c>
      <c r="G113" s="5">
        <f>C113/Casi_totali!B113</f>
        <v>15.073828760255799</v>
      </c>
      <c r="H113" s="5">
        <f>C113/Positivi!B113</f>
        <v>25.896387022743415</v>
      </c>
      <c r="I113" s="6">
        <f t="shared" si="242"/>
        <v>6.6340145951281873</v>
      </c>
      <c r="J113" s="6">
        <f t="shared" si="243"/>
        <v>3.8615425353419122</v>
      </c>
      <c r="K113" s="5">
        <f>'Nuovi positivi'!C113/D113*100</f>
        <v>14.459642026332409</v>
      </c>
    </row>
    <row r="114" spans="1:11">
      <c r="A114" s="2">
        <f>Dati!A114</f>
        <v>44155</v>
      </c>
      <c r="B114" s="10">
        <v>112</v>
      </c>
      <c r="C114" s="3">
        <f>Dati!O114</f>
        <v>19962604</v>
      </c>
      <c r="D114">
        <f t="shared" ref="D114" si="244">C114-C113</f>
        <v>238077</v>
      </c>
      <c r="E114">
        <f t="shared" ref="E114" si="245">D114-D113</f>
        <v>-12109</v>
      </c>
      <c r="G114" s="5">
        <f>C114/Casi_totali!B114</f>
        <v>14.833625731645968</v>
      </c>
      <c r="H114" s="5">
        <f>C114/Positivi!B114</f>
        <v>25.686078828991118</v>
      </c>
      <c r="I114" s="6">
        <f t="shared" ref="I114" si="246">100/G114</f>
        <v>6.7414401447827146</v>
      </c>
      <c r="J114" s="6">
        <f t="shared" ref="J114" si="247">100/H114</f>
        <v>3.8931594295012815</v>
      </c>
      <c r="K114" s="5">
        <f>'Nuovi positivi'!C114/D114*100</f>
        <v>15.641578144885898</v>
      </c>
    </row>
    <row r="115" spans="1:11">
      <c r="A115" s="2">
        <f>Dati!A115</f>
        <v>44156</v>
      </c>
      <c r="B115" s="10">
        <v>113</v>
      </c>
      <c r="C115" s="3">
        <f>Dati!O115</f>
        <v>20199829</v>
      </c>
      <c r="D115">
        <f t="shared" ref="D115" si="248">C115-C114</f>
        <v>237225</v>
      </c>
      <c r="E115">
        <f t="shared" ref="E115" si="249">D115-D114</f>
        <v>-852</v>
      </c>
      <c r="G115" s="5">
        <f>C115/Casi_totali!B115</f>
        <v>14.631927135283453</v>
      </c>
      <c r="H115" s="5">
        <f>C115/Positivi!B115</f>
        <v>25.513016800842696</v>
      </c>
      <c r="I115" s="6">
        <f t="shared" ref="I115" si="250">100/G115</f>
        <v>6.8343697364962841</v>
      </c>
      <c r="J115" s="6">
        <f t="shared" ref="J115" si="251">100/H115</f>
        <v>3.9195678339653268</v>
      </c>
      <c r="K115" s="5">
        <f>'Nuovi positivi'!C115/D115*100</f>
        <v>14.654441985456845</v>
      </c>
    </row>
    <row r="116" spans="1:11">
      <c r="A116" s="2">
        <f>Dati!A116</f>
        <v>44157</v>
      </c>
      <c r="B116" s="10">
        <v>114</v>
      </c>
      <c r="C116" s="3">
        <f>Dati!O116</f>
        <v>20388576</v>
      </c>
      <c r="D116">
        <f t="shared" ref="D116" si="252">C116-C115</f>
        <v>188747</v>
      </c>
      <c r="E116">
        <f t="shared" ref="E116" si="253">D116-D115</f>
        <v>-48478</v>
      </c>
      <c r="G116" s="5">
        <f>C116/Casi_totali!B116</f>
        <v>14.471601313962699</v>
      </c>
      <c r="H116" s="5">
        <f>C116/Positivi!B116</f>
        <v>25.297663494001466</v>
      </c>
      <c r="I116" s="6">
        <f t="shared" ref="I116" si="254">100/G116</f>
        <v>6.9100853340615842</v>
      </c>
      <c r="J116" s="6">
        <f t="shared" ref="J116" si="255">100/H116</f>
        <v>3.952934231404881</v>
      </c>
      <c r="K116" s="5">
        <f>'Nuovi positivi'!C116/D116*100</f>
        <v>15.013218753145747</v>
      </c>
    </row>
    <row r="117" spans="1:11">
      <c r="A117" s="2">
        <f>Dati!A117</f>
        <v>44158</v>
      </c>
      <c r="B117" s="10">
        <v>115</v>
      </c>
      <c r="C117" s="3">
        <f>Dati!O117</f>
        <v>20537521</v>
      </c>
      <c r="D117">
        <f t="shared" ref="D117:D118" si="256">C117-C116</f>
        <v>148945</v>
      </c>
      <c r="E117">
        <f t="shared" ref="E117:E118" si="257">D117-D116</f>
        <v>-39802</v>
      </c>
      <c r="G117" s="5">
        <f>C117/Casi_totali!B117</f>
        <v>14.343897694851567</v>
      </c>
      <c r="H117" s="5">
        <f>C117/Positivi!B117</f>
        <v>25.773416293425729</v>
      </c>
      <c r="I117" s="6">
        <f t="shared" ref="I117:I118" si="258">100/G117</f>
        <v>6.9716057746209978</v>
      </c>
      <c r="J117" s="6">
        <f t="shared" ref="J117:J118" si="259">100/H117</f>
        <v>3.8799668178062974</v>
      </c>
      <c r="K117" s="5">
        <f>'Nuovi positivi'!C117/D117*100</f>
        <v>15.392930276276479</v>
      </c>
    </row>
    <row r="118" spans="1:11">
      <c r="A118" s="2">
        <f>Dati!A118</f>
        <v>44159</v>
      </c>
      <c r="B118" s="10">
        <v>116</v>
      </c>
      <c r="C118" s="3">
        <f>Dati!O118</f>
        <v>20726180</v>
      </c>
      <c r="D118">
        <f t="shared" si="256"/>
        <v>188659</v>
      </c>
      <c r="E118">
        <f t="shared" si="257"/>
        <v>39714</v>
      </c>
      <c r="G118" s="5">
        <f>C118/Casi_totali!B118</f>
        <v>14.244581868865213</v>
      </c>
      <c r="H118" s="5">
        <f>C118/Positivi!B118</f>
        <v>25.96009950074275</v>
      </c>
      <c r="I118" s="6">
        <f t="shared" si="258"/>
        <v>7.0202130831634193</v>
      </c>
      <c r="J118" s="6">
        <f t="shared" si="259"/>
        <v>3.8520653588842708</v>
      </c>
      <c r="K118" s="5">
        <f>'Nuovi positivi'!C118/D118*100</f>
        <v>12.311631038010379</v>
      </c>
    </row>
    <row r="119" spans="1:11">
      <c r="A119" s="2">
        <f>Dati!A119</f>
        <v>44160</v>
      </c>
      <c r="B119" s="10">
        <v>117</v>
      </c>
      <c r="C119" s="3">
        <f>Dati!O119</f>
        <v>20956187</v>
      </c>
      <c r="D119">
        <f t="shared" ref="D119:D120" si="260">C119-C118</f>
        <v>230007</v>
      </c>
      <c r="E119">
        <f t="shared" ref="E119:E120" si="261">D119-D118</f>
        <v>41348</v>
      </c>
      <c r="G119" s="5">
        <f>C119/Casi_totali!B119</f>
        <v>14.151228936425381</v>
      </c>
      <c r="H119" s="5">
        <f>C119/Positivi!B119</f>
        <v>26.469958835261469</v>
      </c>
      <c r="I119" s="6">
        <f t="shared" ref="I119:I120" si="262">100/G119</f>
        <v>7.0665240771138373</v>
      </c>
      <c r="J119" s="6">
        <f t="shared" ref="J119:J120" si="263">100/H119</f>
        <v>3.7778676053997802</v>
      </c>
      <c r="K119" s="5">
        <f>'Nuovi positivi'!C119/D119*100</f>
        <v>11.239657923454503</v>
      </c>
    </row>
    <row r="120" spans="1:11">
      <c r="A120" s="2">
        <f>Dati!A120</f>
        <v>44161</v>
      </c>
      <c r="B120" s="10">
        <v>118</v>
      </c>
      <c r="C120" s="3">
        <f>Dati!O120</f>
        <v>21188898</v>
      </c>
      <c r="D120">
        <f t="shared" si="260"/>
        <v>232711</v>
      </c>
      <c r="E120">
        <f t="shared" si="261"/>
        <v>2704</v>
      </c>
      <c r="G120" s="5">
        <f>C120/Casi_totali!B120</f>
        <v>14.033544498716781</v>
      </c>
      <c r="H120" s="5">
        <f>C120/Positivi!B120</f>
        <v>26.624402993045127</v>
      </c>
      <c r="I120" s="6">
        <f t="shared" si="262"/>
        <v>7.125783511723923</v>
      </c>
      <c r="J120" s="6">
        <f t="shared" si="263"/>
        <v>3.7559527635651464</v>
      </c>
      <c r="K120" s="5">
        <f>'Nuovi positivi'!C120/D120*100</f>
        <v>12.462238570587553</v>
      </c>
    </row>
    <row r="121" spans="1:11">
      <c r="A121" s="2">
        <f>Dati!A121</f>
        <v>44162</v>
      </c>
      <c r="B121" s="10">
        <v>119</v>
      </c>
      <c r="C121" s="3">
        <f>Dati!O121</f>
        <v>21411701</v>
      </c>
      <c r="D121">
        <f t="shared" ref="D121:D123" si="264">C121-C120</f>
        <v>222803</v>
      </c>
      <c r="E121">
        <f t="shared" ref="E121:E123" si="265">D121-D120</f>
        <v>-9908</v>
      </c>
      <c r="G121" s="5">
        <f>C121/Casi_totali!B121</f>
        <v>13.9198182051037</v>
      </c>
      <c r="H121" s="5">
        <f>C121/Positivi!B121</f>
        <v>27.175899519350978</v>
      </c>
      <c r="I121" s="6">
        <f t="shared" ref="I121:I123" si="266">100/G121</f>
        <v>7.1840018688846818</v>
      </c>
      <c r="J121" s="6">
        <f t="shared" ref="J121:J123" si="267">100/H121</f>
        <v>3.6797310031557044</v>
      </c>
      <c r="K121" s="5">
        <f>'Nuovi positivi'!C121/D121*100</f>
        <v>12.72065456928318</v>
      </c>
    </row>
    <row r="122" spans="1:11">
      <c r="A122" s="2">
        <f>Dati!A122</f>
        <v>44163</v>
      </c>
      <c r="B122" s="10">
        <v>120</v>
      </c>
      <c r="C122" s="3">
        <f>Dati!O122</f>
        <v>21637641</v>
      </c>
      <c r="D122">
        <f t="shared" si="264"/>
        <v>225940</v>
      </c>
      <c r="E122">
        <f t="shared" si="265"/>
        <v>3137</v>
      </c>
      <c r="G122" s="5">
        <f>C122/Casi_totali!B122</f>
        <v>13.830104465744389</v>
      </c>
      <c r="H122" s="5">
        <f>C122/Positivi!B122</f>
        <v>27.41343176554653</v>
      </c>
      <c r="I122" s="6">
        <f t="shared" si="266"/>
        <v>7.2306033730756507</v>
      </c>
      <c r="J122" s="6">
        <f t="shared" si="267"/>
        <v>3.6478468239675479</v>
      </c>
      <c r="K122" s="5">
        <f>'Nuovi positivi'!C122/D122*100</f>
        <v>11.646897406391076</v>
      </c>
    </row>
    <row r="123" spans="1:11">
      <c r="A123" s="2">
        <f>Dati!A123</f>
        <v>44164</v>
      </c>
      <c r="B123" s="10">
        <v>121</v>
      </c>
      <c r="C123" s="3">
        <f>Dati!O123</f>
        <v>21814575</v>
      </c>
      <c r="D123">
        <f t="shared" si="264"/>
        <v>176934</v>
      </c>
      <c r="E123">
        <f t="shared" si="265"/>
        <v>-49006</v>
      </c>
      <c r="G123" s="5">
        <f>C123/Casi_totali!B123</f>
        <v>13.76159333525951</v>
      </c>
      <c r="H123" s="5">
        <f>C123/Positivi!B123</f>
        <v>27.413131415947554</v>
      </c>
      <c r="I123" s="6">
        <f t="shared" si="266"/>
        <v>7.2666004265496804</v>
      </c>
      <c r="J123" s="6">
        <f t="shared" si="267"/>
        <v>3.6478867912851842</v>
      </c>
      <c r="K123" s="5">
        <f>'Nuovi positivi'!C123/D123*100</f>
        <v>11.668757841907151</v>
      </c>
    </row>
    <row r="124" spans="1:11">
      <c r="A124" s="2">
        <f>Dati!A124</f>
        <v>44165</v>
      </c>
      <c r="B124" s="10">
        <v>122</v>
      </c>
      <c r="C124" s="3">
        <f>Dati!O124</f>
        <v>21945099</v>
      </c>
      <c r="D124">
        <f t="shared" ref="D124:D127" si="268">C124-C123</f>
        <v>130524</v>
      </c>
      <c r="E124">
        <f t="shared" ref="E124:E127" si="269">D124-D123</f>
        <v>-46410</v>
      </c>
      <c r="G124" s="5">
        <f>C124/Casi_totali!B124</f>
        <v>13.702378439940208</v>
      </c>
      <c r="H124" s="5">
        <f>C124/Positivi!B124</f>
        <v>27.832474498110901</v>
      </c>
      <c r="I124" s="6">
        <f t="shared" ref="I124:I127" si="270">100/G124</f>
        <v>7.2980030757664842</v>
      </c>
      <c r="J124" s="6">
        <f t="shared" ref="J124:J127" si="271">100/H124</f>
        <v>3.5929252358351174</v>
      </c>
      <c r="K124" s="5">
        <f>'Nuovi positivi'!C124/D124*100</f>
        <v>12.546351628819222</v>
      </c>
    </row>
    <row r="125" spans="1:11">
      <c r="A125" s="2">
        <f>Dati!A125</f>
        <v>44166</v>
      </c>
      <c r="B125" s="10">
        <v>123</v>
      </c>
      <c r="C125" s="3">
        <f>Dati!O125</f>
        <v>22127199</v>
      </c>
      <c r="D125">
        <f t="shared" si="268"/>
        <v>182100</v>
      </c>
      <c r="E125">
        <f t="shared" si="269"/>
        <v>51576</v>
      </c>
      <c r="G125" s="5">
        <f>C125/Casi_totali!B125</f>
        <v>13.651172403496574</v>
      </c>
      <c r="H125" s="5">
        <f>C125/Positivi!B125</f>
        <v>28.370204309278218</v>
      </c>
      <c r="I125" s="6">
        <f t="shared" si="270"/>
        <v>7.325378146596865</v>
      </c>
      <c r="J125" s="6">
        <f t="shared" si="271"/>
        <v>3.5248248095025492</v>
      </c>
      <c r="K125" s="5">
        <f>'Nuovi positivi'!C125/D125*100</f>
        <v>10.624382207578254</v>
      </c>
    </row>
    <row r="126" spans="1:11">
      <c r="A126" s="2">
        <f>Dati!A126</f>
        <v>44167</v>
      </c>
      <c r="B126" s="10">
        <v>124</v>
      </c>
      <c r="C126" s="3">
        <f>Dati!O126</f>
        <v>22334342</v>
      </c>
      <c r="D126">
        <f t="shared" si="268"/>
        <v>207143</v>
      </c>
      <c r="E126">
        <f t="shared" si="269"/>
        <v>25043</v>
      </c>
      <c r="G126" s="5">
        <f>C126/Casi_totali!B126</f>
        <v>13.605144949165759</v>
      </c>
      <c r="H126" s="5">
        <f>C126/Positivi!B126</f>
        <v>29.339807942408996</v>
      </c>
      <c r="I126" s="6">
        <f t="shared" si="270"/>
        <v>7.3501605733448514</v>
      </c>
      <c r="J126" s="6">
        <f t="shared" si="271"/>
        <v>3.4083386024983411</v>
      </c>
      <c r="K126" s="5">
        <f>'Nuovi positivi'!C126/D126*100</f>
        <v>9.9974413810749088</v>
      </c>
    </row>
    <row r="127" spans="1:11">
      <c r="A127" s="2">
        <f>Dati!A127</f>
        <v>44168</v>
      </c>
      <c r="B127" s="10">
        <v>125</v>
      </c>
      <c r="C127" s="3">
        <f>Dati!O127</f>
        <v>22561071</v>
      </c>
      <c r="D127">
        <f t="shared" si="268"/>
        <v>226729</v>
      </c>
      <c r="E127">
        <f t="shared" si="269"/>
        <v>19586</v>
      </c>
      <c r="G127" s="5">
        <f>C127/Casi_totali!B127</f>
        <v>13.55158457715477</v>
      </c>
      <c r="H127" s="5">
        <f>C127/Positivi!B127</f>
        <v>29.686322833961857</v>
      </c>
      <c r="I127" s="6">
        <f t="shared" si="270"/>
        <v>7.3792108539528112</v>
      </c>
      <c r="J127" s="6">
        <f t="shared" si="271"/>
        <v>3.3685546222517542</v>
      </c>
      <c r="K127" s="5">
        <f>'Nuovi positivi'!C127/D127*100</f>
        <v>10.240860234023879</v>
      </c>
    </row>
    <row r="128" spans="1:11">
      <c r="A128" s="2">
        <f>Dati!A128</f>
        <v>44169</v>
      </c>
      <c r="B128" s="10">
        <v>126</v>
      </c>
      <c r="C128" s="3">
        <f>Dati!O128</f>
        <v>22767130</v>
      </c>
      <c r="D128">
        <f t="shared" ref="D128:D129" si="272">C128-C127</f>
        <v>206059</v>
      </c>
      <c r="E128">
        <f t="shared" ref="E128:E129" si="273">D128-D127</f>
        <v>-20670</v>
      </c>
      <c r="G128" s="5">
        <f>C128/Casi_totali!B128</f>
        <v>13.480137530129863</v>
      </c>
      <c r="H128" s="5">
        <f>C128/Positivi!B128</f>
        <v>30.047604467191587</v>
      </c>
      <c r="I128" s="6">
        <f t="shared" ref="I128:I129" si="274">100/G128</f>
        <v>7.4183219404466003</v>
      </c>
      <c r="J128" s="6">
        <f t="shared" ref="J128:J129" si="275">100/H128</f>
        <v>3.3280523280712151</v>
      </c>
      <c r="K128" s="5">
        <f>'Nuovi positivi'!C128/D128*100</f>
        <v>11.700532371796427</v>
      </c>
    </row>
    <row r="129" spans="1:11">
      <c r="A129" s="2">
        <f>Dati!A129</f>
        <v>44170</v>
      </c>
      <c r="B129" s="10">
        <v>127</v>
      </c>
      <c r="C129" s="3">
        <f>Dati!O129</f>
        <v>22962114</v>
      </c>
      <c r="D129">
        <f t="shared" si="272"/>
        <v>194984</v>
      </c>
      <c r="E129">
        <f t="shared" si="273"/>
        <v>-11075</v>
      </c>
      <c r="G129" s="5">
        <f>C129/Casi_totali!B129</f>
        <v>13.428207516881669</v>
      </c>
      <c r="H129" s="5">
        <f>C129/Positivi!B129</f>
        <v>30.446907788572588</v>
      </c>
      <c r="I129" s="6">
        <f t="shared" si="274"/>
        <v>7.4470103231784313</v>
      </c>
      <c r="J129" s="6">
        <f t="shared" si="275"/>
        <v>3.2844057824989457</v>
      </c>
      <c r="K129" s="5">
        <f>'Nuovi positivi'!C129/D129*100</f>
        <v>10.796783325811349</v>
      </c>
    </row>
    <row r="130" spans="1:11">
      <c r="A130" s="2">
        <f>Dati!A130</f>
        <v>44171</v>
      </c>
      <c r="B130" s="10">
        <v>128</v>
      </c>
      <c r="C130" s="3">
        <f>Dati!O130</f>
        <v>23125664</v>
      </c>
      <c r="D130">
        <f t="shared" ref="D130:D132" si="276">C130-C129</f>
        <v>163550</v>
      </c>
      <c r="E130">
        <f t="shared" ref="E130:E132" si="277">D130-D129</f>
        <v>-31434</v>
      </c>
      <c r="G130" s="5">
        <f>C130/Casi_totali!B130</f>
        <v>13.376110980647564</v>
      </c>
      <c r="H130" s="5">
        <f>C130/Positivi!B130</f>
        <v>30.617609286832092</v>
      </c>
      <c r="I130" s="6">
        <f t="shared" ref="I130:I132" si="278">100/G130</f>
        <v>7.4760145265450548</v>
      </c>
      <c r="J130" s="6">
        <f t="shared" ref="J130:J132" si="279">100/H130</f>
        <v>3.2660943270645113</v>
      </c>
      <c r="K130" s="5">
        <f>'Nuovi positivi'!C130/D130*100</f>
        <v>11.548150412717824</v>
      </c>
    </row>
    <row r="131" spans="1:11">
      <c r="A131" s="2">
        <f>Dati!A131</f>
        <v>44172</v>
      </c>
      <c r="B131" s="10">
        <v>129</v>
      </c>
      <c r="C131" s="3">
        <f>Dati!O131</f>
        <v>23236881</v>
      </c>
      <c r="D131">
        <f t="shared" si="276"/>
        <v>111217</v>
      </c>
      <c r="E131">
        <f t="shared" si="277"/>
        <v>-52333</v>
      </c>
      <c r="G131" s="5">
        <f>C131/Casi_totali!B131</f>
        <v>13.334933089706679</v>
      </c>
      <c r="H131" s="5">
        <f>C131/Positivi!B131</f>
        <v>31.031372067215173</v>
      </c>
      <c r="I131" s="6">
        <f t="shared" si="278"/>
        <v>7.4991002449941533</v>
      </c>
      <c r="J131" s="6">
        <f t="shared" si="279"/>
        <v>3.222545228854079</v>
      </c>
      <c r="K131" s="5">
        <f>'Nuovi positivi'!C131/D131*100</f>
        <v>12.299378692106423</v>
      </c>
    </row>
    <row r="132" spans="1:11">
      <c r="A132" s="2">
        <f>Dati!A132</f>
        <v>44173</v>
      </c>
      <c r="B132" s="10">
        <v>130</v>
      </c>
      <c r="C132" s="3">
        <f>Dati!O132</f>
        <v>23386113</v>
      </c>
      <c r="D132">
        <f t="shared" si="276"/>
        <v>149232</v>
      </c>
      <c r="E132">
        <f t="shared" si="277"/>
        <v>38015</v>
      </c>
      <c r="G132" s="5">
        <f>C132/Casi_totali!B132</f>
        <v>13.307268034373624</v>
      </c>
      <c r="H132" s="5">
        <f>C132/Positivi!B132</f>
        <v>31.708908850547438</v>
      </c>
      <c r="I132" s="6">
        <f t="shared" si="278"/>
        <v>7.5146904489856858</v>
      </c>
      <c r="J132" s="6">
        <f t="shared" si="279"/>
        <v>3.1536878317486963</v>
      </c>
      <c r="K132" s="5">
        <f>'Nuovi positivi'!C132/D132*100</f>
        <v>9.9422375897930735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workbookViewId="0">
      <pane ySplit="1" topLeftCell="A111" activePane="bottomLeft" state="frozen"/>
      <selection pane="bottomLeft" activeCell="A133" sqref="A13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-686682182.82871628</v>
      </c>
      <c r="I4" s="11">
        <f t="shared" ref="I4:I67" si="0">C4-F4</f>
        <v>238</v>
      </c>
      <c r="J4" s="11">
        <f>D4-H4</f>
        <v>686682420.82871628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-526845907.98492742</v>
      </c>
      <c r="I5" s="11">
        <f t="shared" si="0"/>
        <v>397</v>
      </c>
      <c r="J5" s="11">
        <f t="shared" ref="J5:J68" si="5">D5-H5</f>
        <v>526846066.98492742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-402818870.87695295</v>
      </c>
      <c r="I6" s="11">
        <f t="shared" si="0"/>
        <v>587</v>
      </c>
      <c r="J6" s="11">
        <f t="shared" si="5"/>
        <v>402819060.87695295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-306877691.846232</v>
      </c>
      <c r="I7" s="11">
        <f t="shared" si="0"/>
        <v>971</v>
      </c>
      <c r="J7" s="11">
        <f t="shared" si="5"/>
        <v>306878075.846232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-232903610.07996497</v>
      </c>
      <c r="I8" s="11">
        <f t="shared" si="0"/>
        <v>1372</v>
      </c>
      <c r="J8" s="11">
        <f t="shared" si="5"/>
        <v>232904011.07996497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-176061031.56160772</v>
      </c>
      <c r="I9" s="11">
        <f t="shared" si="0"/>
        <v>1924</v>
      </c>
      <c r="J9" s="11">
        <f t="shared" si="5"/>
        <v>176061583.56160772</v>
      </c>
      <c r="K9" s="11"/>
      <c r="M9" s="12" t="s">
        <v>65</v>
      </c>
      <c r="N9">
        <v>48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-132538253.03621565</v>
      </c>
      <c r="I10" s="11">
        <f t="shared" si="0"/>
        <v>2271</v>
      </c>
      <c r="J10" s="11">
        <f t="shared" si="5"/>
        <v>132538600.03621565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-99338731.360762686</v>
      </c>
      <c r="I11" s="11">
        <f t="shared" si="0"/>
        <v>2734</v>
      </c>
      <c r="J11" s="11">
        <f t="shared" si="5"/>
        <v>99339194.360762686</v>
      </c>
      <c r="K11" s="11">
        <f>E11-H11</f>
        <v>99339055.789334118</v>
      </c>
      <c r="M11" s="12" t="s">
        <v>29</v>
      </c>
      <c r="N11" s="11">
        <f>AVERAGE(I3:I110)</f>
        <v>75442.711974656064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-74113375.566643864</v>
      </c>
      <c r="I12" s="11">
        <f t="shared" si="0"/>
        <v>2993</v>
      </c>
      <c r="J12" s="11">
        <f t="shared" si="5"/>
        <v>74113634.566643864</v>
      </c>
      <c r="K12" s="11">
        <f t="shared" ref="K12:K75" si="6">E12-H12</f>
        <v>74113732.138072431</v>
      </c>
      <c r="M12" s="12" t="s">
        <v>30</v>
      </c>
      <c r="N12" s="6">
        <f>STDEVP(I3:I110)</f>
        <v>66787.637115100544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-55026076.018128514</v>
      </c>
      <c r="I13" s="11">
        <f t="shared" si="0"/>
        <v>3405</v>
      </c>
      <c r="J13" s="11">
        <f t="shared" si="5"/>
        <v>55026488.018128514</v>
      </c>
      <c r="K13" s="11">
        <f t="shared" si="6"/>
        <v>55026446.875271372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-40646114.691085756</v>
      </c>
      <c r="I14" s="11">
        <f t="shared" si="0"/>
        <v>3881</v>
      </c>
      <c r="J14" s="11">
        <f t="shared" si="5"/>
        <v>40646590.691085756</v>
      </c>
      <c r="K14" s="11">
        <f t="shared" si="6"/>
        <v>40646517.26251433</v>
      </c>
      <c r="M14" s="12" t="s">
        <v>40</v>
      </c>
      <c r="N14" s="11">
        <f>AVERAGE(J34:J110)</f>
        <v>2962.3053430532555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-29862275.713782016</v>
      </c>
      <c r="I15" s="11">
        <f t="shared" si="0"/>
        <v>4403</v>
      </c>
      <c r="J15" s="11">
        <f t="shared" si="5"/>
        <v>29862797.713782016</v>
      </c>
      <c r="K15" s="11">
        <f t="shared" si="6"/>
        <v>29862691.428067729</v>
      </c>
      <c r="M15" s="12" t="s">
        <v>30</v>
      </c>
      <c r="N15" s="6">
        <f>STDEVP(J34:J110)</f>
        <v>3192.1350979977638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-21814439.933095988</v>
      </c>
      <c r="I16" s="11">
        <f t="shared" si="0"/>
        <v>4977</v>
      </c>
      <c r="J16" s="11">
        <f t="shared" si="5"/>
        <v>21815013.933095988</v>
      </c>
      <c r="K16" s="11">
        <f t="shared" si="6"/>
        <v>21814872.933095988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-15839238.006991995</v>
      </c>
      <c r="I17" s="11">
        <f t="shared" si="0"/>
        <v>5606</v>
      </c>
      <c r="J17" s="11">
        <f t="shared" si="5"/>
        <v>15839867.006991995</v>
      </c>
      <c r="K17" s="11">
        <f t="shared" si="6"/>
        <v>15839674.149849139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-11426983.792720433</v>
      </c>
      <c r="I18" s="11">
        <f t="shared" si="0"/>
        <v>6083</v>
      </c>
      <c r="J18" s="11">
        <f t="shared" si="5"/>
        <v>11427460.792720433</v>
      </c>
      <c r="K18" s="11">
        <f t="shared" si="6"/>
        <v>11427460.221291862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-8187638.8411755068</v>
      </c>
      <c r="I19" s="11">
        <f t="shared" si="0"/>
        <v>6403</v>
      </c>
      <c r="J19" s="11">
        <f t="shared" si="5"/>
        <v>8187958.8411755068</v>
      </c>
      <c r="K19" s="11">
        <f t="shared" si="6"/>
        <v>8188117.269746935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-5823990.5462112231</v>
      </c>
      <c r="I20" s="11">
        <f t="shared" si="0"/>
        <v>6804</v>
      </c>
      <c r="J20" s="11">
        <f t="shared" si="5"/>
        <v>5824391.5462112231</v>
      </c>
      <c r="K20" s="11">
        <f t="shared" si="6"/>
        <v>5824477.6890683658</v>
      </c>
      <c r="M20" t="s">
        <v>41</v>
      </c>
      <c r="N20" s="11">
        <f>MAX(F3:F200)</f>
        <v>2001646.2409287994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-4110578.261357856</v>
      </c>
      <c r="I21" s="11">
        <f t="shared" si="0"/>
        <v>7446</v>
      </c>
      <c r="J21" s="11">
        <f t="shared" si="5"/>
        <v>4111220.261357856</v>
      </c>
      <c r="K21" s="11">
        <f t="shared" si="6"/>
        <v>4111063.8327864273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-2877187.8179737106</v>
      </c>
      <c r="I22" s="11">
        <f t="shared" si="0"/>
        <v>8286</v>
      </c>
      <c r="J22" s="11">
        <f t="shared" si="5"/>
        <v>2878027.8179737106</v>
      </c>
      <c r="K22" s="11">
        <f t="shared" si="6"/>
        <v>2877697.1036879965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-1995967.1996401884</v>
      </c>
      <c r="I23" s="11">
        <f t="shared" si="0"/>
        <v>9233</v>
      </c>
      <c r="J23" s="11">
        <f t="shared" si="5"/>
        <v>1996914.1996401884</v>
      </c>
      <c r="K23" s="11">
        <f t="shared" si="6"/>
        <v>1996521.9139259027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-1371404.4184509504</v>
      </c>
      <c r="I24" s="11">
        <f t="shared" si="0"/>
        <v>10304</v>
      </c>
      <c r="J24" s="11">
        <f t="shared" si="5"/>
        <v>1372475.4184509504</v>
      </c>
      <c r="K24" s="11">
        <f t="shared" si="6"/>
        <v>1372012.4184509504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-932560.95205443108</v>
      </c>
      <c r="I25" s="11">
        <f t="shared" si="0"/>
        <v>11513</v>
      </c>
      <c r="J25" s="11">
        <f t="shared" si="5"/>
        <v>933769.95205443108</v>
      </c>
      <c r="K25" s="11">
        <f t="shared" si="6"/>
        <v>933232.09491157392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-627077.06311660109</v>
      </c>
      <c r="I26" s="11">
        <f t="shared" si="0"/>
        <v>12466</v>
      </c>
      <c r="J26" s="11">
        <f t="shared" si="5"/>
        <v>628030.06311660109</v>
      </c>
      <c r="K26" s="11">
        <f t="shared" si="6"/>
        <v>627852.77740231541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-416564.38217803248</v>
      </c>
      <c r="I27" s="11">
        <f t="shared" si="0"/>
        <v>13342</v>
      </c>
      <c r="J27" s="11">
        <f t="shared" si="5"/>
        <v>417440.38217803248</v>
      </c>
      <c r="K27" s="11">
        <f t="shared" si="6"/>
        <v>417430.52503517532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-273080.76109213184</v>
      </c>
      <c r="I28" s="11">
        <f t="shared" si="0"/>
        <v>14708</v>
      </c>
      <c r="J28" s="11">
        <f t="shared" si="5"/>
        <v>274446.76109213184</v>
      </c>
      <c r="K28" s="11">
        <f t="shared" si="6"/>
        <v>274014.76109213184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-176446.26087639289</v>
      </c>
      <c r="I29" s="11">
        <f t="shared" si="0"/>
        <v>16117</v>
      </c>
      <c r="J29" s="11">
        <f t="shared" si="5"/>
        <v>177855.26087639289</v>
      </c>
      <c r="K29" s="11">
        <f t="shared" si="6"/>
        <v>177483.68944782147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-112210.22252201663</v>
      </c>
      <c r="I30" s="11">
        <f t="shared" si="0"/>
        <v>17577</v>
      </c>
      <c r="J30" s="11">
        <f t="shared" si="5"/>
        <v>113670.22252201663</v>
      </c>
      <c r="K30" s="11">
        <f t="shared" si="6"/>
        <v>113328.93680773092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-70120.130905975311</v>
      </c>
      <c r="I31" s="11">
        <f t="shared" si="0"/>
        <v>19021</v>
      </c>
      <c r="J31" s="11">
        <f t="shared" si="5"/>
        <v>71564.130905975311</v>
      </c>
      <c r="K31" s="11">
        <f t="shared" si="6"/>
        <v>71312.130905975311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-42975.417532702624</v>
      </c>
      <c r="I32" s="11">
        <f t="shared" si="0"/>
        <v>20386</v>
      </c>
      <c r="J32" s="11">
        <f t="shared" si="5"/>
        <v>44340.417532702624</v>
      </c>
      <c r="K32" s="11">
        <f t="shared" si="6"/>
        <v>44220.703246988342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-25775.083228626503</v>
      </c>
      <c r="I33" s="11">
        <f t="shared" si="0"/>
        <v>21382</v>
      </c>
      <c r="J33" s="11">
        <f t="shared" si="5"/>
        <v>26771.083228626503</v>
      </c>
      <c r="K33" s="11">
        <f t="shared" si="6"/>
        <v>27042.654657197931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-15088.378249211439</v>
      </c>
      <c r="I34" s="11">
        <f t="shared" si="0"/>
        <v>22357</v>
      </c>
      <c r="J34" s="11">
        <f t="shared" si="5"/>
        <v>16063.378249211439</v>
      </c>
      <c r="K34" s="11">
        <f t="shared" si="6"/>
        <v>16362.092534925725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-8593.825979186764</v>
      </c>
      <c r="I35" s="11">
        <f t="shared" si="0"/>
        <v>23683</v>
      </c>
      <c r="J35" s="11">
        <f t="shared" si="5"/>
        <v>9919.825979186764</v>
      </c>
      <c r="K35" s="11">
        <f t="shared" si="6"/>
        <v>9881.6831220439071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-4744.4846852093933</v>
      </c>
      <c r="I36" s="11">
        <f t="shared" si="0"/>
        <v>25080</v>
      </c>
      <c r="J36" s="11">
        <f t="shared" si="5"/>
        <v>6141.4846852093933</v>
      </c>
      <c r="K36" s="11">
        <f t="shared" si="6"/>
        <v>6026.6275423522502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-2527.2099517024258</v>
      </c>
      <c r="I37" s="11">
        <f t="shared" si="0"/>
        <v>26812</v>
      </c>
      <c r="J37" s="11">
        <f t="shared" si="5"/>
        <v>4259.2099517024253</v>
      </c>
      <c r="K37" s="11">
        <f t="shared" si="6"/>
        <v>3807.6385231309969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-1291.3728063714925</v>
      </c>
      <c r="I38" s="11">
        <f t="shared" si="0"/>
        <v>28505</v>
      </c>
      <c r="J38" s="11">
        <f t="shared" si="5"/>
        <v>2984.3728063714925</v>
      </c>
      <c r="K38" s="11">
        <f t="shared" si="6"/>
        <v>2610.6585206572067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-628.4587368242826</v>
      </c>
      <c r="I39" s="11">
        <f t="shared" si="0"/>
        <v>29802</v>
      </c>
      <c r="J39" s="11">
        <f t="shared" si="5"/>
        <v>1925.4587368242826</v>
      </c>
      <c r="K39" s="11">
        <f t="shared" si="6"/>
        <v>1983.3158796814255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-288.58451886416088</v>
      </c>
      <c r="I40" s="11">
        <f t="shared" si="0"/>
        <v>30952</v>
      </c>
      <c r="J40" s="11">
        <f t="shared" si="5"/>
        <v>1438.5845188641608</v>
      </c>
      <c r="K40" s="11">
        <f t="shared" si="6"/>
        <v>1633.7273760070179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-123.51384832843785</v>
      </c>
      <c r="I41" s="11">
        <f t="shared" si="0"/>
        <v>32321</v>
      </c>
      <c r="J41" s="11">
        <f t="shared" si="5"/>
        <v>1492.5138483284379</v>
      </c>
      <c r="K41" s="11">
        <f t="shared" si="6"/>
        <v>1490.656705471295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0</v>
      </c>
      <c r="G42" s="11">
        <f t="shared" si="3"/>
        <v>0</v>
      </c>
      <c r="H42" s="11">
        <f t="shared" si="4"/>
        <v>-48.461076109938602</v>
      </c>
      <c r="I42" s="11">
        <f t="shared" si="0"/>
        <v>33751</v>
      </c>
      <c r="J42" s="11">
        <f t="shared" si="5"/>
        <v>1478.4610761099386</v>
      </c>
      <c r="K42" s="11">
        <f t="shared" si="6"/>
        <v>1471.88964753851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0</v>
      </c>
      <c r="G43" s="11">
        <f t="shared" si="3"/>
        <v>0</v>
      </c>
      <c r="H43" s="11">
        <f t="shared" si="4"/>
        <v>-17.029209266626246</v>
      </c>
      <c r="I43" s="11">
        <f t="shared" si="0"/>
        <v>35348</v>
      </c>
      <c r="J43" s="11">
        <f t="shared" si="5"/>
        <v>1614.0292092666261</v>
      </c>
      <c r="K43" s="11">
        <f t="shared" si="6"/>
        <v>1455.3149235523404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0</v>
      </c>
      <c r="G44" s="11">
        <f t="shared" si="3"/>
        <v>0</v>
      </c>
      <c r="H44" s="11">
        <f t="shared" si="4"/>
        <v>-5.1797883269084766</v>
      </c>
      <c r="I44" s="11">
        <f t="shared" si="0"/>
        <v>36964</v>
      </c>
      <c r="J44" s="11">
        <f t="shared" si="5"/>
        <v>1621.1797883269085</v>
      </c>
      <c r="K44" s="11">
        <f t="shared" si="6"/>
        <v>1472.0369311840514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</v>
      </c>
      <c r="G45" s="11">
        <f t="shared" si="3"/>
        <v>0</v>
      </c>
      <c r="H45" s="11">
        <f t="shared" si="4"/>
        <v>-1.2935652724232696</v>
      </c>
      <c r="I45" s="11">
        <f t="shared" si="0"/>
        <v>38465</v>
      </c>
      <c r="J45" s="11">
        <f t="shared" si="5"/>
        <v>1502.2935652724232</v>
      </c>
      <c r="K45" s="11">
        <f t="shared" si="6"/>
        <v>1451.5792795581374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</v>
      </c>
      <c r="G46" s="11">
        <f t="shared" si="3"/>
        <v>0</v>
      </c>
      <c r="H46" s="11">
        <f t="shared" si="4"/>
        <v>-0.24275227815550021</v>
      </c>
      <c r="I46" s="11">
        <f t="shared" si="0"/>
        <v>39921</v>
      </c>
      <c r="J46" s="11">
        <f t="shared" si="5"/>
        <v>1456.2427522781554</v>
      </c>
      <c r="K46" s="11">
        <f t="shared" si="6"/>
        <v>1423.0998951352983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0</v>
      </c>
      <c r="G47" s="11">
        <f t="shared" si="3"/>
        <v>0</v>
      </c>
      <c r="H47" s="11">
        <f t="shared" si="4"/>
        <v>-2.8995941549801139E-2</v>
      </c>
      <c r="I47" s="11">
        <f t="shared" si="0"/>
        <v>40929</v>
      </c>
      <c r="J47" s="11">
        <f t="shared" si="5"/>
        <v>1008.0289959415499</v>
      </c>
      <c r="K47" s="11">
        <f t="shared" si="6"/>
        <v>1445.6004245129784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0</v>
      </c>
      <c r="G48" s="11">
        <f t="shared" si="3"/>
        <v>0</v>
      </c>
      <c r="H48" s="11">
        <f t="shared" si="4"/>
        <v>-1.5186002247060456E-3</v>
      </c>
      <c r="I48" s="11">
        <f t="shared" si="0"/>
        <v>42158</v>
      </c>
      <c r="J48" s="11">
        <f t="shared" si="5"/>
        <v>1229.0015186002247</v>
      </c>
      <c r="K48" s="11">
        <f t="shared" si="6"/>
        <v>1425.2872328859389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0</v>
      </c>
      <c r="G49" s="11">
        <f t="shared" si="3"/>
        <v>0</v>
      </c>
      <c r="H49" s="11">
        <f t="shared" si="4"/>
        <v>-1.0616431153047705E-5</v>
      </c>
      <c r="I49" s="11">
        <f t="shared" si="0"/>
        <v>43610</v>
      </c>
      <c r="J49" s="11">
        <f t="shared" si="5"/>
        <v>1452.0000106164312</v>
      </c>
      <c r="K49" s="11">
        <f t="shared" si="6"/>
        <v>1405.2857249021454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0</v>
      </c>
      <c r="G50" s="11">
        <f t="shared" si="3"/>
        <v>0</v>
      </c>
      <c r="H50" s="11">
        <f t="shared" si="4"/>
        <v>0</v>
      </c>
      <c r="I50" s="11">
        <f t="shared" si="0"/>
        <v>45193</v>
      </c>
      <c r="J50" s="11">
        <f t="shared" si="5"/>
        <v>1583</v>
      </c>
      <c r="K50" s="11">
        <f t="shared" si="6"/>
        <v>1408.4285714285713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8.5009735097365129E-6</v>
      </c>
      <c r="G51" s="11">
        <f t="shared" si="3"/>
        <v>8.5009735097365125E-5</v>
      </c>
      <c r="H51" s="11">
        <f t="shared" si="4"/>
        <v>8.5009735097365129E-6</v>
      </c>
      <c r="I51" s="11">
        <f t="shared" si="0"/>
        <v>47099.999991499026</v>
      </c>
      <c r="J51" s="11">
        <f t="shared" si="5"/>
        <v>1906.9999914990265</v>
      </c>
      <c r="K51" s="11">
        <f t="shared" si="6"/>
        <v>1406.4285629275978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9.8219765545657506E-4</v>
      </c>
      <c r="G52" s="11">
        <f t="shared" si="3"/>
        <v>9.7369668194683852E-3</v>
      </c>
      <c r="H52" s="11">
        <f t="shared" si="4"/>
        <v>9.7369668194683865E-4</v>
      </c>
      <c r="I52" s="11">
        <f t="shared" si="0"/>
        <v>48736.999017802344</v>
      </c>
      <c r="J52" s="11">
        <f t="shared" si="5"/>
        <v>1636.999026303318</v>
      </c>
      <c r="K52" s="11">
        <f t="shared" si="6"/>
        <v>1447.999026303318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1.5869210429592908E-2</v>
      </c>
      <c r="G53" s="11">
        <f t="shared" si="3"/>
        <v>0.14887012774136332</v>
      </c>
      <c r="H53" s="11">
        <f t="shared" si="4"/>
        <v>1.4887012774136333E-2</v>
      </c>
      <c r="I53" s="11">
        <f t="shared" si="0"/>
        <v>50323.984130789569</v>
      </c>
      <c r="J53" s="11">
        <f t="shared" si="5"/>
        <v>1586.9851129872259</v>
      </c>
      <c r="K53" s="11">
        <f t="shared" si="6"/>
        <v>1467.4136844157972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0.11566765552793849</v>
      </c>
      <c r="G54" s="11">
        <f t="shared" si="3"/>
        <v>0.99798445098345578</v>
      </c>
      <c r="H54" s="11">
        <f t="shared" si="4"/>
        <v>9.9798445098345581E-2</v>
      </c>
      <c r="I54" s="11">
        <f t="shared" si="0"/>
        <v>51673.884332344474</v>
      </c>
      <c r="J54" s="11">
        <f t="shared" si="5"/>
        <v>1349.9002015549017</v>
      </c>
      <c r="K54" s="11">
        <f t="shared" si="6"/>
        <v>1486.0430586977589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0.54150027248150179</v>
      </c>
      <c r="G55" s="11">
        <f t="shared" si="3"/>
        <v>4.2583261695356329</v>
      </c>
      <c r="H55" s="11">
        <f t="shared" si="4"/>
        <v>0.42583261695356334</v>
      </c>
      <c r="I55" s="11">
        <f t="shared" si="0"/>
        <v>53064.458499727516</v>
      </c>
      <c r="J55" s="11">
        <f t="shared" si="5"/>
        <v>1390.5741673830464</v>
      </c>
      <c r="K55" s="11">
        <f t="shared" si="6"/>
        <v>1534.5741673830464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1.9068776514998249</v>
      </c>
      <c r="G56" s="11">
        <f t="shared" si="3"/>
        <v>13.65377379018323</v>
      </c>
      <c r="H56" s="11">
        <f t="shared" si="4"/>
        <v>1.365377379018323</v>
      </c>
      <c r="I56" s="11">
        <f t="shared" si="0"/>
        <v>54703.093122348502</v>
      </c>
      <c r="J56" s="11">
        <f t="shared" si="5"/>
        <v>1638.6346226209816</v>
      </c>
      <c r="K56" s="11">
        <f t="shared" si="6"/>
        <v>1556.7774797638388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5.5012684048380063</v>
      </c>
      <c r="G57" s="11">
        <f t="shared" si="3"/>
        <v>35.943907533381811</v>
      </c>
      <c r="H57" s="11">
        <f t="shared" si="4"/>
        <v>3.5943907533381818</v>
      </c>
      <c r="I57" s="11">
        <f t="shared" si="0"/>
        <v>56485.498731595158</v>
      </c>
      <c r="J57" s="11">
        <f t="shared" si="5"/>
        <v>1782.4056092466619</v>
      </c>
      <c r="K57" s="11">
        <f t="shared" si="6"/>
        <v>1581.4056092466619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13.691835546324434</v>
      </c>
      <c r="G58" s="11">
        <f t="shared" si="3"/>
        <v>81.905671414864273</v>
      </c>
      <c r="H58" s="11">
        <f t="shared" si="4"/>
        <v>8.1905671414864276</v>
      </c>
      <c r="I58" s="11">
        <f t="shared" si="0"/>
        <v>58389.308164453672</v>
      </c>
      <c r="J58" s="11">
        <f t="shared" si="5"/>
        <v>1903.8094328585137</v>
      </c>
      <c r="K58" s="11">
        <f t="shared" si="6"/>
        <v>1605.8094328585137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30.407617193497593</v>
      </c>
      <c r="G59" s="11">
        <f t="shared" si="3"/>
        <v>167.15781647173159</v>
      </c>
      <c r="H59" s="11">
        <f t="shared" si="4"/>
        <v>16.715781647173159</v>
      </c>
      <c r="I59" s="11">
        <f t="shared" si="0"/>
        <v>60241.592382806499</v>
      </c>
      <c r="J59" s="11">
        <f t="shared" si="5"/>
        <v>1852.2842183528269</v>
      </c>
      <c r="K59" s="11">
        <f t="shared" si="6"/>
        <v>1597.9985040671127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61.680951035248626</v>
      </c>
      <c r="G60" s="11">
        <f t="shared" si="3"/>
        <v>312.73333841751031</v>
      </c>
      <c r="H60" s="11">
        <f t="shared" si="4"/>
        <v>31.273333841751029</v>
      </c>
      <c r="I60" s="11">
        <f t="shared" si="0"/>
        <v>61976.319048964753</v>
      </c>
      <c r="J60" s="11">
        <f t="shared" si="5"/>
        <v>1734.7266661582489</v>
      </c>
      <c r="K60" s="11">
        <f t="shared" si="6"/>
        <v>1616.5838090153918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116.2150365252083</v>
      </c>
      <c r="G61" s="11">
        <f t="shared" si="3"/>
        <v>545.34085489959682</v>
      </c>
      <c r="H61" s="11">
        <f t="shared" si="4"/>
        <v>54.534085489959679</v>
      </c>
      <c r="I61" s="11">
        <f t="shared" si="0"/>
        <v>63415.784963474791</v>
      </c>
      <c r="J61" s="11">
        <f t="shared" si="5"/>
        <v>1439.4659145100404</v>
      </c>
      <c r="K61" s="11">
        <f t="shared" si="6"/>
        <v>1618.8944859386118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205.94407592717425</v>
      </c>
      <c r="G62" s="11">
        <f t="shared" si="3"/>
        <v>897.29039401965952</v>
      </c>
      <c r="H62" s="11">
        <f t="shared" si="4"/>
        <v>89.729039401965935</v>
      </c>
      <c r="I62" s="11">
        <f t="shared" si="0"/>
        <v>64973.055924072825</v>
      </c>
      <c r="J62" s="11">
        <f t="shared" si="5"/>
        <v>1557.270960598034</v>
      </c>
      <c r="K62" s="11">
        <f t="shared" si="6"/>
        <v>1604.270960598034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346.55297886774105</v>
      </c>
      <c r="G63" s="11">
        <f t="shared" si="3"/>
        <v>1406.089029405668</v>
      </c>
      <c r="H63" s="11">
        <f t="shared" si="4"/>
        <v>140.60890294056679</v>
      </c>
      <c r="I63" s="11">
        <f t="shared" si="0"/>
        <v>66682.447021132262</v>
      </c>
      <c r="J63" s="11">
        <f t="shared" si="5"/>
        <v>1709.3910970594332</v>
      </c>
      <c r="K63" s="11">
        <f t="shared" si="6"/>
        <v>1589.9625256308618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557.92653838895819</v>
      </c>
      <c r="G64" s="11">
        <f t="shared" si="3"/>
        <v>2113.7355952121716</v>
      </c>
      <c r="H64" s="11">
        <f t="shared" si="4"/>
        <v>211.37355952121717</v>
      </c>
      <c r="I64" s="11">
        <f t="shared" si="0"/>
        <v>69019.073461611042</v>
      </c>
      <c r="J64" s="11">
        <f t="shared" si="5"/>
        <v>2336.626440478783</v>
      </c>
      <c r="K64" s="11">
        <f t="shared" si="6"/>
        <v>1549.1978690502115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864.50262919791157</v>
      </c>
      <c r="G65" s="11">
        <f t="shared" si="3"/>
        <v>3065.7609080895336</v>
      </c>
      <c r="H65" s="11">
        <f t="shared" si="4"/>
        <v>306.57609080895338</v>
      </c>
      <c r="I65" s="11">
        <f t="shared" si="0"/>
        <v>71211.497370802084</v>
      </c>
      <c r="J65" s="11">
        <f t="shared" si="5"/>
        <v>2192.4239091910467</v>
      </c>
      <c r="K65" s="11">
        <f t="shared" si="6"/>
        <v>1562.8524806196178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1295.5097099133538</v>
      </c>
      <c r="G66" s="11">
        <f t="shared" si="3"/>
        <v>4310.0708071544232</v>
      </c>
      <c r="H66" s="11">
        <f t="shared" si="4"/>
        <v>431.00708071544221</v>
      </c>
      <c r="I66" s="11">
        <f t="shared" si="0"/>
        <v>73623.490290086644</v>
      </c>
      <c r="J66" s="11">
        <f t="shared" si="5"/>
        <v>2411.992919284558</v>
      </c>
      <c r="K66" s="11">
        <f t="shared" si="6"/>
        <v>1522.2786335702719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1885.0751717276048</v>
      </c>
      <c r="G67" s="11">
        <f t="shared" si="3"/>
        <v>5895.6546181425092</v>
      </c>
      <c r="H67" s="11">
        <f t="shared" si="4"/>
        <v>589.56546181425085</v>
      </c>
      <c r="I67" s="11">
        <f t="shared" si="0"/>
        <v>75611.9248282724</v>
      </c>
      <c r="J67" s="11">
        <f t="shared" si="5"/>
        <v>1988.4345381857493</v>
      </c>
      <c r="K67" s="11">
        <f t="shared" si="6"/>
        <v>1502.8631096143208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2672.1974003491619</v>
      </c>
      <c r="G68" s="11">
        <f t="shared" si="3"/>
        <v>7871.2222862155704</v>
      </c>
      <c r="H68" s="11">
        <f t="shared" si="4"/>
        <v>787.12222862155693</v>
      </c>
      <c r="I68" s="11">
        <f t="shared" ref="I68:I109" si="8">C68-F68</f>
        <v>77081.802599650837</v>
      </c>
      <c r="J68" s="11">
        <f t="shared" si="5"/>
        <v>1469.877771378443</v>
      </c>
      <c r="K68" s="11">
        <f t="shared" si="6"/>
        <v>1421.3063428070145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3700.5804404293167</v>
      </c>
      <c r="G69" s="11">
        <f t="shared" ref="G69:G132" si="11">(F69-F68)*10</f>
        <v>10283.830400801548</v>
      </c>
      <c r="H69" s="11">
        <f t="shared" ref="H69:H109" si="12">$N$4*(B69-$N$9)^$N$5*EXP(-(B69-$N$9)/$N$6)-$N$8</f>
        <v>1028.3830400801548</v>
      </c>
      <c r="I69" s="11">
        <f t="shared" si="8"/>
        <v>78730.419559570684</v>
      </c>
      <c r="J69" s="11">
        <f t="shared" ref="J69:J110" si="13">D69-H69</f>
        <v>1648.6169599198452</v>
      </c>
      <c r="K69" s="11">
        <f t="shared" si="6"/>
        <v>1289.0455313484167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5018.3356028075705</v>
      </c>
      <c r="G70" s="11">
        <f t="shared" si="11"/>
        <v>13177.551623782538</v>
      </c>
      <c r="H70" s="11">
        <f t="shared" si="12"/>
        <v>1317.7551623782535</v>
      </c>
      <c r="I70" s="11">
        <f t="shared" si="8"/>
        <v>81089.664397192435</v>
      </c>
      <c r="J70" s="11">
        <f t="shared" si="13"/>
        <v>2359.2448376217462</v>
      </c>
      <c r="K70" s="11">
        <f t="shared" si="6"/>
        <v>1146.8162661931749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6677.5590539361719</v>
      </c>
      <c r="G71" s="11">
        <f t="shared" si="11"/>
        <v>16592.234511286013</v>
      </c>
      <c r="H71" s="11">
        <f t="shared" si="12"/>
        <v>1659.2234511286017</v>
      </c>
      <c r="I71" s="11">
        <f t="shared" si="8"/>
        <v>83888.440946063827</v>
      </c>
      <c r="J71" s="11">
        <f t="shared" si="13"/>
        <v>2798.7765488713985</v>
      </c>
      <c r="K71" s="11">
        <f t="shared" si="6"/>
        <v>1066.3479774428267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8733.7982693286322</v>
      </c>
      <c r="G72" s="11">
        <f t="shared" si="11"/>
        <v>20562.3921539246</v>
      </c>
      <c r="H72" s="11">
        <f t="shared" si="12"/>
        <v>2056.2392153924598</v>
      </c>
      <c r="I72" s="11">
        <f t="shared" si="8"/>
        <v>87204.201730671368</v>
      </c>
      <c r="J72" s="11">
        <f t="shared" si="13"/>
        <v>3315.7607846075402</v>
      </c>
      <c r="K72" s="11">
        <f t="shared" si="6"/>
        <v>942.1893560361118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11245.423177870312</v>
      </c>
      <c r="G73" s="11">
        <f t="shared" si="11"/>
        <v>25116.249085416803</v>
      </c>
      <c r="H73" s="11">
        <f t="shared" si="12"/>
        <v>2511.6249085416803</v>
      </c>
      <c r="I73" s="11">
        <f t="shared" si="8"/>
        <v>90416.576822129689</v>
      </c>
      <c r="J73" s="11">
        <f t="shared" si="13"/>
        <v>3212.3750914583197</v>
      </c>
      <c r="K73" s="11">
        <f t="shared" si="6"/>
        <v>897.23223431546239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14272.919880875945</v>
      </c>
      <c r="G74" s="11">
        <f t="shared" si="11"/>
        <v>30274.967030056323</v>
      </c>
      <c r="H74" s="11">
        <f t="shared" si="12"/>
        <v>3027.4967030056328</v>
      </c>
      <c r="I74" s="11">
        <f t="shared" si="8"/>
        <v>92845.080119124061</v>
      </c>
      <c r="J74" s="11">
        <f t="shared" si="13"/>
        <v>2428.5032969943672</v>
      </c>
      <c r="K74" s="11">
        <f t="shared" si="6"/>
        <v>792.93186842293881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17878.126046709105</v>
      </c>
      <c r="G75" s="11">
        <f t="shared" si="11"/>
        <v>36052.0616583316</v>
      </c>
      <c r="H75" s="11">
        <f t="shared" si="12"/>
        <v>3605.2061658331604</v>
      </c>
      <c r="I75" s="11">
        <f t="shared" si="8"/>
        <v>93858.873953290895</v>
      </c>
      <c r="J75" s="11">
        <f t="shared" si="13"/>
        <v>1013.7938341668396</v>
      </c>
      <c r="K75" s="11">
        <f t="shared" si="6"/>
        <v>626.36526273826803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22123.427533741466</v>
      </c>
      <c r="G76" s="11">
        <f t="shared" si="11"/>
        <v>42453.014870323605</v>
      </c>
      <c r="H76" s="11">
        <f t="shared" si="12"/>
        <v>4245.3014870323595</v>
      </c>
      <c r="I76" s="11">
        <f t="shared" si="8"/>
        <v>95511.572466258542</v>
      </c>
      <c r="J76" s="11">
        <f t="shared" si="13"/>
        <v>1652.6985129676405</v>
      </c>
      <c r="K76" s="11">
        <f t="shared" ref="K76:K139" si="14">E76-H76</f>
        <v>323.69851296764045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27070.93557440424</v>
      </c>
      <c r="G77" s="11">
        <f t="shared" si="11"/>
        <v>49475.080406627749</v>
      </c>
      <c r="H77" s="11">
        <f t="shared" si="12"/>
        <v>4947.5080406627731</v>
      </c>
      <c r="I77" s="11">
        <f t="shared" si="8"/>
        <v>97896.06442559576</v>
      </c>
      <c r="J77" s="11">
        <f t="shared" si="13"/>
        <v>2384.4919593372269</v>
      </c>
      <c r="K77" s="11">
        <f t="shared" si="14"/>
        <v>81.634816480083828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32781.663063937369</v>
      </c>
      <c r="G78" s="11">
        <f t="shared" si="11"/>
        <v>57107.274895331284</v>
      </c>
      <c r="H78" s="11">
        <f t="shared" si="12"/>
        <v>5710.7274895331302</v>
      </c>
      <c r="I78" s="11">
        <f t="shared" si="8"/>
        <v>100988.33693606264</v>
      </c>
      <c r="J78" s="11">
        <f t="shared" si="13"/>
        <v>3092.2725104668698</v>
      </c>
      <c r="K78" s="11">
        <f t="shared" si="14"/>
        <v>-159.44177524741553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39314.717245496722</v>
      </c>
      <c r="G79" s="11">
        <f t="shared" si="11"/>
        <v>65330.541815593533</v>
      </c>
      <c r="H79" s="11">
        <f t="shared" si="12"/>
        <v>6533.0541815593506</v>
      </c>
      <c r="I79" s="11">
        <f t="shared" si="8"/>
        <v>104464.28275450328</v>
      </c>
      <c r="J79" s="11">
        <f t="shared" si="13"/>
        <v>3475.9458184406494</v>
      </c>
      <c r="K79" s="11">
        <f t="shared" si="14"/>
        <v>-361.05418155935058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46726.524473288613</v>
      </c>
      <c r="G80" s="11">
        <f t="shared" si="11"/>
        <v>74118.072277918909</v>
      </c>
      <c r="H80" s="11">
        <f t="shared" si="12"/>
        <v>7411.8072277918936</v>
      </c>
      <c r="I80" s="11">
        <f t="shared" si="8"/>
        <v>107977.47552671138</v>
      </c>
      <c r="J80" s="11">
        <f t="shared" si="13"/>
        <v>3513.1927722081064</v>
      </c>
      <c r="K80" s="11">
        <f t="shared" si="14"/>
        <v>-577.37865636332208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55070.100866781431</v>
      </c>
      <c r="G81" s="11">
        <f t="shared" si="11"/>
        <v>83435.763934928182</v>
      </c>
      <c r="H81" s="11">
        <f t="shared" si="12"/>
        <v>8343.57639349282</v>
      </c>
      <c r="I81" s="11">
        <f t="shared" si="8"/>
        <v>111338.89913321857</v>
      </c>
      <c r="J81" s="11">
        <f t="shared" si="13"/>
        <v>3361.42360650718</v>
      </c>
      <c r="K81" s="11">
        <f t="shared" si="14"/>
        <v>-766.14782206424843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64394.380633207904</v>
      </c>
      <c r="G82" s="11">
        <f t="shared" si="11"/>
        <v>93242.797664264726</v>
      </c>
      <c r="H82" s="11">
        <f t="shared" si="12"/>
        <v>9324.2797664264726</v>
      </c>
      <c r="I82" s="11">
        <f t="shared" si="8"/>
        <v>111351.61936679209</v>
      </c>
      <c r="J82" s="11">
        <f t="shared" si="13"/>
        <v>12.720233573527366</v>
      </c>
      <c r="K82" s="11">
        <f t="shared" si="14"/>
        <v>-854.13690928361575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74743.611714187064</v>
      </c>
      <c r="G83" s="11">
        <f t="shared" si="11"/>
        <v>103492.3108097916</v>
      </c>
      <c r="H83" s="11">
        <f t="shared" si="12"/>
        <v>10349.231080979163</v>
      </c>
      <c r="I83" s="11">
        <f t="shared" si="8"/>
        <v>111873.38828581294</v>
      </c>
      <c r="J83" s="11">
        <f t="shared" si="13"/>
        <v>521.76891902083662</v>
      </c>
      <c r="K83" s="11">
        <f t="shared" si="14"/>
        <v>-1205.0882238363065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86156.826276312306</v>
      </c>
      <c r="G84" s="11">
        <f t="shared" si="11"/>
        <v>114132.14562125242</v>
      </c>
      <c r="H84" s="11">
        <f t="shared" si="12"/>
        <v>11413.214562125242</v>
      </c>
      <c r="I84" s="11">
        <f t="shared" si="8"/>
        <v>115659.17372368769</v>
      </c>
      <c r="J84" s="11">
        <f t="shared" si="13"/>
        <v>3785.7854378747579</v>
      </c>
      <c r="K84" s="11">
        <f t="shared" si="14"/>
        <v>-1558.6431335538127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98667.391474845252</v>
      </c>
      <c r="G85" s="11">
        <f t="shared" si="11"/>
        <v>125105.65198532946</v>
      </c>
      <c r="H85" s="11">
        <f t="shared" si="12"/>
        <v>12510.565198532948</v>
      </c>
      <c r="I85" s="11">
        <f t="shared" si="8"/>
        <v>119226.60852515475</v>
      </c>
      <c r="J85" s="11">
        <f t="shared" si="13"/>
        <v>3567.4348014670522</v>
      </c>
      <c r="K85" s="11">
        <f t="shared" si="14"/>
        <v>-1532.1366271043771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112302.64392314377</v>
      </c>
      <c r="G86" s="11">
        <f t="shared" si="11"/>
        <v>136352.52448298517</v>
      </c>
      <c r="H86" s="11">
        <f t="shared" si="12"/>
        <v>13635.252448298521</v>
      </c>
      <c r="I86" s="11">
        <f t="shared" si="8"/>
        <v>124734.35607685623</v>
      </c>
      <c r="J86" s="11">
        <f t="shared" si="13"/>
        <v>5507.7475517014791</v>
      </c>
      <c r="K86" s="11">
        <f t="shared" si="14"/>
        <v>-1617.5381625842347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127083.60943657767</v>
      </c>
      <c r="G87" s="11">
        <f t="shared" si="11"/>
        <v>147809.65513433897</v>
      </c>
      <c r="H87" s="11">
        <f t="shared" si="12"/>
        <v>14780.965513433897</v>
      </c>
      <c r="I87" s="11">
        <f t="shared" si="8"/>
        <v>129593.39056342233</v>
      </c>
      <c r="J87" s="11">
        <f t="shared" si="13"/>
        <v>4859.0344865661027</v>
      </c>
      <c r="K87" s="11">
        <f t="shared" si="14"/>
        <v>-1458.3940848624679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143024.80791714875</v>
      </c>
      <c r="G88" s="11">
        <f t="shared" si="11"/>
        <v>159411.98480571082</v>
      </c>
      <c r="H88" s="11">
        <f t="shared" si="12"/>
        <v>15941.198480571074</v>
      </c>
      <c r="I88" s="11">
        <f t="shared" si="8"/>
        <v>134925.19208285125</v>
      </c>
      <c r="J88" s="11">
        <f t="shared" si="13"/>
        <v>5331.8015194289255</v>
      </c>
      <c r="K88" s="11">
        <f t="shared" si="14"/>
        <v>-1373.6270519996451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160134.14172369777</v>
      </c>
      <c r="G89" s="11">
        <f t="shared" si="11"/>
        <v>171093.33806549024</v>
      </c>
      <c r="H89" s="11">
        <f t="shared" si="12"/>
        <v>17109.333806549039</v>
      </c>
      <c r="I89" s="11">
        <f t="shared" si="8"/>
        <v>134822.85827630223</v>
      </c>
      <c r="J89" s="11">
        <f t="shared" si="13"/>
        <v>-102.33380654903885</v>
      </c>
      <c r="K89" s="11">
        <f t="shared" si="14"/>
        <v>-1174.9052351204682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178412.86454448238</v>
      </c>
      <c r="G90" s="11">
        <f t="shared" si="11"/>
        <v>182787.22820784606</v>
      </c>
      <c r="H90" s="11">
        <f t="shared" si="12"/>
        <v>18278.722820784609</v>
      </c>
      <c r="I90" s="11">
        <f t="shared" si="8"/>
        <v>138533.13545551762</v>
      </c>
      <c r="J90" s="11">
        <f t="shared" si="13"/>
        <v>3710.2771792153908</v>
      </c>
      <c r="K90" s="11">
        <f t="shared" si="14"/>
        <v>-1248.5799636417505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197855.62665929654</v>
      </c>
      <c r="G91" s="11">
        <f t="shared" si="11"/>
        <v>194427.62114814162</v>
      </c>
      <c r="H91" s="11">
        <f t="shared" si="12"/>
        <v>19442.762114814173</v>
      </c>
      <c r="I91" s="11">
        <f t="shared" si="8"/>
        <v>144078.37334070346</v>
      </c>
      <c r="J91" s="11">
        <f t="shared" si="13"/>
        <v>5545.2378851858266</v>
      </c>
      <c r="K91" s="11">
        <f t="shared" si="14"/>
        <v>-824.33354338560093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218450.59154668343</v>
      </c>
      <c r="G92" s="11">
        <f t="shared" si="11"/>
        <v>205949.64887386886</v>
      </c>
      <c r="H92" s="11">
        <f t="shared" si="12"/>
        <v>20594.964887386883</v>
      </c>
      <c r="I92" s="11">
        <f t="shared" si="8"/>
        <v>150312.40845331657</v>
      </c>
      <c r="J92" s="11">
        <f t="shared" si="13"/>
        <v>6234.0351126131172</v>
      </c>
      <c r="K92" s="11">
        <f t="shared" si="14"/>
        <v>-578.10774452974147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240179.6180529494</v>
      </c>
      <c r="G93" s="11">
        <f t="shared" si="11"/>
        <v>217290.26506265975</v>
      </c>
      <c r="H93" s="11">
        <f t="shared" si="12"/>
        <v>21729.026506265986</v>
      </c>
      <c r="I93" s="11">
        <f t="shared" si="8"/>
        <v>159662.3819470506</v>
      </c>
      <c r="J93" s="11">
        <f t="shared" si="13"/>
        <v>9349.9734937340145</v>
      </c>
      <c r="K93" s="11">
        <f t="shared" si="14"/>
        <v>-176.31222055169928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263018.50178462034</v>
      </c>
      <c r="G94" s="11">
        <f t="shared" si="11"/>
        <v>228388.8373167094</v>
      </c>
      <c r="H94" s="11">
        <f t="shared" si="12"/>
        <v>22838.883731670914</v>
      </c>
      <c r="I94" s="11">
        <f t="shared" si="8"/>
        <v>168579.49821537966</v>
      </c>
      <c r="J94" s="11">
        <f t="shared" si="13"/>
        <v>8917.1162683290859</v>
      </c>
      <c r="K94" s="11">
        <f t="shared" si="14"/>
        <v>418.97341118622717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286937.26900278858</v>
      </c>
      <c r="G95" s="11">
        <f t="shared" si="11"/>
        <v>239187.67218168243</v>
      </c>
      <c r="H95" s="11">
        <f t="shared" si="12"/>
        <v>23918.767218168261</v>
      </c>
      <c r="I95" s="11">
        <f t="shared" si="8"/>
        <v>174565.73099721142</v>
      </c>
      <c r="J95" s="11">
        <f t="shared" si="13"/>
        <v>5986.232781831739</v>
      </c>
      <c r="K95" s="11">
        <f t="shared" si="14"/>
        <v>1069.9470675460252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311900.51607246383</v>
      </c>
      <c r="G96" s="11">
        <f t="shared" si="11"/>
        <v>249632.47069675243</v>
      </c>
      <c r="H96" s="11">
        <f t="shared" si="12"/>
        <v>24963.247069675272</v>
      </c>
      <c r="I96" s="11">
        <f t="shared" si="8"/>
        <v>171855.48392753617</v>
      </c>
      <c r="J96" s="11">
        <f t="shared" si="13"/>
        <v>-2710.2470696752716</v>
      </c>
      <c r="K96" s="11">
        <f t="shared" si="14"/>
        <v>1258.6100731818697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337867.78743712301</v>
      </c>
      <c r="G97" s="11">
        <f t="shared" si="11"/>
        <v>259672.71364659187</v>
      </c>
      <c r="H97" s="11">
        <f t="shared" si="12"/>
        <v>25967.271364659162</v>
      </c>
      <c r="I97" s="11">
        <f t="shared" si="8"/>
        <v>174129.21256287699</v>
      </c>
      <c r="J97" s="11">
        <f t="shared" si="13"/>
        <v>2273.7286353408381</v>
      </c>
      <c r="K97" s="11">
        <f t="shared" si="14"/>
        <v>1004.0143496265518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364793.98513190501</v>
      </c>
      <c r="G98" s="11">
        <f t="shared" si="11"/>
        <v>269261.97694781993</v>
      </c>
      <c r="H98" s="11">
        <f t="shared" si="12"/>
        <v>26926.197694782</v>
      </c>
      <c r="I98" s="11">
        <f t="shared" si="8"/>
        <v>177734.01486809499</v>
      </c>
      <c r="J98" s="11">
        <f t="shared" si="13"/>
        <v>3604.8023052179997</v>
      </c>
      <c r="K98" s="11">
        <f t="shared" si="14"/>
        <v>938.23087664657214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392629.80300175946</v>
      </c>
      <c r="G99" s="11">
        <f t="shared" si="11"/>
        <v>278358.17869854451</v>
      </c>
      <c r="H99" s="11">
        <f t="shared" si="12"/>
        <v>27835.817869854443</v>
      </c>
      <c r="I99" s="11">
        <f t="shared" si="8"/>
        <v>184417.19699824054</v>
      </c>
      <c r="J99" s="11">
        <f t="shared" si="13"/>
        <v>6683.1821301455566</v>
      </c>
      <c r="K99" s="11">
        <f t="shared" si="14"/>
        <v>820.46784443127035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421322.17903690919</v>
      </c>
      <c r="G100" s="11">
        <f t="shared" si="11"/>
        <v>286923.76035149733</v>
      </c>
      <c r="H100" s="11">
        <f t="shared" si="12"/>
        <v>28692.376035149744</v>
      </c>
      <c r="I100" s="11">
        <f t="shared" si="8"/>
        <v>193526.82096309081</v>
      </c>
      <c r="J100" s="11">
        <f t="shared" si="13"/>
        <v>9109.623964850256</v>
      </c>
      <c r="K100" s="11">
        <f t="shared" si="14"/>
        <v>1062.4811077073973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450814.75956127181</v>
      </c>
      <c r="G101" s="11">
        <f t="shared" si="11"/>
        <v>294925.80524362624</v>
      </c>
      <c r="H101" s="11">
        <f t="shared" si="12"/>
        <v>29492.580524362649</v>
      </c>
      <c r="I101" s="11">
        <f t="shared" si="8"/>
        <v>203843.24043872819</v>
      </c>
      <c r="J101" s="11">
        <f t="shared" si="13"/>
        <v>10316.419475637351</v>
      </c>
      <c r="K101" s="11">
        <f t="shared" si="14"/>
        <v>1222.7051899230646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481048.36939479888</v>
      </c>
      <c r="G102" s="11">
        <f t="shared" si="11"/>
        <v>302336.09833527065</v>
      </c>
      <c r="H102" s="11">
        <f t="shared" si="12"/>
        <v>30233.60983352704</v>
      </c>
      <c r="I102" s="11">
        <f t="shared" si="8"/>
        <v>206223.63060520112</v>
      </c>
      <c r="J102" s="11">
        <f t="shared" si="13"/>
        <v>2380.3901664729601</v>
      </c>
      <c r="K102" s="11">
        <f t="shared" si="14"/>
        <v>1632.1044521872464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511961.4825437796</v>
      </c>
      <c r="G103" s="11">
        <f t="shared" si="11"/>
        <v>309131.13148980716</v>
      </c>
      <c r="H103" s="11">
        <f t="shared" si="12"/>
        <v>30913.11314898073</v>
      </c>
      <c r="I103" s="11">
        <f t="shared" si="8"/>
        <v>200579.5174562204</v>
      </c>
      <c r="J103" s="11">
        <f t="shared" si="13"/>
        <v>-5644.1131489807303</v>
      </c>
      <c r="K103" s="11">
        <f t="shared" si="14"/>
        <v>1339.6011367335559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543490.68844087201</v>
      </c>
      <c r="G104" s="11">
        <f t="shared" si="11"/>
        <v>315292.05897092412</v>
      </c>
      <c r="H104" s="11">
        <f t="shared" si="12"/>
        <v>31529.205897092361</v>
      </c>
      <c r="I104" s="11">
        <f t="shared" si="8"/>
        <v>204140.31155912799</v>
      </c>
      <c r="J104" s="11">
        <f t="shared" si="13"/>
        <v>3560.7941029076392</v>
      </c>
      <c r="K104" s="11">
        <f t="shared" si="14"/>
        <v>1154.3655314790667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575571.14924701035</v>
      </c>
      <c r="G105" s="11">
        <f t="shared" si="11"/>
        <v>320804.60806138348</v>
      </c>
      <c r="H105" s="11">
        <f t="shared" si="12"/>
        <v>32080.46080613837</v>
      </c>
      <c r="I105" s="11">
        <f t="shared" si="8"/>
        <v>205020.85075298965</v>
      </c>
      <c r="J105" s="11">
        <f t="shared" si="13"/>
        <v>880.53919386163034</v>
      </c>
      <c r="K105" s="11">
        <f t="shared" si="14"/>
        <v>1581.5391938616303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608137.04422970663</v>
      </c>
      <c r="G106" s="11">
        <f t="shared" si="11"/>
        <v>325658.94982696278</v>
      </c>
      <c r="H106" s="11">
        <f t="shared" si="12"/>
        <v>32565.894982696318</v>
      </c>
      <c r="I106" s="11">
        <f t="shared" si="8"/>
        <v>210431.95577029337</v>
      </c>
      <c r="J106" s="11">
        <f t="shared" si="13"/>
        <v>5411.105017303682</v>
      </c>
      <c r="K106" s="11">
        <f t="shared" si="14"/>
        <v>1443.247874446537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641121.99773717637</v>
      </c>
      <c r="G107" s="11">
        <f t="shared" si="11"/>
        <v>329849.53507469734</v>
      </c>
      <c r="H107" s="11">
        <f t="shared" si="12"/>
        <v>32984.953507469698</v>
      </c>
      <c r="I107" s="11">
        <f t="shared" si="8"/>
        <v>218349.00226282363</v>
      </c>
      <c r="J107" s="11">
        <f t="shared" si="13"/>
        <v>7917.0464925303022</v>
      </c>
      <c r="K107" s="11">
        <f t="shared" si="14"/>
        <v>1518.1893496731573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674459.48778701562</v>
      </c>
      <c r="G108" s="11">
        <f t="shared" si="11"/>
        <v>333374.90049839253</v>
      </c>
      <c r="H108" s="11">
        <f t="shared" si="12"/>
        <v>33337.490049839274</v>
      </c>
      <c r="I108" s="11">
        <f t="shared" si="8"/>
        <v>222260.51221298438</v>
      </c>
      <c r="J108" s="11">
        <f t="shared" si="13"/>
        <v>3911.5099501607256</v>
      </c>
      <c r="K108" s="11">
        <f t="shared" si="14"/>
        <v>1608.5099501607256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708083.23277488328</v>
      </c>
      <c r="G109" s="11">
        <f t="shared" si="11"/>
        <v>336237.44987867656</v>
      </c>
      <c r="H109" s="11">
        <f t="shared" si="12"/>
        <v>33623.744987867613</v>
      </c>
      <c r="I109" s="11">
        <f t="shared" si="8"/>
        <v>222613.76722511672</v>
      </c>
      <c r="J109" s="11">
        <f t="shared" si="13"/>
        <v>353.25501213238749</v>
      </c>
      <c r="K109" s="11">
        <f t="shared" si="14"/>
        <v>956.5407264181049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741927.55427701003</v>
      </c>
      <c r="G110" s="11">
        <f t="shared" ref="G110" si="18">(F110-F109)*10</f>
        <v>338443.21502126753</v>
      </c>
      <c r="H110" s="11">
        <f t="shared" ref="H110" si="19">$N$4*(B110-$N$9)^$N$5*EXP(-(B110-$N$9)/$N$6)-$N$8</f>
        <v>33844.321502126746</v>
      </c>
      <c r="I110" s="11">
        <f t="shared" ref="I110" si="20">C110-F110</f>
        <v>216121.44572298997</v>
      </c>
      <c r="J110" s="11">
        <f t="shared" si="13"/>
        <v>-6492.3215021267461</v>
      </c>
      <c r="K110" s="11">
        <f t="shared" si="14"/>
        <v>930.67849787325395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775927.71436568396</v>
      </c>
      <c r="G111" s="11">
        <f t="shared" ref="G111" si="24">(F111-F110)*10</f>
        <v>340001.60088673932</v>
      </c>
      <c r="H111" s="11">
        <f t="shared" ref="H111" si="25">$N$4*(B111-$N$9)^$N$5*EXP(-(B111-$N$9)/$N$6)-$N$8</f>
        <v>34000.160088673896</v>
      </c>
      <c r="I111" s="11">
        <f t="shared" ref="I111" si="26">C111-F111</f>
        <v>214312.28563431604</v>
      </c>
      <c r="J111" s="11">
        <f t="shared" ref="J111" si="27">D111-H111</f>
        <v>-1809.1600886738961</v>
      </c>
      <c r="K111" s="11">
        <f t="shared" si="14"/>
        <v>1072.4113398975314</v>
      </c>
    </row>
    <row r="112" spans="1:11">
      <c r="A112" s="2">
        <f>Dati!A112</f>
        <v>44153</v>
      </c>
      <c r="B112" s="10">
        <v>110</v>
      </c>
      <c r="C112" s="10">
        <f>'Nuovi positivi'!B112-$N$7</f>
        <v>1024520</v>
      </c>
      <c r="D112">
        <f t="shared" ref="D112:D113" si="28">C112-C111</f>
        <v>34280</v>
      </c>
      <c r="E112" s="11">
        <f t="shared" ref="E112:E113" si="29">SUM(D105:D111)/7</f>
        <v>34658.428571428572</v>
      </c>
      <c r="F112" s="11">
        <f t="shared" ref="F112:F113" si="30">IF(F111+H112&gt;0,F111+H112,0)</f>
        <v>810020.22627545719</v>
      </c>
      <c r="G112" s="11">
        <f t="shared" ref="G112:G113" si="31">(F112-F111)*10</f>
        <v>340925.11909773224</v>
      </c>
      <c r="H112" s="11">
        <f t="shared" ref="H112:H113" si="32">$N$4*(B112-$N$9)^$N$5*EXP(-(B112-$N$9)/$N$6)-$N$8</f>
        <v>34092.511909773202</v>
      </c>
      <c r="I112" s="11">
        <f t="shared" ref="I112:I113" si="33">C112-F112</f>
        <v>214499.77372454281</v>
      </c>
      <c r="J112" s="11">
        <f t="shared" ref="J112:J113" si="34">D112-H112</f>
        <v>187.48809022679779</v>
      </c>
      <c r="K112" s="11">
        <f t="shared" ref="K112:K113" si="35">E112-H112</f>
        <v>565.91666165537026</v>
      </c>
    </row>
    <row r="113" spans="1:11">
      <c r="A113" s="2">
        <f>Dati!A113</f>
        <v>44154</v>
      </c>
      <c r="B113" s="10">
        <v>111</v>
      </c>
      <c r="C113" s="10">
        <f>'Nuovi positivi'!B113-$N$7</f>
        <v>1060696</v>
      </c>
      <c r="D113">
        <f t="shared" si="28"/>
        <v>36176</v>
      </c>
      <c r="E113" s="11">
        <f t="shared" si="29"/>
        <v>34846.857142857145</v>
      </c>
      <c r="F113" s="11">
        <f t="shared" si="30"/>
        <v>844143.13764694263</v>
      </c>
      <c r="G113" s="11">
        <f t="shared" si="31"/>
        <v>341229.11371485447</v>
      </c>
      <c r="H113" s="11">
        <f t="shared" si="32"/>
        <v>34122.911371485498</v>
      </c>
      <c r="I113" s="11">
        <f t="shared" si="33"/>
        <v>216552.86235305737</v>
      </c>
      <c r="J113" s="11">
        <f t="shared" si="34"/>
        <v>2053.0886285145025</v>
      </c>
      <c r="K113" s="11">
        <f t="shared" si="35"/>
        <v>723.94577137164742</v>
      </c>
    </row>
    <row r="114" spans="1:11">
      <c r="A114" s="2">
        <f>Dati!A114</f>
        <v>44155</v>
      </c>
      <c r="B114" s="10">
        <v>112</v>
      </c>
      <c r="C114" s="10">
        <f>'Nuovi positivi'!B114-$N$7</f>
        <v>1097935</v>
      </c>
      <c r="D114">
        <f t="shared" ref="D114" si="36">C114-C113</f>
        <v>37239</v>
      </c>
      <c r="E114" s="11">
        <f t="shared" ref="E114" si="37">SUM(D107:D113)/7</f>
        <v>34589.571428571428</v>
      </c>
      <c r="F114" s="11">
        <f t="shared" ref="F114" si="38">IF(F113+H114&gt;0,F113+H114,0)</f>
        <v>878236.28593279514</v>
      </c>
      <c r="G114" s="11">
        <f t="shared" ref="G114" si="39">(F114-F113)*10</f>
        <v>340931.48285852512</v>
      </c>
      <c r="H114" s="11">
        <f t="shared" ref="H114" si="40">$N$4*(B114-$N$9)^$N$5*EXP(-(B114-$N$9)/$N$6)-$N$8</f>
        <v>34093.148285852498</v>
      </c>
      <c r="I114" s="11">
        <f t="shared" ref="I114" si="41">C114-F114</f>
        <v>219698.71406720486</v>
      </c>
      <c r="J114" s="11">
        <f t="shared" ref="J114" si="42">D114-H114</f>
        <v>3145.8517141475022</v>
      </c>
      <c r="K114" s="11">
        <f t="shared" si="14"/>
        <v>496.42314271892974</v>
      </c>
    </row>
    <row r="115" spans="1:11">
      <c r="A115" s="2">
        <f>Dati!A115</f>
        <v>44156</v>
      </c>
      <c r="B115" s="10">
        <v>113</v>
      </c>
      <c r="C115" s="10">
        <f>'Nuovi positivi'!B115-$N$7</f>
        <v>1132699</v>
      </c>
      <c r="D115">
        <f t="shared" ref="D115" si="43">C115-C114</f>
        <v>34764</v>
      </c>
      <c r="E115" s="11">
        <f t="shared" ref="E115" si="44">SUM(D108:D114)/7</f>
        <v>34066.285714285717</v>
      </c>
      <c r="F115" s="11">
        <f t="shared" ref="F115" si="45">IF(F114+H115&gt;0,F114+H115,0)</f>
        <v>912241.52587563253</v>
      </c>
      <c r="G115" s="11">
        <f t="shared" ref="G115" si="46">(F115-F114)*10</f>
        <v>340052.3994283739</v>
      </c>
      <c r="H115" s="11">
        <f t="shared" ref="H115" si="47">$N$4*(B115-$N$9)^$N$5*EXP(-(B115-$N$9)/$N$6)-$N$8</f>
        <v>34005.23994283739</v>
      </c>
      <c r="I115" s="11">
        <f t="shared" ref="I115" si="48">C115-F115</f>
        <v>220457.47412436747</v>
      </c>
      <c r="J115" s="11">
        <f t="shared" ref="J115" si="49">D115-H115</f>
        <v>758.76005716260988</v>
      </c>
      <c r="K115" s="11">
        <f t="shared" si="14"/>
        <v>61.045771448327287</v>
      </c>
    </row>
    <row r="116" spans="1:11">
      <c r="A116" s="2">
        <f>Dati!A116</f>
        <v>44157</v>
      </c>
      <c r="B116" s="10">
        <v>114</v>
      </c>
      <c r="C116" s="10">
        <f>'Nuovi positivi'!B116-$N$7</f>
        <v>1161036</v>
      </c>
      <c r="D116">
        <f t="shared" ref="D116" si="50">C116-C115</f>
        <v>28337</v>
      </c>
      <c r="E116" s="11">
        <f t="shared" ref="E116" si="51">SUM(D109:D115)/7</f>
        <v>33711.285714285717</v>
      </c>
      <c r="F116" s="11">
        <f t="shared" ref="F116" si="52">IF(F115+H116&gt;0,F115+H116,0)</f>
        <v>946102.92925973074</v>
      </c>
      <c r="G116" s="11">
        <f t="shared" ref="G116" si="53">(F116-F115)*10</f>
        <v>338614.03384098201</v>
      </c>
      <c r="H116" s="11">
        <f t="shared" ref="H116" si="54">$N$4*(B116-$N$9)^$N$5*EXP(-(B116-$N$9)/$N$6)-$N$8</f>
        <v>33861.40338409823</v>
      </c>
      <c r="I116" s="11">
        <f t="shared" ref="I116" si="55">C116-F116</f>
        <v>214933.07074026926</v>
      </c>
      <c r="J116" s="11">
        <f t="shared" ref="J116" si="56">D116-H116</f>
        <v>-5524.4033840982302</v>
      </c>
      <c r="K116" s="11">
        <f t="shared" si="14"/>
        <v>-150.11766981251276</v>
      </c>
    </row>
    <row r="117" spans="1:11">
      <c r="A117" s="2">
        <f>Dati!A117</f>
        <v>44158</v>
      </c>
      <c r="B117" s="10">
        <v>115</v>
      </c>
      <c r="C117" s="10">
        <f>'Nuovi positivi'!B117-$N$7</f>
        <v>1183963</v>
      </c>
      <c r="D117">
        <f t="shared" ref="D117:D118" si="57">C117-C116</f>
        <v>22927</v>
      </c>
      <c r="E117" s="11">
        <f t="shared" ref="E117:E118" si="58">SUM(D110:D116)/7</f>
        <v>32905.571428571428</v>
      </c>
      <c r="F117" s="11">
        <f t="shared" ref="F117:F118" si="59">IF(F116+H117&gt;0,F116+H117,0)</f>
        <v>979766.95739736455</v>
      </c>
      <c r="G117" s="11">
        <f t="shared" ref="G117:G118" si="60">(F117-F116)*10</f>
        <v>336640.2813763381</v>
      </c>
      <c r="H117" s="11">
        <f t="shared" ref="H117:H118" si="61">$N$4*(B117-$N$9)^$N$5*EXP(-(B117-$N$9)/$N$6)-$N$8</f>
        <v>33664.028137633817</v>
      </c>
      <c r="I117" s="11">
        <f t="shared" ref="I117:I118" si="62">C117-F117</f>
        <v>204196.04260263545</v>
      </c>
      <c r="J117" s="11">
        <f t="shared" ref="J117:J118" si="63">D117-H117</f>
        <v>-10737.028137633817</v>
      </c>
      <c r="K117" s="11">
        <f t="shared" ref="K117:K118" si="64">E117-H117</f>
        <v>-758.45670906238956</v>
      </c>
    </row>
    <row r="118" spans="1:11">
      <c r="A118" s="2">
        <f>Dati!A118</f>
        <v>44159</v>
      </c>
      <c r="B118" s="10">
        <v>116</v>
      </c>
      <c r="C118" s="10">
        <f>'Nuovi positivi'!B118-$N$7</f>
        <v>1207190</v>
      </c>
      <c r="D118">
        <f t="shared" si="57"/>
        <v>23227</v>
      </c>
      <c r="E118" s="11">
        <f t="shared" si="58"/>
        <v>32273.428571428572</v>
      </c>
      <c r="F118" s="11">
        <f t="shared" si="59"/>
        <v>1013182.6070371998</v>
      </c>
      <c r="G118" s="11">
        <f t="shared" si="60"/>
        <v>334156.49639835232</v>
      </c>
      <c r="H118" s="11">
        <f t="shared" si="61"/>
        <v>33415.649639835225</v>
      </c>
      <c r="I118" s="11">
        <f t="shared" si="62"/>
        <v>194007.39296280022</v>
      </c>
      <c r="J118" s="11">
        <f t="shared" si="63"/>
        <v>-10188.649639835225</v>
      </c>
      <c r="K118" s="11">
        <f t="shared" si="64"/>
        <v>-1142.2210684066522</v>
      </c>
    </row>
    <row r="119" spans="1:11">
      <c r="A119" s="2">
        <f>Dati!A119</f>
        <v>44160</v>
      </c>
      <c r="B119" s="10">
        <v>117</v>
      </c>
      <c r="C119" s="10">
        <f>'Nuovi positivi'!B119-$N$7</f>
        <v>1233042</v>
      </c>
      <c r="D119">
        <f t="shared" ref="D119:D120" si="65">C119-C118</f>
        <v>25852</v>
      </c>
      <c r="E119" s="11">
        <f t="shared" ref="E119:E120" si="66">SUM(D112:D118)/7</f>
        <v>30992.857142857141</v>
      </c>
      <c r="F119" s="11">
        <f t="shared" ref="F119:F120" si="67">IF(F118+H119&gt;0,F118+H119,0)</f>
        <v>1046301.5305770992</v>
      </c>
      <c r="G119" s="11">
        <f t="shared" ref="G119:G120" si="68">(F119-F118)*10</f>
        <v>331189.23539899406</v>
      </c>
      <c r="H119" s="11">
        <f t="shared" ref="H119:H120" si="69">$N$4*(B119-$N$9)^$N$5*EXP(-(B119-$N$9)/$N$6)-$N$8</f>
        <v>33118.923539899428</v>
      </c>
      <c r="I119" s="11">
        <f t="shared" ref="I119:I120" si="70">C119-F119</f>
        <v>186740.46942290082</v>
      </c>
      <c r="J119" s="11">
        <f t="shared" ref="J119:J120" si="71">D119-H119</f>
        <v>-7266.9235398994279</v>
      </c>
      <c r="K119" s="11">
        <f t="shared" ref="K119:K120" si="72">E119-H119</f>
        <v>-2126.0663970422866</v>
      </c>
    </row>
    <row r="120" spans="1:11">
      <c r="A120" s="2">
        <f>Dati!A120</f>
        <v>44161</v>
      </c>
      <c r="B120" s="10">
        <v>118</v>
      </c>
      <c r="C120" s="10">
        <f>'Nuovi positivi'!B120-$N$7</f>
        <v>1262043</v>
      </c>
      <c r="D120">
        <f t="shared" si="65"/>
        <v>29001</v>
      </c>
      <c r="E120" s="11">
        <f t="shared" si="66"/>
        <v>29788.857142857141</v>
      </c>
      <c r="F120" s="11">
        <f t="shared" si="67"/>
        <v>1079078.1316283492</v>
      </c>
      <c r="G120" s="11">
        <f t="shared" si="68"/>
        <v>327766.01051250007</v>
      </c>
      <c r="H120" s="11">
        <f t="shared" si="69"/>
        <v>32776.60105125</v>
      </c>
      <c r="I120" s="11">
        <f t="shared" si="70"/>
        <v>182964.86837165081</v>
      </c>
      <c r="J120" s="11">
        <f t="shared" si="71"/>
        <v>-3775.6010512499997</v>
      </c>
      <c r="K120" s="11">
        <f t="shared" si="72"/>
        <v>-2987.7439083928584</v>
      </c>
    </row>
    <row r="121" spans="1:11">
      <c r="A121" s="2">
        <f>Dati!A121</f>
        <v>44162</v>
      </c>
      <c r="B121" s="10">
        <v>119</v>
      </c>
      <c r="C121" s="10">
        <f>'Nuovi positivi'!B121-$N$7</f>
        <v>1290385</v>
      </c>
      <c r="D121">
        <f t="shared" ref="D121:D123" si="73">C121-C120</f>
        <v>28342</v>
      </c>
      <c r="E121" s="11">
        <f t="shared" ref="E121:E123" si="74">SUM(D114:D120)/7</f>
        <v>28763.857142857141</v>
      </c>
      <c r="F121" s="11">
        <f t="shared" ref="F121:F123" si="75">IF(F120+H121&gt;0,F120+H121,0)</f>
        <v>1111469.637114167</v>
      </c>
      <c r="G121" s="11">
        <f t="shared" ref="G121:G123" si="76">(F121-F120)*10</f>
        <v>323915.0548581779</v>
      </c>
      <c r="H121" s="11">
        <f t="shared" ref="H121:H123" si="77">$N$4*(B121-$N$9)^$N$5*EXP(-(B121-$N$9)/$N$6)-$N$8</f>
        <v>32391.505485817739</v>
      </c>
      <c r="I121" s="11">
        <f t="shared" ref="I121:I123" si="78">C121-F121</f>
        <v>178915.36288583302</v>
      </c>
      <c r="J121" s="11">
        <f t="shared" ref="J121:J123" si="79">D121-H121</f>
        <v>-4049.5054858177391</v>
      </c>
      <c r="K121" s="11">
        <f t="shared" si="14"/>
        <v>-3627.6483429605978</v>
      </c>
    </row>
    <row r="122" spans="1:11">
      <c r="A122" s="2">
        <f>Dati!A122</f>
        <v>44163</v>
      </c>
      <c r="B122" s="10">
        <v>120</v>
      </c>
      <c r="C122" s="10">
        <f>'Nuovi positivi'!B122-$N$7</f>
        <v>1316700</v>
      </c>
      <c r="D122">
        <f t="shared" si="73"/>
        <v>26315</v>
      </c>
      <c r="E122" s="11">
        <f t="shared" si="74"/>
        <v>27492.857142857141</v>
      </c>
      <c r="F122" s="11">
        <f t="shared" si="75"/>
        <v>1143436.1471941369</v>
      </c>
      <c r="G122" s="11">
        <f t="shared" si="76"/>
        <v>319665.10079969885</v>
      </c>
      <c r="H122" s="11">
        <f t="shared" si="77"/>
        <v>31966.510079969841</v>
      </c>
      <c r="I122" s="11">
        <f t="shared" si="78"/>
        <v>173263.85280586313</v>
      </c>
      <c r="J122" s="11">
        <f t="shared" si="79"/>
        <v>-5651.5100799698412</v>
      </c>
      <c r="K122" s="11">
        <f t="shared" si="14"/>
        <v>-4473.6529371126999</v>
      </c>
    </row>
    <row r="123" spans="1:11">
      <c r="A123" s="2">
        <f>Dati!A123</f>
        <v>44164</v>
      </c>
      <c r="B123" s="10">
        <v>121</v>
      </c>
      <c r="C123" s="10">
        <f>'Nuovi positivi'!B123-$N$7</f>
        <v>1337346</v>
      </c>
      <c r="D123">
        <f t="shared" si="73"/>
        <v>20646</v>
      </c>
      <c r="E123" s="11">
        <f t="shared" si="74"/>
        <v>26285.857142857141</v>
      </c>
      <c r="F123" s="11">
        <f t="shared" si="75"/>
        <v>1174940.6643898136</v>
      </c>
      <c r="G123" s="11">
        <f t="shared" si="76"/>
        <v>315045.17195676686</v>
      </c>
      <c r="H123" s="11">
        <f t="shared" si="77"/>
        <v>31504.517195676726</v>
      </c>
      <c r="I123" s="11">
        <f t="shared" si="78"/>
        <v>162405.33561018645</v>
      </c>
      <c r="J123" s="11">
        <f t="shared" si="79"/>
        <v>-10858.517195676726</v>
      </c>
      <c r="K123" s="11">
        <f t="shared" si="14"/>
        <v>-5218.660052819585</v>
      </c>
    </row>
    <row r="124" spans="1:11">
      <c r="A124" s="2">
        <f>Dati!A124</f>
        <v>44165</v>
      </c>
      <c r="B124" s="10">
        <v>122</v>
      </c>
      <c r="C124" s="10">
        <f>'Nuovi positivi'!B124-$N$7</f>
        <v>1353722</v>
      </c>
      <c r="D124">
        <f t="shared" ref="D124:D127" si="80">C124-C123</f>
        <v>16376</v>
      </c>
      <c r="E124" s="11">
        <f t="shared" ref="E124:E127" si="81">SUM(D117:D123)/7</f>
        <v>25187.142857142859</v>
      </c>
      <c r="F124" s="11">
        <f t="shared" ref="F124:F127" si="82">IF(F123+H124&gt;0,F123+H124,0)</f>
        <v>1205949.1033470894</v>
      </c>
      <c r="G124" s="11">
        <f t="shared" ref="G124:G127" si="83">(F124-F123)*10</f>
        <v>310084.38957275823</v>
      </c>
      <c r="H124" s="11">
        <f t="shared" ref="H124:H127" si="84">$N$4*(B124-$N$9)^$N$5*EXP(-(B124-$N$9)/$N$6)-$N$8</f>
        <v>31008.438957275786</v>
      </c>
      <c r="I124" s="11">
        <f t="shared" ref="I124:I127" si="85">C124-F124</f>
        <v>147772.89665291063</v>
      </c>
      <c r="J124" s="11">
        <f t="shared" ref="J124:J127" si="86">D124-H124</f>
        <v>-14632.438957275786</v>
      </c>
      <c r="K124" s="11">
        <f t="shared" ref="K124:K127" si="87">E124-H124</f>
        <v>-5821.2961001329277</v>
      </c>
    </row>
    <row r="125" spans="1:11">
      <c r="A125" s="2">
        <f>Dati!A125</f>
        <v>44166</v>
      </c>
      <c r="B125" s="10">
        <v>123</v>
      </c>
      <c r="C125" s="10">
        <f>'Nuovi positivi'!B125-$N$7</f>
        <v>1373069</v>
      </c>
      <c r="D125">
        <f t="shared" si="80"/>
        <v>19347</v>
      </c>
      <c r="E125" s="11">
        <f t="shared" si="81"/>
        <v>24251.285714285714</v>
      </c>
      <c r="F125" s="11">
        <f t="shared" si="82"/>
        <v>1236430.2827100656</v>
      </c>
      <c r="G125" s="11">
        <f t="shared" si="83"/>
        <v>304811.79362976225</v>
      </c>
      <c r="H125" s="11">
        <f t="shared" si="84"/>
        <v>30481.179362976283</v>
      </c>
      <c r="I125" s="11">
        <f t="shared" si="85"/>
        <v>136638.7172899344</v>
      </c>
      <c r="J125" s="11">
        <f t="shared" si="86"/>
        <v>-11134.179362976283</v>
      </c>
      <c r="K125" s="11">
        <f t="shared" si="87"/>
        <v>-6229.8936486905695</v>
      </c>
    </row>
    <row r="126" spans="1:11">
      <c r="A126" s="2">
        <f>Dati!A126</f>
        <v>44167</v>
      </c>
      <c r="B126" s="10">
        <v>124</v>
      </c>
      <c r="C126" s="10">
        <f>'Nuovi positivi'!B126-$N$7</f>
        <v>1393778</v>
      </c>
      <c r="D126">
        <f t="shared" si="80"/>
        <v>20709</v>
      </c>
      <c r="E126" s="11">
        <f t="shared" si="81"/>
        <v>23697</v>
      </c>
      <c r="F126" s="11">
        <f t="shared" si="82"/>
        <v>1266355.9006011391</v>
      </c>
      <c r="G126" s="11">
        <f t="shared" si="83"/>
        <v>299256.1789107346</v>
      </c>
      <c r="H126" s="11">
        <f t="shared" si="84"/>
        <v>29925.617891073427</v>
      </c>
      <c r="I126" s="11">
        <f t="shared" si="85"/>
        <v>127422.09939886094</v>
      </c>
      <c r="J126" s="11">
        <f t="shared" si="86"/>
        <v>-9216.617891073427</v>
      </c>
      <c r="K126" s="11">
        <f t="shared" si="87"/>
        <v>-6228.617891073427</v>
      </c>
    </row>
    <row r="127" spans="1:11">
      <c r="A127" s="2">
        <f>Dati!A127</f>
        <v>44168</v>
      </c>
      <c r="B127" s="10">
        <v>125</v>
      </c>
      <c r="C127" s="10">
        <f>'Nuovi positivi'!B127-$N$7</f>
        <v>1416997</v>
      </c>
      <c r="D127">
        <f t="shared" si="80"/>
        <v>23219</v>
      </c>
      <c r="E127" s="11">
        <f t="shared" si="81"/>
        <v>22962.285714285714</v>
      </c>
      <c r="F127" s="11">
        <f t="shared" si="82"/>
        <v>1295700.4952048189</v>
      </c>
      <c r="G127" s="11">
        <f t="shared" si="83"/>
        <v>293445.94603679841</v>
      </c>
      <c r="H127" s="11">
        <f t="shared" si="84"/>
        <v>29344.59460367994</v>
      </c>
      <c r="I127" s="11">
        <f t="shared" si="85"/>
        <v>121296.5047951811</v>
      </c>
      <c r="J127" s="11">
        <f t="shared" si="86"/>
        <v>-6125.5946036799396</v>
      </c>
      <c r="K127" s="11">
        <f t="shared" si="87"/>
        <v>-6382.3088893942258</v>
      </c>
    </row>
    <row r="128" spans="1:11">
      <c r="A128" s="2">
        <f>Dati!A128</f>
        <v>44169</v>
      </c>
      <c r="B128" s="10">
        <v>126</v>
      </c>
      <c r="C128" s="10">
        <f>'Nuovi positivi'!B128-$N$7</f>
        <v>1441107</v>
      </c>
      <c r="D128">
        <f t="shared" ref="D128:D129" si="88">C128-C127</f>
        <v>24110</v>
      </c>
      <c r="E128" s="11">
        <f t="shared" ref="E128:E129" si="89">SUM(D121:D127)/7</f>
        <v>22136.285714285714</v>
      </c>
      <c r="F128" s="11">
        <f t="shared" ref="F128:F129" si="90">IF(F127+H128&gt;0,F127+H128,0)</f>
        <v>1324441.3919404252</v>
      </c>
      <c r="G128" s="11">
        <f t="shared" ref="G128:G129" si="91">(F128-F127)*10</f>
        <v>287408.96735606249</v>
      </c>
      <c r="H128" s="11">
        <f t="shared" ref="H128:H129" si="92">$N$4*(B128-$N$9)^$N$5*EXP(-(B128-$N$9)/$N$6)-$N$8</f>
        <v>28740.896735606166</v>
      </c>
      <c r="I128" s="11">
        <f t="shared" ref="I128:I129" si="93">C128-F128</f>
        <v>116665.60805957485</v>
      </c>
      <c r="J128" s="11">
        <f t="shared" ref="J128:J129" si="94">D128-H128</f>
        <v>-4630.8967356061657</v>
      </c>
      <c r="K128" s="11">
        <f t="shared" ref="K128:K129" si="95">E128-H128</f>
        <v>-6604.611021320452</v>
      </c>
    </row>
    <row r="129" spans="1:11">
      <c r="A129" s="2">
        <f>Dati!A129</f>
        <v>44170</v>
      </c>
      <c r="B129" s="10">
        <v>127</v>
      </c>
      <c r="C129" s="10">
        <f>'Nuovi positivi'!B129-$N$7</f>
        <v>1462159</v>
      </c>
      <c r="D129">
        <f t="shared" si="88"/>
        <v>21052</v>
      </c>
      <c r="E129" s="11">
        <f t="shared" si="89"/>
        <v>21531.714285714286</v>
      </c>
      <c r="F129" s="11">
        <f t="shared" si="90"/>
        <v>1352558.638683178</v>
      </c>
      <c r="G129" s="11">
        <f t="shared" si="91"/>
        <v>281172.46742752846</v>
      </c>
      <c r="H129" s="11">
        <f t="shared" si="92"/>
        <v>28117.24674275273</v>
      </c>
      <c r="I129" s="11">
        <f t="shared" si="93"/>
        <v>109600.361316822</v>
      </c>
      <c r="J129" s="11">
        <f t="shared" si="94"/>
        <v>-7065.2467427527299</v>
      </c>
      <c r="K129" s="11">
        <f t="shared" si="95"/>
        <v>-6585.5324570384437</v>
      </c>
    </row>
    <row r="130" spans="1:11">
      <c r="A130" s="2">
        <f>Dati!A130</f>
        <v>44171</v>
      </c>
      <c r="B130" s="10">
        <v>128</v>
      </c>
      <c r="C130" s="10">
        <f>'Nuovi positivi'!B130-$N$7</f>
        <v>1481046</v>
      </c>
      <c r="D130">
        <f t="shared" ref="D130:D132" si="96">C130-C129</f>
        <v>18887</v>
      </c>
      <c r="E130" s="11">
        <f t="shared" ref="E130:E132" si="97">SUM(D123:D129)/7</f>
        <v>20779.857142857141</v>
      </c>
      <c r="F130" s="11">
        <f t="shared" ref="F130:F132" si="98">IF(F129+H130&gt;0,F129+H130,0)</f>
        <v>1380034.930456128</v>
      </c>
      <c r="G130" s="11">
        <f t="shared" ref="G130:G132" si="99">(F130-F129)*10</f>
        <v>274762.91772949975</v>
      </c>
      <c r="H130" s="11">
        <f t="shared" ref="H130:H132" si="100">$N$4*(B130-$N$9)^$N$5*EXP(-(B130-$N$9)/$N$6)-$N$8</f>
        <v>27476.291772950004</v>
      </c>
      <c r="I130" s="11">
        <f t="shared" ref="I130:I132" si="101">C130-F130</f>
        <v>101011.06954387203</v>
      </c>
      <c r="J130" s="11">
        <f t="shared" ref="J130:J132" si="102">D130-H130</f>
        <v>-8589.2917729500041</v>
      </c>
      <c r="K130" s="11">
        <f t="shared" ref="K130:K132" si="103">E130-H130</f>
        <v>-6696.4346300928628</v>
      </c>
    </row>
    <row r="131" spans="1:11">
      <c r="A131" s="2">
        <f>Dati!A131</f>
        <v>44172</v>
      </c>
      <c r="B131" s="10">
        <v>129</v>
      </c>
      <c r="C131" s="10">
        <f>'Nuovi positivi'!B131-$N$7</f>
        <v>1494725</v>
      </c>
      <c r="D131">
        <f t="shared" si="96"/>
        <v>13679</v>
      </c>
      <c r="E131" s="11">
        <f t="shared" si="97"/>
        <v>20528.571428571428</v>
      </c>
      <c r="F131" s="11">
        <f t="shared" si="98"/>
        <v>1406855.5249686125</v>
      </c>
      <c r="G131" s="11">
        <f t="shared" si="99"/>
        <v>268205.94512484502</v>
      </c>
      <c r="H131" s="11">
        <f t="shared" si="100"/>
        <v>26820.59451248448</v>
      </c>
      <c r="I131" s="11">
        <f t="shared" si="101"/>
        <v>87869.475031387527</v>
      </c>
      <c r="J131" s="11">
        <f t="shared" si="102"/>
        <v>-13141.59451248448</v>
      </c>
      <c r="K131" s="11">
        <f t="shared" si="103"/>
        <v>-6292.0230839130527</v>
      </c>
    </row>
    <row r="132" spans="1:11">
      <c r="A132" s="2">
        <f>Dati!A132</f>
        <v>44173</v>
      </c>
      <c r="B132" s="10">
        <v>130</v>
      </c>
      <c r="C132" s="10">
        <f>'Nuovi positivi'!B132-$N$7</f>
        <v>1509562</v>
      </c>
      <c r="D132">
        <f t="shared" si="96"/>
        <v>14837</v>
      </c>
      <c r="E132" s="11">
        <f t="shared" si="97"/>
        <v>20143.285714285714</v>
      </c>
      <c r="F132" s="11">
        <f t="shared" si="98"/>
        <v>1433008.1503221074</v>
      </c>
      <c r="G132" s="11">
        <f t="shared" si="99"/>
        <v>261526.25353494892</v>
      </c>
      <c r="H132" s="11">
        <f t="shared" si="100"/>
        <v>26152.625353494892</v>
      </c>
      <c r="I132" s="11">
        <f t="shared" si="101"/>
        <v>76553.849677892635</v>
      </c>
      <c r="J132" s="11">
        <f t="shared" si="102"/>
        <v>-11315.625353494892</v>
      </c>
      <c r="K132" s="11">
        <f t="shared" si="103"/>
        <v>-6009.3396392091781</v>
      </c>
    </row>
    <row r="133" spans="1:11">
      <c r="B133" s="10">
        <v>131</v>
      </c>
      <c r="C133" s="10"/>
      <c r="E133" s="11">
        <f t="shared" si="15"/>
        <v>19499</v>
      </c>
      <c r="F133" s="11">
        <f t="shared" ref="F133:F177" si="104">IF(F132+H133&gt;0,F132+H133,0)</f>
        <v>1458482.9061429892</v>
      </c>
      <c r="G133" s="11">
        <f t="shared" ref="G133:G177" si="105">(F133-F132)*10</f>
        <v>254747.55820881808</v>
      </c>
      <c r="H133" s="11">
        <f t="shared" ref="H133:H177" si="106">$N$4*(B133-$N$9)^$N$5*EXP(-(B133-$N$9)/$N$6)-$N$8</f>
        <v>25474.755820881728</v>
      </c>
      <c r="J133" s="11"/>
      <c r="K133" s="11">
        <f t="shared" si="14"/>
        <v>-5975.7558208817281</v>
      </c>
    </row>
    <row r="134" spans="1:11">
      <c r="B134" s="10">
        <v>132</v>
      </c>
      <c r="C134" s="10"/>
      <c r="E134" s="11">
        <f t="shared" si="15"/>
        <v>16540.571428571428</v>
      </c>
      <c r="F134" s="11">
        <f t="shared" si="104"/>
        <v>1483272.1593352312</v>
      </c>
      <c r="G134" s="11">
        <f t="shared" si="105"/>
        <v>247892.53192242002</v>
      </c>
      <c r="H134" s="11">
        <f t="shared" si="106"/>
        <v>24789.253192241911</v>
      </c>
      <c r="J134" s="11"/>
      <c r="K134" s="11">
        <f t="shared" si="14"/>
        <v>-8248.6817636704836</v>
      </c>
    </row>
    <row r="135" spans="1:11">
      <c r="B135" s="10">
        <v>133</v>
      </c>
      <c r="C135" s="10"/>
      <c r="E135" s="11">
        <f t="shared" si="15"/>
        <v>13223.571428571429</v>
      </c>
      <c r="F135" s="11">
        <f t="shared" si="104"/>
        <v>1507370.4355757253</v>
      </c>
      <c r="G135" s="11">
        <f t="shared" si="105"/>
        <v>240982.76240494102</v>
      </c>
      <c r="H135" s="11">
        <f t="shared" si="106"/>
        <v>24098.27624049415</v>
      </c>
      <c r="J135" s="11"/>
      <c r="K135" s="11">
        <f t="shared" si="14"/>
        <v>-10874.70481192272</v>
      </c>
    </row>
    <row r="136" spans="1:11">
      <c r="B136" s="10">
        <v>134</v>
      </c>
      <c r="C136" s="10"/>
      <c r="E136" s="11">
        <f t="shared" si="15"/>
        <v>9779.2857142857138</v>
      </c>
      <c r="F136" s="11">
        <f t="shared" si="104"/>
        <v>1530774.3076019054</v>
      </c>
      <c r="G136" s="11">
        <f t="shared" si="105"/>
        <v>234038.7202618015</v>
      </c>
      <c r="H136" s="11">
        <f t="shared" si="106"/>
        <v>23403.872026180077</v>
      </c>
      <c r="J136" s="11"/>
      <c r="K136" s="11">
        <f t="shared" si="14"/>
        <v>-13624.586311894363</v>
      </c>
    </row>
    <row r="137" spans="1:11">
      <c r="B137" s="10">
        <v>135</v>
      </c>
      <c r="C137" s="10"/>
      <c r="E137" s="11">
        <f t="shared" si="15"/>
        <v>6771.8571428571431</v>
      </c>
      <c r="F137" s="11">
        <f t="shared" si="104"/>
        <v>1553482.2812667042</v>
      </c>
      <c r="G137" s="11">
        <f t="shared" si="105"/>
        <v>227079.73664798774</v>
      </c>
      <c r="H137" s="11">
        <f t="shared" si="106"/>
        <v>22707.973664798854</v>
      </c>
      <c r="J137" s="11"/>
      <c r="K137" s="11">
        <f t="shared" si="14"/>
        <v>-15936.116521941711</v>
      </c>
    </row>
    <row r="138" spans="1:11">
      <c r="B138" s="10">
        <v>136</v>
      </c>
      <c r="C138" s="10"/>
      <c r="E138" s="11">
        <f t="shared" si="15"/>
        <v>4073.7142857142858</v>
      </c>
      <c r="F138" s="11">
        <f t="shared" si="104"/>
        <v>1575494.6802605418</v>
      </c>
      <c r="G138" s="11">
        <f t="shared" si="105"/>
        <v>220123.98993837647</v>
      </c>
      <c r="H138" s="11">
        <f t="shared" si="106"/>
        <v>22012.398993837709</v>
      </c>
      <c r="J138" s="11"/>
      <c r="K138" s="11">
        <f t="shared" si="14"/>
        <v>-17938.684708123423</v>
      </c>
    </row>
    <row r="139" spans="1:11">
      <c r="B139" s="10">
        <v>137</v>
      </c>
      <c r="C139" s="10"/>
      <c r="E139" s="11">
        <f t="shared" si="15"/>
        <v>2119.5714285714284</v>
      </c>
      <c r="F139" s="11">
        <f t="shared" si="104"/>
        <v>1596813.5303248356</v>
      </c>
      <c r="G139" s="11">
        <f t="shared" si="105"/>
        <v>213188.50064293714</v>
      </c>
      <c r="H139" s="11">
        <f t="shared" si="106"/>
        <v>21318.85006429378</v>
      </c>
      <c r="J139" s="11"/>
      <c r="K139" s="11">
        <f t="shared" si="14"/>
        <v>-19199.278635722352</v>
      </c>
    </row>
    <row r="140" spans="1:11">
      <c r="B140" s="10">
        <v>138</v>
      </c>
      <c r="C140" s="10"/>
      <c r="E140" s="11">
        <f t="shared" si="15"/>
        <v>0</v>
      </c>
      <c r="F140" s="11">
        <f t="shared" si="104"/>
        <v>1617442.443707169</v>
      </c>
      <c r="G140" s="11">
        <f t="shared" si="105"/>
        <v>206289.13382333471</v>
      </c>
      <c r="H140" s="11">
        <f t="shared" si="106"/>
        <v>20628.913382333529</v>
      </c>
      <c r="J140" s="11"/>
      <c r="K140" s="11">
        <f t="shared" ref="K140:K177" si="107">E140-H140</f>
        <v>-20628.913382333529</v>
      </c>
    </row>
    <row r="141" spans="1:11">
      <c r="B141" s="10">
        <v>139</v>
      </c>
      <c r="C141" s="10"/>
      <c r="E141" s="11">
        <f t="shared" ref="E141:E177" si="108">SUM(D134:D140)/7</f>
        <v>0</v>
      </c>
      <c r="F141" s="11">
        <f t="shared" si="104"/>
        <v>1637386.5045353782</v>
      </c>
      <c r="G141" s="11">
        <f t="shared" si="105"/>
        <v>199440.60828209156</v>
      </c>
      <c r="H141" s="11">
        <f t="shared" si="106"/>
        <v>19944.060828209142</v>
      </c>
      <c r="J141" s="11"/>
      <c r="K141" s="11">
        <f t="shared" si="107"/>
        <v>-19944.060828209142</v>
      </c>
    </row>
    <row r="142" spans="1:11">
      <c r="B142" s="10">
        <v>140</v>
      </c>
      <c r="C142" s="10"/>
      <c r="E142" s="11">
        <f t="shared" si="108"/>
        <v>0</v>
      </c>
      <c r="F142" s="11">
        <f t="shared" si="104"/>
        <v>1656652.155716927</v>
      </c>
      <c r="G142" s="11">
        <f t="shared" si="105"/>
        <v>192656.51181548834</v>
      </c>
      <c r="H142" s="11">
        <f t="shared" si="106"/>
        <v>19265.651181548888</v>
      </c>
      <c r="J142" s="11"/>
      <c r="K142" s="11">
        <f t="shared" si="107"/>
        <v>-19265.651181548888</v>
      </c>
    </row>
    <row r="143" spans="1:11">
      <c r="B143" s="10">
        <v>141</v>
      </c>
      <c r="C143" s="10"/>
      <c r="E143" s="11">
        <f t="shared" si="108"/>
        <v>0</v>
      </c>
      <c r="F143" s="11">
        <f t="shared" si="104"/>
        <v>1675247.0879015042</v>
      </c>
      <c r="G143" s="11">
        <f t="shared" si="105"/>
        <v>185949.32184577221</v>
      </c>
      <c r="H143" s="11">
        <f t="shared" si="106"/>
        <v>18594.932184577203</v>
      </c>
      <c r="J143" s="11"/>
      <c r="K143" s="11">
        <f t="shared" si="107"/>
        <v>-18594.932184577203</v>
      </c>
    </row>
    <row r="144" spans="1:11">
      <c r="B144" s="10">
        <v>142</v>
      </c>
      <c r="C144" s="10"/>
      <c r="E144" s="11">
        <f t="shared" si="108"/>
        <v>0</v>
      </c>
      <c r="F144" s="11">
        <f t="shared" si="104"/>
        <v>1693180.1309791214</v>
      </c>
      <c r="G144" s="11">
        <f t="shared" si="105"/>
        <v>179330.43077617185</v>
      </c>
      <c r="H144" s="11">
        <f t="shared" si="106"/>
        <v>17933.043077617232</v>
      </c>
      <c r="J144" s="11"/>
      <c r="K144" s="11">
        <f t="shared" si="107"/>
        <v>-17933.043077617232</v>
      </c>
    </row>
    <row r="145" spans="2:11">
      <c r="B145" s="10">
        <v>143</v>
      </c>
      <c r="C145" s="10"/>
      <c r="E145" s="11">
        <f t="shared" si="108"/>
        <v>0</v>
      </c>
      <c r="F145" s="11">
        <f t="shared" si="104"/>
        <v>1710461.1485234315</v>
      </c>
      <c r="G145" s="11">
        <f t="shared" si="105"/>
        <v>172810.17544310074</v>
      </c>
      <c r="H145" s="11">
        <f t="shared" si="106"/>
        <v>17281.017544310169</v>
      </c>
      <c r="J145" s="11"/>
      <c r="K145" s="11">
        <f t="shared" si="107"/>
        <v>-17281.017544310169</v>
      </c>
    </row>
    <row r="146" spans="2:11">
      <c r="B146" s="10">
        <v>144</v>
      </c>
      <c r="C146" s="10"/>
      <c r="E146" s="11">
        <f t="shared" si="108"/>
        <v>0</v>
      </c>
      <c r="F146" s="11">
        <f t="shared" si="104"/>
        <v>1727100.9355307182</v>
      </c>
      <c r="G146" s="11">
        <f t="shared" si="105"/>
        <v>166397.87007286679</v>
      </c>
      <c r="H146" s="11">
        <f t="shared" si="106"/>
        <v>16639.787007286646</v>
      </c>
      <c r="J146" s="11"/>
      <c r="K146" s="11">
        <f t="shared" si="107"/>
        <v>-16639.787007286646</v>
      </c>
    </row>
    <row r="147" spans="2:11">
      <c r="B147" s="10">
        <v>145</v>
      </c>
      <c r="C147" s="10"/>
      <c r="E147" s="11">
        <f t="shared" si="108"/>
        <v>0</v>
      </c>
      <c r="F147" s="11">
        <f t="shared" si="104"/>
        <v>1743111.1197491998</v>
      </c>
      <c r="G147" s="11">
        <f t="shared" si="105"/>
        <v>160101.84218481649</v>
      </c>
      <c r="H147" s="11">
        <f t="shared" si="106"/>
        <v>16010.184218481607</v>
      </c>
      <c r="J147" s="11"/>
      <c r="K147" s="11">
        <f t="shared" si="107"/>
        <v>-16010.184218481607</v>
      </c>
    </row>
    <row r="148" spans="2:11">
      <c r="B148" s="10">
        <v>146</v>
      </c>
      <c r="C148" s="10"/>
      <c r="E148" s="11">
        <f t="shared" si="108"/>
        <v>0</v>
      </c>
      <c r="F148" s="11">
        <f t="shared" si="104"/>
        <v>1758504.0668410447</v>
      </c>
      <c r="G148" s="11">
        <f t="shared" si="105"/>
        <v>153929.47091844864</v>
      </c>
      <c r="H148" s="11">
        <f t="shared" si="106"/>
        <v>15392.947091844884</v>
      </c>
      <c r="J148" s="11"/>
      <c r="K148" s="11">
        <f t="shared" si="107"/>
        <v>-15392.947091844884</v>
      </c>
    </row>
    <row r="149" spans="2:11">
      <c r="B149" s="10">
        <v>147</v>
      </c>
      <c r="C149" s="10"/>
      <c r="E149" s="11">
        <f t="shared" si="108"/>
        <v>0</v>
      </c>
      <c r="F149" s="11">
        <f t="shared" si="104"/>
        <v>1773292.7895708585</v>
      </c>
      <c r="G149" s="11">
        <f t="shared" si="105"/>
        <v>147887.22729813773</v>
      </c>
      <c r="H149" s="11">
        <f t="shared" si="106"/>
        <v>14788.722729813833</v>
      </c>
      <c r="J149" s="11"/>
      <c r="K149" s="11">
        <f t="shared" si="107"/>
        <v>-14788.722729813833</v>
      </c>
    </row>
    <row r="150" spans="2:11">
      <c r="B150" s="10">
        <v>148</v>
      </c>
      <c r="C150" s="10"/>
      <c r="E150" s="11">
        <f t="shared" si="108"/>
        <v>0</v>
      </c>
      <c r="F150" s="11">
        <f t="shared" si="104"/>
        <v>1787490.8611694009</v>
      </c>
      <c r="G150" s="11">
        <f t="shared" si="105"/>
        <v>141980.71598542389</v>
      </c>
      <c r="H150" s="11">
        <f t="shared" si="106"/>
        <v>14198.071598542378</v>
      </c>
      <c r="K150" s="11">
        <f t="shared" si="107"/>
        <v>-14198.071598542378</v>
      </c>
    </row>
    <row r="151" spans="2:11">
      <c r="B151" s="10">
        <v>149</v>
      </c>
      <c r="C151" s="10"/>
      <c r="E151" s="11">
        <f t="shared" si="108"/>
        <v>0</v>
      </c>
      <c r="F151" s="11">
        <f t="shared" si="104"/>
        <v>1801112.3329798833</v>
      </c>
      <c r="G151" s="11">
        <f t="shared" si="105"/>
        <v>136214.71810482442</v>
      </c>
      <c r="H151" s="11">
        <f t="shared" si="106"/>
        <v>13621.471810482346</v>
      </c>
      <c r="K151" s="11">
        <f t="shared" si="107"/>
        <v>-13621.471810482346</v>
      </c>
    </row>
    <row r="152" spans="2:11">
      <c r="B152" s="10">
        <v>150</v>
      </c>
      <c r="C152" s="10"/>
      <c r="E152" s="11">
        <f t="shared" si="108"/>
        <v>0</v>
      </c>
      <c r="F152" s="11">
        <f t="shared" si="104"/>
        <v>1814171.6564563431</v>
      </c>
      <c r="G152" s="11">
        <f t="shared" si="105"/>
        <v>130593.23476459831</v>
      </c>
      <c r="H152" s="11">
        <f t="shared" si="106"/>
        <v>13059.323476459786</v>
      </c>
      <c r="K152" s="11">
        <f t="shared" si="107"/>
        <v>-13059.323476459786</v>
      </c>
    </row>
    <row r="153" spans="2:11">
      <c r="B153" s="10">
        <v>151</v>
      </c>
      <c r="C153" s="10"/>
      <c r="E153" s="11">
        <f t="shared" si="108"/>
        <v>0</v>
      </c>
      <c r="F153" s="11">
        <f t="shared" si="104"/>
        <v>1826683.609549195</v>
      </c>
      <c r="G153" s="11">
        <f t="shared" si="105"/>
        <v>125119.53092851909</v>
      </c>
      <c r="H153" s="11">
        <f t="shared" si="106"/>
        <v>12511.953092851851</v>
      </c>
      <c r="K153" s="11">
        <f t="shared" si="107"/>
        <v>-12511.953092851851</v>
      </c>
    </row>
    <row r="154" spans="2:11">
      <c r="B154" s="10">
        <v>152</v>
      </c>
      <c r="C154" s="10"/>
      <c r="E154" s="11">
        <f t="shared" si="108"/>
        <v>0</v>
      </c>
      <c r="F154" s="11">
        <f t="shared" si="104"/>
        <v>1838663.2274820216</v>
      </c>
      <c r="G154" s="11">
        <f t="shared" si="105"/>
        <v>119796.17932826513</v>
      </c>
      <c r="H154" s="11">
        <f t="shared" si="106"/>
        <v>11979.617932826462</v>
      </c>
      <c r="K154" s="11">
        <f t="shared" si="107"/>
        <v>-11979.617932826462</v>
      </c>
    </row>
    <row r="155" spans="2:11">
      <c r="B155" s="10">
        <v>153</v>
      </c>
      <c r="C155" s="10"/>
      <c r="E155" s="11">
        <f t="shared" si="108"/>
        <v>0</v>
      </c>
      <c r="F155" s="11">
        <f t="shared" si="104"/>
        <v>1850125.7378958622</v>
      </c>
      <c r="G155" s="11">
        <f t="shared" si="105"/>
        <v>114625.10413840646</v>
      </c>
      <c r="H155" s="11">
        <f t="shared" si="106"/>
        <v>11462.510413840704</v>
      </c>
      <c r="K155" s="11">
        <f t="shared" si="107"/>
        <v>-11462.510413840704</v>
      </c>
    </row>
    <row r="156" spans="2:11">
      <c r="B156" s="10">
        <v>154</v>
      </c>
      <c r="C156" s="10"/>
      <c r="E156" s="11">
        <f t="shared" si="108"/>
        <v>0</v>
      </c>
      <c r="F156" s="11">
        <f t="shared" si="104"/>
        <v>1861086.5003125493</v>
      </c>
      <c r="G156" s="11">
        <f t="shared" si="105"/>
        <v>109607.62416687096</v>
      </c>
      <c r="H156" s="11">
        <f t="shared" si="106"/>
        <v>10960.762416687074</v>
      </c>
      <c r="K156" s="11">
        <f t="shared" si="107"/>
        <v>-10960.762416687074</v>
      </c>
    </row>
    <row r="157" spans="2:11">
      <c r="B157" s="10">
        <v>155</v>
      </c>
      <c r="C157" s="10"/>
      <c r="E157" s="11">
        <f t="shared" si="108"/>
        <v>0</v>
      </c>
      <c r="F157" s="11">
        <f t="shared" si="104"/>
        <v>1871560.94984687</v>
      </c>
      <c r="G157" s="11">
        <f t="shared" si="105"/>
        <v>104744.49534320738</v>
      </c>
      <c r="H157" s="11">
        <f t="shared" si="106"/>
        <v>10474.449534320735</v>
      </c>
      <c r="K157" s="11">
        <f t="shared" si="107"/>
        <v>-10474.449534320735</v>
      </c>
    </row>
    <row r="158" spans="2:11">
      <c r="B158" s="10">
        <v>156</v>
      </c>
      <c r="C158" s="10"/>
      <c r="E158" s="11">
        <f t="shared" si="108"/>
        <v>0</v>
      </c>
      <c r="F158" s="11">
        <f t="shared" si="104"/>
        <v>1881564.5450783554</v>
      </c>
      <c r="G158" s="11">
        <f t="shared" si="105"/>
        <v>100035.9523148532</v>
      </c>
      <c r="H158" s="11">
        <f t="shared" si="106"/>
        <v>10003.595231485373</v>
      </c>
      <c r="K158" s="11">
        <f t="shared" si="107"/>
        <v>-10003.595231485373</v>
      </c>
    </row>
    <row r="159" spans="2:11">
      <c r="B159" s="10">
        <v>157</v>
      </c>
      <c r="C159" s="10"/>
      <c r="E159" s="11">
        <f t="shared" si="108"/>
        <v>0</v>
      </c>
      <c r="F159" s="11">
        <f t="shared" si="104"/>
        <v>1891112.7199771313</v>
      </c>
      <c r="G159" s="11">
        <f t="shared" si="105"/>
        <v>95481.748987759929</v>
      </c>
      <c r="H159" s="11">
        <f t="shared" si="106"/>
        <v>9548.1748987760893</v>
      </c>
      <c r="K159" s="11">
        <f t="shared" si="107"/>
        <v>-9548.1748987760893</v>
      </c>
    </row>
    <row r="160" spans="2:11">
      <c r="B160" s="10">
        <v>158</v>
      </c>
      <c r="C160" s="10"/>
      <c r="E160" s="11">
        <f t="shared" si="108"/>
        <v>0</v>
      </c>
      <c r="F160" s="11">
        <f t="shared" si="104"/>
        <v>1900220.8397643613</v>
      </c>
      <c r="G160" s="11">
        <f t="shared" si="105"/>
        <v>91081.197872299235</v>
      </c>
      <c r="H160" s="11">
        <f t="shared" si="106"/>
        <v>9108.119787229849</v>
      </c>
      <c r="K160" s="11">
        <f t="shared" si="107"/>
        <v>-9108.119787229849</v>
      </c>
    </row>
    <row r="161" spans="2:11">
      <c r="B161" s="10">
        <v>159</v>
      </c>
      <c r="C161" s="10"/>
      <c r="E161" s="11">
        <f t="shared" si="108"/>
        <v>0</v>
      </c>
      <c r="F161" s="11">
        <f t="shared" si="104"/>
        <v>1908904.1605761792</v>
      </c>
      <c r="G161" s="11">
        <f t="shared" si="105"/>
        <v>86833.208118178882</v>
      </c>
      <c r="H161" s="11">
        <f t="shared" si="106"/>
        <v>8683.3208118178572</v>
      </c>
      <c r="K161" s="11">
        <f t="shared" si="107"/>
        <v>-8683.3208118178572</v>
      </c>
    </row>
    <row r="162" spans="2:11">
      <c r="B162" s="10">
        <v>160</v>
      </c>
      <c r="C162" s="10"/>
      <c r="E162" s="11">
        <f t="shared" si="108"/>
        <v>0</v>
      </c>
      <c r="F162" s="11">
        <f t="shared" si="104"/>
        <v>1917177.7927905086</v>
      </c>
      <c r="G162" s="11">
        <f t="shared" si="105"/>
        <v>82736.322143294383</v>
      </c>
      <c r="H162" s="11">
        <f t="shared" si="106"/>
        <v>8273.6322143294019</v>
      </c>
      <c r="K162" s="11">
        <f t="shared" si="107"/>
        <v>-8273.6322143294019</v>
      </c>
    </row>
    <row r="163" spans="2:11">
      <c r="B163" s="10">
        <v>161</v>
      </c>
      <c r="C163" s="10"/>
      <c r="E163" s="11">
        <f t="shared" si="108"/>
        <v>0</v>
      </c>
      <c r="F163" s="11">
        <f t="shared" si="104"/>
        <v>1925056.6678685937</v>
      </c>
      <c r="G163" s="11">
        <f t="shared" si="105"/>
        <v>78788.750780851115</v>
      </c>
      <c r="H163" s="11">
        <f t="shared" si="106"/>
        <v>7878.8750780851142</v>
      </c>
      <c r="K163" s="11">
        <f t="shared" si="107"/>
        <v>-7878.8750780851142</v>
      </c>
    </row>
    <row r="164" spans="2:11">
      <c r="B164" s="10">
        <v>162</v>
      </c>
      <c r="C164" s="10"/>
      <c r="E164" s="11">
        <f t="shared" si="108"/>
        <v>0</v>
      </c>
      <c r="F164" s="11">
        <f t="shared" si="104"/>
        <v>1932555.5085572978</v>
      </c>
      <c r="G164" s="11">
        <f t="shared" si="105"/>
        <v>74988.406887040474</v>
      </c>
      <c r="H164" s="11">
        <f t="shared" si="106"/>
        <v>7498.8406887040737</v>
      </c>
      <c r="K164" s="11">
        <f t="shared" si="107"/>
        <v>-7498.8406887040737</v>
      </c>
    </row>
    <row r="165" spans="2:11">
      <c r="B165" s="10">
        <v>163</v>
      </c>
      <c r="C165" s="10"/>
      <c r="E165" s="11">
        <f t="shared" si="108"/>
        <v>0</v>
      </c>
      <c r="F165" s="11">
        <f t="shared" si="104"/>
        <v>1939688.8022940739</v>
      </c>
      <c r="G165" s="11">
        <f t="shared" si="105"/>
        <v>71332.937367761042</v>
      </c>
      <c r="H165" s="11">
        <f t="shared" si="106"/>
        <v>7133.2937367761324</v>
      </c>
      <c r="K165" s="11">
        <f t="shared" si="107"/>
        <v>-7133.2937367761324</v>
      </c>
    </row>
    <row r="166" spans="2:11">
      <c r="B166" s="10">
        <v>164</v>
      </c>
      <c r="C166" s="10"/>
      <c r="E166" s="11">
        <f t="shared" si="108"/>
        <v>0</v>
      </c>
      <c r="F166" s="11">
        <f t="shared" si="104"/>
        <v>1946470.7776538397</v>
      </c>
      <c r="G166" s="11">
        <f t="shared" si="105"/>
        <v>67819.753597658128</v>
      </c>
      <c r="H166" s="11">
        <f t="shared" si="106"/>
        <v>6781.9753597657827</v>
      </c>
      <c r="K166" s="11">
        <f t="shared" si="107"/>
        <v>-6781.9753597657827</v>
      </c>
    </row>
    <row r="167" spans="2:11">
      <c r="B167" s="10">
        <v>165</v>
      </c>
      <c r="C167" s="10"/>
      <c r="E167" s="11">
        <f t="shared" si="108"/>
        <v>0</v>
      </c>
      <c r="F167" s="11">
        <f t="shared" si="104"/>
        <v>1952915.3836756409</v>
      </c>
      <c r="G167" s="11">
        <f t="shared" si="105"/>
        <v>64446.060218012426</v>
      </c>
      <c r="H167" s="11">
        <f t="shared" si="106"/>
        <v>6444.6060218013345</v>
      </c>
      <c r="K167" s="11">
        <f t="shared" si="107"/>
        <v>-6444.6060218013345</v>
      </c>
    </row>
    <row r="168" spans="2:11">
      <c r="B168" s="10">
        <v>166</v>
      </c>
      <c r="C168" s="10"/>
      <c r="E168" s="11">
        <f t="shared" si="108"/>
        <v>0</v>
      </c>
      <c r="F168" s="11">
        <f t="shared" si="104"/>
        <v>1959036.2719068322</v>
      </c>
      <c r="G168" s="11">
        <f t="shared" si="105"/>
        <v>61208.882311913185</v>
      </c>
      <c r="H168" s="11">
        <f t="shared" si="106"/>
        <v>6120.8882311913212</v>
      </c>
      <c r="K168" s="11">
        <f t="shared" si="107"/>
        <v>-6120.8882311913212</v>
      </c>
    </row>
    <row r="169" spans="2:11">
      <c r="B169" s="10">
        <v>167</v>
      </c>
      <c r="C169" s="10"/>
      <c r="E169" s="11">
        <f t="shared" si="108"/>
        <v>0</v>
      </c>
      <c r="F169" s="11">
        <f t="shared" si="104"/>
        <v>1964846.7810033965</v>
      </c>
      <c r="G169" s="11">
        <f t="shared" si="105"/>
        <v>58105.090965642594</v>
      </c>
      <c r="H169" s="11">
        <f t="shared" si="106"/>
        <v>5810.5090965643731</v>
      </c>
      <c r="K169" s="11">
        <f t="shared" si="107"/>
        <v>-5810.5090965643731</v>
      </c>
    </row>
    <row r="170" spans="2:11">
      <c r="B170" s="10">
        <v>168</v>
      </c>
      <c r="C170" s="10"/>
      <c r="E170" s="11">
        <f t="shared" si="108"/>
        <v>0</v>
      </c>
      <c r="F170" s="11">
        <f t="shared" si="104"/>
        <v>1970359.9237268548</v>
      </c>
      <c r="G170" s="11">
        <f t="shared" si="105"/>
        <v>55131.427234583534</v>
      </c>
      <c r="H170" s="11">
        <f t="shared" si="106"/>
        <v>5513.1427234583243</v>
      </c>
      <c r="K170" s="11">
        <f t="shared" si="107"/>
        <v>-5513.1427234583243</v>
      </c>
    </row>
    <row r="171" spans="2:11">
      <c r="B171" s="10">
        <v>169</v>
      </c>
      <c r="C171" s="10"/>
      <c r="E171" s="11">
        <f t="shared" si="108"/>
        <v>0</v>
      </c>
      <c r="F171" s="11">
        <f t="shared" si="104"/>
        <v>1975588.3761808504</v>
      </c>
      <c r="G171" s="11">
        <f t="shared" si="105"/>
        <v>52284.524539955892</v>
      </c>
      <c r="H171" s="11">
        <f t="shared" si="106"/>
        <v>5228.4524539956365</v>
      </c>
      <c r="K171" s="11">
        <f t="shared" si="107"/>
        <v>-5228.4524539956365</v>
      </c>
    </row>
    <row r="172" spans="2:11">
      <c r="B172" s="10">
        <v>170</v>
      </c>
      <c r="C172" s="10"/>
      <c r="E172" s="11">
        <f t="shared" si="108"/>
        <v>0</v>
      </c>
      <c r="F172" s="11">
        <f t="shared" si="104"/>
        <v>1980544.4691338337</v>
      </c>
      <c r="G172" s="11">
        <f t="shared" si="105"/>
        <v>49560.92952983221</v>
      </c>
      <c r="H172" s="11">
        <f t="shared" si="106"/>
        <v>4956.0929529831301</v>
      </c>
      <c r="K172" s="11">
        <f t="shared" si="107"/>
        <v>-4956.0929529831301</v>
      </c>
    </row>
    <row r="173" spans="2:11">
      <c r="B173" s="10">
        <v>171</v>
      </c>
      <c r="C173" s="10"/>
      <c r="E173" s="11">
        <f t="shared" si="108"/>
        <v>0</v>
      </c>
      <c r="F173" s="11">
        <f t="shared" si="104"/>
        <v>1985240.1812782066</v>
      </c>
      <c r="G173" s="11">
        <f t="shared" si="105"/>
        <v>46957.121443729848</v>
      </c>
      <c r="H173" s="11">
        <f t="shared" si="106"/>
        <v>4695.7121443729175</v>
      </c>
      <c r="K173" s="11">
        <f t="shared" si="107"/>
        <v>-4695.7121443729175</v>
      </c>
    </row>
    <row r="174" spans="2:11">
      <c r="B174" s="10">
        <v>172</v>
      </c>
      <c r="C174" s="10"/>
      <c r="E174" s="11">
        <f t="shared" si="108"/>
        <v>0</v>
      </c>
      <c r="F174" s="11">
        <f t="shared" si="104"/>
        <v>1989687.1342807312</v>
      </c>
      <c r="G174" s="11">
        <f t="shared" si="105"/>
        <v>44469.530025245622</v>
      </c>
      <c r="H174" s="11">
        <f t="shared" si="106"/>
        <v>4446.9530025246459</v>
      </c>
      <c r="K174" s="11">
        <f t="shared" si="107"/>
        <v>-4446.9530025246459</v>
      </c>
    </row>
    <row r="175" spans="2:11">
      <c r="B175" s="10">
        <v>173</v>
      </c>
      <c r="C175" s="10"/>
      <c r="E175" s="11">
        <f t="shared" si="108"/>
        <v>0</v>
      </c>
      <c r="F175" s="11">
        <f t="shared" si="104"/>
        <v>1993896.5894838567</v>
      </c>
      <c r="G175" s="11">
        <f t="shared" si="105"/>
        <v>42094.552031254862</v>
      </c>
      <c r="H175" s="11">
        <f t="shared" si="106"/>
        <v>4209.4552031254616</v>
      </c>
      <c r="K175" s="11">
        <f t="shared" si="107"/>
        <v>-4209.4552031254616</v>
      </c>
    </row>
    <row r="176" spans="2:11">
      <c r="B176" s="10">
        <v>174</v>
      </c>
      <c r="C176" s="10"/>
      <c r="E176" s="11">
        <f t="shared" si="108"/>
        <v>0</v>
      </c>
      <c r="F176" s="11">
        <f t="shared" si="104"/>
        <v>1997879.4461228163</v>
      </c>
      <c r="G176" s="11">
        <f t="shared" si="105"/>
        <v>39828.56638959609</v>
      </c>
      <c r="H176" s="11">
        <f t="shared" si="106"/>
        <v>3982.8566389597117</v>
      </c>
      <c r="K176" s="11">
        <f t="shared" si="107"/>
        <v>-3982.8566389597117</v>
      </c>
    </row>
    <row r="177" spans="2:11">
      <c r="B177" s="10">
        <v>175</v>
      </c>
      <c r="C177" s="10"/>
      <c r="E177" s="11">
        <f t="shared" si="108"/>
        <v>0</v>
      </c>
      <c r="F177" s="11">
        <f t="shared" si="104"/>
        <v>2001646.2409287994</v>
      </c>
      <c r="G177" s="11">
        <f t="shared" si="105"/>
        <v>37667.948059830815</v>
      </c>
      <c r="H177" s="11">
        <f t="shared" si="106"/>
        <v>3766.7948059831801</v>
      </c>
      <c r="K177" s="11">
        <f t="shared" si="107"/>
        <v>-3766.7948059831801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9"/>
  <sheetViews>
    <sheetView workbookViewId="0">
      <pane ySplit="1" topLeftCell="A118" activePane="bottomLeft" state="frozen"/>
      <selection pane="bottomLeft" activeCell="A133" sqref="A13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27.6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31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32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32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32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32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>
        <f>Dati!A112</f>
        <v>44153</v>
      </c>
      <c r="B112" s="10">
        <v>109</v>
      </c>
      <c r="C112">
        <f>Dati!K112</f>
        <v>47217</v>
      </c>
      <c r="D112">
        <f t="shared" ref="D112:D113" si="31">C112-C111</f>
        <v>753</v>
      </c>
      <c r="E112" s="11">
        <f t="shared" ref="E112:E113" si="32">SUM(D105:D111)/7</f>
        <v>590.57142857142856</v>
      </c>
      <c r="F112">
        <f t="shared" ref="F112:F113" si="33">10*(C112-C111)</f>
        <v>7530</v>
      </c>
      <c r="G112" s="11">
        <f t="shared" ref="G112:G113" si="34">IF(G111+I112+$O$11&gt;$C$3,G111+I112+$O$11,$C$3)</f>
        <v>2740363.9805011749</v>
      </c>
      <c r="H112" s="11">
        <f t="shared" ref="H112:H113" si="35">(G112-G111)*1000</f>
        <v>35744840.745375961</v>
      </c>
      <c r="I112" s="11">
        <f t="shared" ref="I112:I113" si="36">$O$10*((B112-$O$13)/$O$9)^$O$8*EXP(-(B112-$O$13)/$O$9)</f>
        <v>598.84074537614242</v>
      </c>
      <c r="J112" s="11">
        <f t="shared" ref="J112:J113" si="37">C112-G112</f>
        <v>-2693146.9805011749</v>
      </c>
      <c r="K112" s="11">
        <f t="shared" ref="K112:K113" si="38">D112-I112</f>
        <v>154.15925462385758</v>
      </c>
      <c r="L112" s="11">
        <f t="shared" si="21"/>
        <v>-8.269316804713867</v>
      </c>
    </row>
    <row r="113" spans="1:12">
      <c r="A113" s="2">
        <f>Dati!A113</f>
        <v>44154</v>
      </c>
      <c r="B113" s="10">
        <v>110</v>
      </c>
      <c r="C113">
        <f>Dati!K113</f>
        <v>47870</v>
      </c>
      <c r="D113">
        <f t="shared" si="31"/>
        <v>653</v>
      </c>
      <c r="E113" s="11">
        <f t="shared" si="32"/>
        <v>609.14285714285711</v>
      </c>
      <c r="F113">
        <f t="shared" si="33"/>
        <v>6530</v>
      </c>
      <c r="G113" s="11">
        <f t="shared" si="34"/>
        <v>2776122.2802504264</v>
      </c>
      <c r="H113" s="11">
        <f t="shared" si="35"/>
        <v>35758299.749251455</v>
      </c>
      <c r="I113" s="11">
        <f t="shared" si="36"/>
        <v>612.29974925137992</v>
      </c>
      <c r="J113" s="11">
        <f t="shared" si="37"/>
        <v>-2728252.2802504264</v>
      </c>
      <c r="K113" s="11">
        <f t="shared" si="38"/>
        <v>40.700250748620078</v>
      </c>
      <c r="L113" s="11">
        <f t="shared" si="21"/>
        <v>-3.1568921085228112</v>
      </c>
    </row>
    <row r="114" spans="1:12">
      <c r="A114" s="2">
        <f>Dati!A114</f>
        <v>44155</v>
      </c>
      <c r="B114" s="10">
        <v>111</v>
      </c>
      <c r="C114">
        <f>Dati!K114</f>
        <v>48569</v>
      </c>
      <c r="D114">
        <f t="shared" ref="D114" si="39">C114-C113</f>
        <v>699</v>
      </c>
      <c r="E114" s="11">
        <f t="shared" ref="E114" si="40">SUM(D107:D113)/7</f>
        <v>611.57142857142856</v>
      </c>
      <c r="F114">
        <f t="shared" ref="F114" si="41">10*(C114-C113)</f>
        <v>6990</v>
      </c>
      <c r="G114" s="11">
        <f t="shared" ref="G114" si="42">IF(G113+I114+$O$11&gt;$C$3,G113+I114+$O$11,$C$3)</f>
        <v>2811892.7830228209</v>
      </c>
      <c r="H114" s="11">
        <f t="shared" ref="H114" si="43">(G114-G113)*1000</f>
        <v>35770502.772394568</v>
      </c>
      <c r="I114" s="11">
        <f t="shared" ref="I114" si="44">$O$10*((B114-$O$13)/$O$9)^$O$8*EXP(-(B114-$O$13)/$O$9)</f>
        <v>624.50277239454635</v>
      </c>
      <c r="J114" s="11">
        <f t="shared" ref="J114" si="45">C114-G114</f>
        <v>-2763323.7830228209</v>
      </c>
      <c r="K114" s="11">
        <f t="shared" ref="K114" si="46">D114-I114</f>
        <v>74.497227605453645</v>
      </c>
      <c r="L114" s="11">
        <f t="shared" si="21"/>
        <v>-12.9313438231178</v>
      </c>
    </row>
    <row r="115" spans="1:12">
      <c r="A115" s="2">
        <f>Dati!A115</f>
        <v>44156</v>
      </c>
      <c r="B115" s="10">
        <v>112</v>
      </c>
      <c r="C115">
        <f>Dati!K115</f>
        <v>49261</v>
      </c>
      <c r="D115">
        <f t="shared" ref="D115" si="47">C115-C114</f>
        <v>692</v>
      </c>
      <c r="E115" s="11">
        <f t="shared" ref="E115" si="48">SUM(D108:D114)/7</f>
        <v>632.85714285714289</v>
      </c>
      <c r="F115">
        <f t="shared" ref="F115" si="49">10*(C115-C114)</f>
        <v>6920</v>
      </c>
      <c r="G115" s="11">
        <f t="shared" ref="G115" si="50">IF(G114+I115+$O$11&gt;$C$3,G114+I115+$O$11,$C$3)</f>
        <v>2847674.2045674841</v>
      </c>
      <c r="H115" s="11">
        <f t="shared" ref="H115" si="51">(G115-G114)*1000</f>
        <v>35781421.544663146</v>
      </c>
      <c r="I115" s="11">
        <f t="shared" ref="I115" si="52">$O$10*((B115-$O$13)/$O$9)^$O$8*EXP(-(B115-$O$13)/$O$9)</f>
        <v>635.42154466299337</v>
      </c>
      <c r="J115" s="11">
        <f t="shared" ref="J115" si="53">C115-G115</f>
        <v>-2798413.2045674841</v>
      </c>
      <c r="K115" s="11">
        <f t="shared" ref="K115" si="54">D115-I115</f>
        <v>56.578455337006631</v>
      </c>
      <c r="L115" s="11">
        <f t="shared" si="21"/>
        <v>-2.5644018058504798</v>
      </c>
    </row>
    <row r="116" spans="1:12">
      <c r="A116" s="2">
        <f>Dati!A116</f>
        <v>44157</v>
      </c>
      <c r="B116" s="10">
        <v>113</v>
      </c>
      <c r="C116">
        <f>Dati!K116</f>
        <v>49823</v>
      </c>
      <c r="D116">
        <f t="shared" ref="D116" si="55">C116-C115</f>
        <v>562</v>
      </c>
      <c r="E116" s="11">
        <f t="shared" ref="E116" si="56">SUM(D109:D115)/7</f>
        <v>654</v>
      </c>
      <c r="F116">
        <f t="shared" ref="F116" si="57">10*(C116-C115)</f>
        <v>5620</v>
      </c>
      <c r="G116" s="11">
        <f t="shared" ref="G116" si="58">IF(G115+I116+$O$11&gt;$C$3,G115+I116+$O$11,$C$3)</f>
        <v>2883465.2411652524</v>
      </c>
      <c r="H116" s="11">
        <f t="shared" ref="H116" si="59">(G116-G115)*1000</f>
        <v>35791036.597768307</v>
      </c>
      <c r="I116" s="11">
        <f t="shared" ref="I116" si="60">$O$10*((B116-$O$13)/$O$9)^$O$8*EXP(-(B116-$O$13)/$O$9)</f>
        <v>645.03659776851646</v>
      </c>
      <c r="J116" s="11">
        <f t="shared" ref="J116" si="61">C116-G116</f>
        <v>-2833642.2411652524</v>
      </c>
      <c r="K116" s="11">
        <f t="shared" ref="K116" si="62">D116-I116</f>
        <v>-83.036597768516458</v>
      </c>
      <c r="L116" s="11">
        <f t="shared" si="21"/>
        <v>8.963402231483542</v>
      </c>
    </row>
    <row r="117" spans="1:12">
      <c r="A117" s="2">
        <f>Dati!A117</f>
        <v>44158</v>
      </c>
      <c r="B117" s="10">
        <v>114</v>
      </c>
      <c r="C117">
        <f>Dati!K117</f>
        <v>50453</v>
      </c>
      <c r="D117">
        <f t="shared" ref="D117:D118" si="63">C117-C116</f>
        <v>630</v>
      </c>
      <c r="E117" s="11">
        <f t="shared" ref="E117:E118" si="64">SUM(D110:D116)/7</f>
        <v>656.28571428571433</v>
      </c>
      <c r="F117">
        <f t="shared" ref="F117:F118" si="65">10*(C117-C116)</f>
        <v>6300</v>
      </c>
      <c r="G117" s="11">
        <f t="shared" ref="G117:G118" si="66">IF(G116+I117+$O$11&gt;$C$3,G116+I117+$O$11,$C$3)</f>
        <v>2919264.5781056103</v>
      </c>
      <c r="H117" s="11">
        <f t="shared" ref="H117:H118" si="67">(G117-G116)*1000</f>
        <v>35799336.940357924</v>
      </c>
      <c r="I117" s="11">
        <f t="shared" ref="I117:I118" si="68">$O$10*((B117-$O$13)/$O$9)^$O$8*EXP(-(B117-$O$13)/$O$9)</f>
        <v>653.33694035788278</v>
      </c>
      <c r="J117" s="11">
        <f t="shared" ref="J117:J118" si="69">C117-G117</f>
        <v>-2868811.5781056103</v>
      </c>
      <c r="K117" s="11">
        <f t="shared" ref="K117:K118" si="70">D117-I117</f>
        <v>-23.336940357882781</v>
      </c>
      <c r="L117" s="11">
        <f t="shared" si="21"/>
        <v>2.948773927831553</v>
      </c>
    </row>
    <row r="118" spans="1:12">
      <c r="A118" s="2">
        <f>Dati!A118</f>
        <v>44159</v>
      </c>
      <c r="B118" s="10">
        <v>115</v>
      </c>
      <c r="C118">
        <f>Dati!K118</f>
        <v>51306</v>
      </c>
      <c r="D118">
        <f t="shared" si="63"/>
        <v>853</v>
      </c>
      <c r="E118" s="11">
        <f t="shared" si="64"/>
        <v>674.28571428571433</v>
      </c>
      <c r="F118">
        <f t="shared" si="65"/>
        <v>8530</v>
      </c>
      <c r="G118" s="11">
        <f t="shared" si="66"/>
        <v>2955070.8977796533</v>
      </c>
      <c r="H118" s="11">
        <f t="shared" si="67"/>
        <v>35806319.674042985</v>
      </c>
      <c r="I118" s="11">
        <f t="shared" si="68"/>
        <v>660.319674042923</v>
      </c>
      <c r="J118" s="11">
        <f t="shared" si="69"/>
        <v>-2903764.8977796533</v>
      </c>
      <c r="K118" s="11">
        <f t="shared" si="70"/>
        <v>192.680325957077</v>
      </c>
      <c r="L118" s="11">
        <f t="shared" si="21"/>
        <v>13.966040242791337</v>
      </c>
    </row>
    <row r="119" spans="1:12">
      <c r="A119" s="2">
        <f>Dati!A119</f>
        <v>44160</v>
      </c>
      <c r="B119" s="10">
        <v>116</v>
      </c>
      <c r="C119">
        <f>Dati!K119</f>
        <v>52028</v>
      </c>
      <c r="D119">
        <f t="shared" ref="D119:D120" si="71">C119-C118</f>
        <v>722</v>
      </c>
      <c r="E119" s="11">
        <f t="shared" ref="E119:E120" si="72">SUM(D112:D118)/7</f>
        <v>691.71428571428567</v>
      </c>
      <c r="F119">
        <f t="shared" ref="F119:F120" si="73">10*(C119-C118)</f>
        <v>7220</v>
      </c>
      <c r="G119" s="11">
        <f t="shared" ref="G119:G120" si="74">IF(G118+I119+$O$11&gt;$C$3,G118+I119+$O$11,$C$3)</f>
        <v>2990882.8873396739</v>
      </c>
      <c r="H119" s="11">
        <f t="shared" ref="H119:H120" si="75">(G119-G118)*1000</f>
        <v>35811989.560020626</v>
      </c>
      <c r="I119" s="11">
        <f t="shared" ref="I119:I120" si="76">$O$10*((B119-$O$13)/$O$9)^$O$8*EXP(-(B119-$O$13)/$O$9)</f>
        <v>665.98956002082514</v>
      </c>
      <c r="J119" s="11">
        <f t="shared" ref="J119:J120" si="77">C119-G119</f>
        <v>-2938854.8873396739</v>
      </c>
      <c r="K119" s="11">
        <f t="shared" ref="K119:K120" si="78">D119-I119</f>
        <v>56.010439979174862</v>
      </c>
      <c r="L119" s="11">
        <f t="shared" ref="L119:L120" si="79">E119-I119</f>
        <v>25.724725693460528</v>
      </c>
    </row>
    <row r="120" spans="1:12">
      <c r="A120" s="2">
        <f>Dati!A120</f>
        <v>44161</v>
      </c>
      <c r="B120" s="10">
        <v>117</v>
      </c>
      <c r="C120">
        <f>Dati!K120</f>
        <v>52850</v>
      </c>
      <c r="D120">
        <f t="shared" si="71"/>
        <v>822</v>
      </c>
      <c r="E120" s="11">
        <f t="shared" si="72"/>
        <v>687.28571428571433</v>
      </c>
      <c r="F120">
        <f t="shared" si="73"/>
        <v>8220</v>
      </c>
      <c r="G120" s="11">
        <f t="shared" si="74"/>
        <v>3026699.2458852357</v>
      </c>
      <c r="H120" s="11">
        <f t="shared" si="75"/>
        <v>35816358.54556179</v>
      </c>
      <c r="I120" s="11">
        <f t="shared" si="76"/>
        <v>670.35854556170989</v>
      </c>
      <c r="J120" s="11">
        <f t="shared" si="77"/>
        <v>-2973849.2458852357</v>
      </c>
      <c r="K120" s="11">
        <f t="shared" si="78"/>
        <v>151.64145443829011</v>
      </c>
      <c r="L120" s="11">
        <f t="shared" si="79"/>
        <v>16.927168724004446</v>
      </c>
    </row>
    <row r="121" spans="1:12">
      <c r="A121" s="2">
        <f>Dati!A121</f>
        <v>44162</v>
      </c>
      <c r="B121" s="10">
        <v>118</v>
      </c>
      <c r="C121">
        <f>Dati!K121</f>
        <v>53677</v>
      </c>
      <c r="D121">
        <f t="shared" ref="D121:D123" si="80">C121-C120</f>
        <v>827</v>
      </c>
      <c r="E121" s="11">
        <f t="shared" ref="E121:E123" si="81">SUM(D114:D120)/7</f>
        <v>711.42857142857144</v>
      </c>
      <c r="F121">
        <f t="shared" ref="F121:F123" si="82">10*(C121-C120)</f>
        <v>8270</v>
      </c>
      <c r="G121" s="11">
        <f t="shared" ref="G121:G123" si="83">IF(G120+I121+$O$11&gt;$C$3,G120+I121+$O$11,$C$3)</f>
        <v>3062518.6911444198</v>
      </c>
      <c r="H121" s="11">
        <f t="shared" ref="H121:H123" si="84">(G121-G120)*1000</f>
        <v>35819445.259184107</v>
      </c>
      <c r="I121" s="11">
        <f t="shared" ref="I121:I123" si="85">$O$10*((B121-$O$13)/$O$9)^$O$8*EXP(-(B121-$O$13)/$O$9)</f>
        <v>673.4452591840693</v>
      </c>
      <c r="J121" s="11">
        <f t="shared" ref="J121:J123" si="86">C121-G121</f>
        <v>-3008841.6911444198</v>
      </c>
      <c r="K121" s="11">
        <f t="shared" ref="K121:K123" si="87">D121-I121</f>
        <v>153.5547408159307</v>
      </c>
      <c r="L121" s="11">
        <f t="shared" ref="L121:L123" si="88">E121-I121</f>
        <v>37.983312244502144</v>
      </c>
    </row>
    <row r="122" spans="1:12">
      <c r="A122" s="2">
        <f>Dati!A122</f>
        <v>44163</v>
      </c>
      <c r="B122" s="10">
        <v>119</v>
      </c>
      <c r="C122">
        <f>Dati!K122</f>
        <v>54363</v>
      </c>
      <c r="D122">
        <f t="shared" si="80"/>
        <v>686</v>
      </c>
      <c r="E122" s="11">
        <f t="shared" si="81"/>
        <v>729.71428571428567</v>
      </c>
      <c r="F122">
        <f t="shared" si="82"/>
        <v>6860</v>
      </c>
      <c r="G122" s="11">
        <f t="shared" si="83"/>
        <v>3098339.9656272293</v>
      </c>
      <c r="H122" s="11">
        <f t="shared" si="84"/>
        <v>35821274.482809469</v>
      </c>
      <c r="I122" s="11">
        <f t="shared" si="85"/>
        <v>675.27448280931549</v>
      </c>
      <c r="J122" s="11">
        <f t="shared" si="86"/>
        <v>-3043976.9656272293</v>
      </c>
      <c r="K122" s="11">
        <f t="shared" si="87"/>
        <v>10.725517190684513</v>
      </c>
      <c r="L122" s="11">
        <f t="shared" si="88"/>
        <v>54.439802904970179</v>
      </c>
    </row>
    <row r="123" spans="1:12">
      <c r="A123" s="2">
        <f>Dati!A123</f>
        <v>44164</v>
      </c>
      <c r="B123" s="10">
        <v>120</v>
      </c>
      <c r="C123">
        <f>Dati!K123</f>
        <v>54904</v>
      </c>
      <c r="D123">
        <f t="shared" si="80"/>
        <v>541</v>
      </c>
      <c r="E123" s="11">
        <f t="shared" si="81"/>
        <v>728.85714285714289</v>
      </c>
      <c r="F123">
        <f t="shared" si="82"/>
        <v>5410</v>
      </c>
      <c r="G123" s="11">
        <f t="shared" si="83"/>
        <v>3134161.842235832</v>
      </c>
      <c r="H123" s="11">
        <f t="shared" si="84"/>
        <v>35821876.608602703</v>
      </c>
      <c r="I123" s="11">
        <f t="shared" si="85"/>
        <v>675.87660860279675</v>
      </c>
      <c r="J123" s="11">
        <f t="shared" si="86"/>
        <v>-3079257.842235832</v>
      </c>
      <c r="K123" s="11">
        <f t="shared" si="87"/>
        <v>-134.87660860279675</v>
      </c>
      <c r="L123" s="11">
        <f t="shared" si="88"/>
        <v>52.980534254346139</v>
      </c>
    </row>
    <row r="124" spans="1:12">
      <c r="A124" s="2">
        <f>Dati!A124</f>
        <v>44165</v>
      </c>
      <c r="B124" s="10">
        <v>121</v>
      </c>
      <c r="C124">
        <f>Dati!K124</f>
        <v>55576</v>
      </c>
      <c r="D124">
        <f t="shared" ref="D124:D127" si="89">C124-C123</f>
        <v>672</v>
      </c>
      <c r="E124" s="11">
        <f t="shared" ref="E124:E127" si="90">SUM(D117:D123)/7</f>
        <v>725.85714285714289</v>
      </c>
      <c r="F124">
        <f t="shared" ref="F124:F127" si="91">10*(C124-C123)</f>
        <v>6720</v>
      </c>
      <c r="G124" s="11">
        <f t="shared" ref="G124:G127" si="92">IF(G123+I124+$O$11&gt;$C$3,G123+I124+$O$11,$C$3)</f>
        <v>3169983.1293234187</v>
      </c>
      <c r="H124" s="11">
        <f t="shared" ref="H124:H127" si="93">(G124-G123)*1000</f>
        <v>35821287.087586708</v>
      </c>
      <c r="I124" s="11">
        <f t="shared" ref="I124:I127" si="94">$O$10*((B124-$O$13)/$O$9)^$O$8*EXP(-(B124-$O$13)/$O$9)</f>
        <v>675.28708758683786</v>
      </c>
      <c r="J124" s="11">
        <f t="shared" ref="J124:J127" si="95">C124-G124</f>
        <v>-3114407.1293234187</v>
      </c>
      <c r="K124" s="11">
        <f t="shared" ref="K124:K127" si="96">D124-I124</f>
        <v>-3.2870875868378562</v>
      </c>
      <c r="L124" s="11">
        <f t="shared" ref="L124:L127" si="97">E124-I124</f>
        <v>50.570055270305033</v>
      </c>
    </row>
    <row r="125" spans="1:12">
      <c r="A125" s="2">
        <f>Dati!A125</f>
        <v>44166</v>
      </c>
      <c r="B125" s="10">
        <v>122</v>
      </c>
      <c r="C125">
        <f>Dati!K125</f>
        <v>56361</v>
      </c>
      <c r="D125">
        <f t="shared" si="89"/>
        <v>785</v>
      </c>
      <c r="E125" s="11">
        <f t="shared" si="90"/>
        <v>731.85714285714289</v>
      </c>
      <c r="F125">
        <f t="shared" si="91"/>
        <v>7850</v>
      </c>
      <c r="G125" s="11">
        <f t="shared" si="92"/>
        <v>3205802.6751998849</v>
      </c>
      <c r="H125" s="11">
        <f t="shared" si="93"/>
        <v>35819545.8764662</v>
      </c>
      <c r="I125" s="11">
        <f t="shared" si="94"/>
        <v>673.54587646630648</v>
      </c>
      <c r="J125" s="11">
        <f t="shared" si="95"/>
        <v>-3149441.6751998849</v>
      </c>
      <c r="K125" s="11">
        <f t="shared" si="96"/>
        <v>111.45412353369352</v>
      </c>
      <c r="L125" s="11">
        <f t="shared" si="97"/>
        <v>58.311266390836408</v>
      </c>
    </row>
    <row r="126" spans="1:12">
      <c r="A126" s="2">
        <f>Dati!A126</f>
        <v>44167</v>
      </c>
      <c r="B126" s="10">
        <v>123</v>
      </c>
      <c r="C126">
        <f>Dati!K126</f>
        <v>57045</v>
      </c>
      <c r="D126">
        <f t="shared" si="89"/>
        <v>684</v>
      </c>
      <c r="E126" s="11">
        <f t="shared" si="90"/>
        <v>722.14285714285711</v>
      </c>
      <c r="F126">
        <f t="shared" si="91"/>
        <v>6840</v>
      </c>
      <c r="G126" s="11">
        <f t="shared" si="92"/>
        <v>3241619.3720883369</v>
      </c>
      <c r="H126" s="11">
        <f t="shared" si="93"/>
        <v>35816696.888451934</v>
      </c>
      <c r="I126" s="11">
        <f t="shared" si="94"/>
        <v>670.69688845190842</v>
      </c>
      <c r="J126" s="11">
        <f t="shared" si="95"/>
        <v>-3184574.3720883369</v>
      </c>
      <c r="K126" s="11">
        <f t="shared" si="96"/>
        <v>13.303111548091579</v>
      </c>
      <c r="L126" s="11">
        <f t="shared" si="97"/>
        <v>51.445968690948689</v>
      </c>
    </row>
    <row r="127" spans="1:12">
      <c r="A127" s="2">
        <f>Dati!A127</f>
        <v>44168</v>
      </c>
      <c r="B127" s="10">
        <v>124</v>
      </c>
      <c r="C127">
        <f>Dati!K127</f>
        <v>58038</v>
      </c>
      <c r="D127">
        <f t="shared" si="89"/>
        <v>993</v>
      </c>
      <c r="E127" s="11">
        <f t="shared" si="90"/>
        <v>716.71428571428567</v>
      </c>
      <c r="F127">
        <f t="shared" si="91"/>
        <v>9930</v>
      </c>
      <c r="G127" s="11">
        <f t="shared" si="92"/>
        <v>3277432.1595415487</v>
      </c>
      <c r="H127" s="11">
        <f t="shared" si="93"/>
        <v>35812787.453211844</v>
      </c>
      <c r="I127" s="11">
        <f t="shared" si="94"/>
        <v>666.78745321204292</v>
      </c>
      <c r="J127" s="11">
        <f t="shared" si="95"/>
        <v>-3219394.1595415487</v>
      </c>
      <c r="K127" s="11">
        <f t="shared" si="96"/>
        <v>326.21254678795708</v>
      </c>
      <c r="L127" s="11">
        <f t="shared" si="97"/>
        <v>49.926832502242746</v>
      </c>
    </row>
    <row r="128" spans="1:12">
      <c r="A128" s="2">
        <f>Dati!A128</f>
        <v>44169</v>
      </c>
      <c r="B128" s="10">
        <v>125</v>
      </c>
      <c r="C128">
        <f>Dati!K128</f>
        <v>58852</v>
      </c>
      <c r="D128">
        <f t="shared" ref="D128:D129" si="98">C128-C127</f>
        <v>814</v>
      </c>
      <c r="E128" s="11">
        <f t="shared" ref="E128:E129" si="99">SUM(D121:D127)/7</f>
        <v>741.14285714285711</v>
      </c>
      <c r="F128">
        <f t="shared" ref="F128:F129" si="100">10*(C128-C127)</f>
        <v>8140</v>
      </c>
      <c r="G128" s="11">
        <f t="shared" ref="G128:G129" si="101">IF(G127+I128+$O$11&gt;$C$3,G127+I128+$O$11,$C$3)</f>
        <v>3313240.0273319888</v>
      </c>
      <c r="H128" s="11">
        <f t="shared" ref="H128:H129" si="102">(G128-G127)*1000</f>
        <v>35807867.790440097</v>
      </c>
      <c r="I128" s="11">
        <f t="shared" ref="I128:I129" si="103">$O$10*((B128-$O$13)/$O$9)^$O$8*EXP(-(B128-$O$13)/$O$9)</f>
        <v>661.86779044017703</v>
      </c>
      <c r="J128" s="11">
        <f t="shared" ref="J128:J129" si="104">C128-G128</f>
        <v>-3254388.0273319888</v>
      </c>
      <c r="K128" s="11">
        <f t="shared" ref="K128:K129" si="105">D128-I128</f>
        <v>152.13220955982297</v>
      </c>
      <c r="L128" s="11">
        <f t="shared" ref="L128:L129" si="106">E128-I128</f>
        <v>79.275066702680078</v>
      </c>
    </row>
    <row r="129" spans="1:12">
      <c r="A129" s="2">
        <f>Dati!A129</f>
        <v>44170</v>
      </c>
      <c r="B129" s="10">
        <v>126</v>
      </c>
      <c r="C129">
        <f>Dati!K129</f>
        <v>59514</v>
      </c>
      <c r="D129">
        <f t="shared" si="98"/>
        <v>662</v>
      </c>
      <c r="E129" s="11">
        <f t="shared" si="99"/>
        <v>739.28571428571433</v>
      </c>
      <c r="F129">
        <f t="shared" si="100"/>
        <v>6620</v>
      </c>
      <c r="G129" s="11">
        <f t="shared" si="101"/>
        <v>3349042.0178328883</v>
      </c>
      <c r="H129" s="11">
        <f t="shared" si="102"/>
        <v>35801990.500899494</v>
      </c>
      <c r="I129" s="11">
        <f t="shared" si="103"/>
        <v>655.99050089928187</v>
      </c>
      <c r="J129" s="11">
        <f t="shared" si="104"/>
        <v>-3289528.0178328883</v>
      </c>
      <c r="K129" s="11">
        <f t="shared" si="105"/>
        <v>6.0094991007181306</v>
      </c>
      <c r="L129" s="11">
        <f t="shared" si="106"/>
        <v>83.295213386432465</v>
      </c>
    </row>
    <row r="130" spans="1:12">
      <c r="A130" s="2">
        <f>Dati!A130</f>
        <v>44171</v>
      </c>
      <c r="B130" s="10">
        <v>127</v>
      </c>
      <c r="C130">
        <f>Dati!K130</f>
        <v>60078</v>
      </c>
      <c r="D130">
        <f t="shared" ref="D130:D133" si="107">C130-C129</f>
        <v>564</v>
      </c>
      <c r="E130" s="11">
        <f t="shared" ref="E130:E133" si="108">SUM(D123:D129)/7</f>
        <v>735.85714285714289</v>
      </c>
      <c r="F130">
        <f t="shared" ref="F130:F133" si="109">10*(C130-C129)</f>
        <v>5640</v>
      </c>
      <c r="G130" s="11">
        <f t="shared" ref="G130:G133" si="110">IF(G129+I130+$O$11&gt;$C$3,G129+I130+$O$11,$C$3)</f>
        <v>3384837.2279110928</v>
      </c>
      <c r="H130" s="11">
        <f t="shared" ref="H130:H133" si="111">(G130-G129)*1000</f>
        <v>35795210.078204513</v>
      </c>
      <c r="I130" s="11">
        <f t="shared" ref="I130:I133" si="112">$O$10*((B130-$O$13)/$O$9)^$O$8*EXP(-(B130-$O$13)/$O$9)</f>
        <v>649.21007820445266</v>
      </c>
      <c r="J130" s="11">
        <f t="shared" ref="J130:J133" si="113">C130-G130</f>
        <v>-3324759.2279110928</v>
      </c>
      <c r="K130" s="11">
        <f t="shared" ref="K130:K133" si="114">D130-I130</f>
        <v>-85.210078204452657</v>
      </c>
      <c r="L130" s="11">
        <f t="shared" ref="L130:L133" si="115">E130-I130</f>
        <v>86.647064652690233</v>
      </c>
    </row>
    <row r="131" spans="1:12">
      <c r="A131" s="2">
        <f>Dati!A131</f>
        <v>44172</v>
      </c>
      <c r="B131" s="10">
        <v>128</v>
      </c>
      <c r="C131">
        <f>Dati!K131</f>
        <v>60606</v>
      </c>
      <c r="D131">
        <f t="shared" si="107"/>
        <v>528</v>
      </c>
      <c r="E131" s="11">
        <f t="shared" si="108"/>
        <v>739.14285714285711</v>
      </c>
      <c r="F131">
        <f t="shared" si="109"/>
        <v>5280</v>
      </c>
      <c r="G131" s="11">
        <f t="shared" si="110"/>
        <v>3420624.8103551273</v>
      </c>
      <c r="H131" s="11">
        <f t="shared" si="111"/>
        <v>35787582.444034517</v>
      </c>
      <c r="I131" s="11">
        <f t="shared" si="112"/>
        <v>641.58244403459059</v>
      </c>
      <c r="J131" s="11">
        <f t="shared" si="113"/>
        <v>-3360018.8103551273</v>
      </c>
      <c r="K131" s="11">
        <f t="shared" si="114"/>
        <v>-113.58244403459059</v>
      </c>
      <c r="L131" s="11">
        <f t="shared" si="115"/>
        <v>97.560413108266516</v>
      </c>
    </row>
    <row r="132" spans="1:12">
      <c r="A132" s="2">
        <f>Dati!A132</f>
        <v>44173</v>
      </c>
      <c r="B132" s="10">
        <v>129</v>
      </c>
      <c r="C132">
        <f>Dati!K132</f>
        <v>61240</v>
      </c>
      <c r="D132">
        <f t="shared" si="107"/>
        <v>634</v>
      </c>
      <c r="E132" s="11">
        <f t="shared" si="108"/>
        <v>718.57142857142856</v>
      </c>
      <c r="F132">
        <f t="shared" si="109"/>
        <v>6340</v>
      </c>
      <c r="G132" s="11">
        <f t="shared" si="110"/>
        <v>3456403.9748640554</v>
      </c>
      <c r="H132" s="11">
        <f t="shared" si="111"/>
        <v>35779164.508928075</v>
      </c>
      <c r="I132" s="11">
        <f t="shared" si="112"/>
        <v>633.16450892790772</v>
      </c>
      <c r="J132" s="11">
        <f t="shared" si="113"/>
        <v>-3395163.9748640554</v>
      </c>
      <c r="K132" s="11">
        <f t="shared" si="114"/>
        <v>0.83549107209228168</v>
      </c>
      <c r="L132" s="11">
        <f t="shared" si="115"/>
        <v>85.406919643520837</v>
      </c>
    </row>
    <row r="133" spans="1:12">
      <c r="A133" s="2"/>
      <c r="B133" s="10">
        <v>130</v>
      </c>
      <c r="E133" s="11"/>
      <c r="G133" s="11">
        <f t="shared" ref="G133:G139" si="116">IF(G132+I133+$O$11&gt;$C$3,G132+I133+$O$11,$C$3)</f>
        <v>3492173.9886243725</v>
      </c>
      <c r="H133" s="11">
        <f t="shared" ref="H133:H139" si="117">(G133-G132)*1000</f>
        <v>35770013.760317117</v>
      </c>
      <c r="I133" s="11">
        <f t="shared" ref="I133:I139" si="118">$O$10*((B133-$O$13)/$O$9)^$O$8*EXP(-(B133-$O$13)/$O$9)</f>
        <v>624.01376031694372</v>
      </c>
      <c r="J133" s="11"/>
      <c r="K133" s="11">
        <f t="shared" ref="K133:K139" si="119">D133-I133</f>
        <v>-624.01376031694372</v>
      </c>
      <c r="L133" s="11">
        <f t="shared" ref="L133:L139" si="120">E133-I133</f>
        <v>-624.01376031694372</v>
      </c>
    </row>
    <row r="134" spans="1:12">
      <c r="B134" s="10">
        <v>131</v>
      </c>
      <c r="G134" s="11">
        <f t="shared" si="116"/>
        <v>3527934.176503371</v>
      </c>
      <c r="H134" s="11">
        <f t="shared" si="117"/>
        <v>35760187.878998458</v>
      </c>
      <c r="I134" s="11">
        <f t="shared" si="118"/>
        <v>614.18787899861456</v>
      </c>
      <c r="K134" s="11">
        <f t="shared" si="119"/>
        <v>-614.18787899861456</v>
      </c>
      <c r="L134" s="11">
        <f t="shared" si="120"/>
        <v>-614.18787899861456</v>
      </c>
    </row>
    <row r="135" spans="1:12">
      <c r="B135" s="10">
        <v>132</v>
      </c>
      <c r="G135" s="11">
        <f t="shared" si="116"/>
        <v>3563683.9208881855</v>
      </c>
      <c r="H135" s="11">
        <f t="shared" si="117"/>
        <v>35749744.384814516</v>
      </c>
      <c r="I135" s="11">
        <f t="shared" si="118"/>
        <v>603.74438481463949</v>
      </c>
      <c r="K135" s="11">
        <f t="shared" si="119"/>
        <v>-603.74438481463949</v>
      </c>
      <c r="L135" s="11">
        <f t="shared" si="120"/>
        <v>-603.74438481463949</v>
      </c>
    </row>
    <row r="136" spans="1:12">
      <c r="B136" s="10">
        <v>133</v>
      </c>
      <c r="G136" s="11">
        <f t="shared" si="116"/>
        <v>3599422.6612001234</v>
      </c>
      <c r="H136" s="11">
        <f t="shared" si="117"/>
        <v>35738740.311937869</v>
      </c>
      <c r="I136" s="11">
        <f t="shared" si="118"/>
        <v>592.74031193784901</v>
      </c>
      <c r="K136" s="11">
        <f t="shared" si="119"/>
        <v>-592.74031193784901</v>
      </c>
      <c r="L136" s="11">
        <f t="shared" si="120"/>
        <v>-592.74031193784901</v>
      </c>
    </row>
    <row r="137" spans="1:12">
      <c r="B137" s="10">
        <v>134</v>
      </c>
      <c r="G137" s="11">
        <f t="shared" si="116"/>
        <v>3635149.8931139433</v>
      </c>
      <c r="H137" s="11">
        <f t="shared" si="117"/>
        <v>35727231.913819909</v>
      </c>
      <c r="I137" s="11">
        <f t="shared" si="118"/>
        <v>581.23191382001085</v>
      </c>
      <c r="K137" s="11">
        <f t="shared" si="119"/>
        <v>-581.23191382001085</v>
      </c>
      <c r="L137" s="11">
        <f t="shared" si="120"/>
        <v>-581.23191382001085</v>
      </c>
    </row>
    <row r="138" spans="1:12">
      <c r="B138" s="10">
        <v>135</v>
      </c>
      <c r="G138" s="11">
        <f t="shared" si="116"/>
        <v>3670865.1675114995</v>
      </c>
      <c r="H138" s="11">
        <f t="shared" si="117"/>
        <v>35715274.397556201</v>
      </c>
      <c r="I138" s="11">
        <f t="shared" si="118"/>
        <v>569.27439755616092</v>
      </c>
      <c r="K138" s="11">
        <f t="shared" si="119"/>
        <v>-569.27439755616092</v>
      </c>
      <c r="L138" s="11">
        <f t="shared" si="120"/>
        <v>-569.27439755616092</v>
      </c>
    </row>
    <row r="139" spans="1:12">
      <c r="B139" s="10">
        <v>136</v>
      </c>
      <c r="G139" s="11">
        <f t="shared" si="116"/>
        <v>3706568.0891986573</v>
      </c>
      <c r="H139" s="11">
        <f t="shared" si="117"/>
        <v>35702921.687157825</v>
      </c>
      <c r="I139" s="11">
        <f t="shared" si="118"/>
        <v>556.92168715768207</v>
      </c>
      <c r="K139" s="11">
        <f t="shared" si="119"/>
        <v>-556.92168715768207</v>
      </c>
      <c r="L139" s="11">
        <f t="shared" si="120"/>
        <v>-556.92168715768207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33"/>
  <sheetViews>
    <sheetView workbookViewId="0">
      <pane ySplit="1" topLeftCell="A114" activePane="bottomLeft" state="frozen"/>
      <selection pane="bottomLeft" activeCell="E141" sqref="E141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" si="101">B112-B111</f>
        <v>32191</v>
      </c>
      <c r="D112" s="11">
        <f t="shared" ref="D112" si="102">SUM(C106:C112)/7</f>
        <v>34658.428571428572</v>
      </c>
      <c r="E112" s="11">
        <f t="shared" ref="E112" si="103">SUM(C109:C112)/4</f>
        <v>32692.25</v>
      </c>
    </row>
    <row r="113" spans="2:5">
      <c r="B113" s="3">
        <f>Dati!N112</f>
        <v>1272352</v>
      </c>
      <c r="C113">
        <f t="shared" ref="C113:C114" si="104">B113-B112</f>
        <v>34280</v>
      </c>
      <c r="D113" s="11">
        <f t="shared" ref="D113:D114" si="105">SUM(C107:C113)/7</f>
        <v>34846.857142857145</v>
      </c>
      <c r="E113" s="11">
        <f t="shared" ref="E113:E114" si="106">SUM(C110:C113)/4</f>
        <v>31950</v>
      </c>
    </row>
    <row r="114" spans="2:5">
      <c r="B114" s="3">
        <f>Dati!N113</f>
        <v>1308528</v>
      </c>
      <c r="C114">
        <f t="shared" si="104"/>
        <v>36176</v>
      </c>
      <c r="D114" s="11">
        <f t="shared" si="105"/>
        <v>34589.571428571428</v>
      </c>
      <c r="E114" s="11">
        <f t="shared" si="106"/>
        <v>32499.75</v>
      </c>
    </row>
    <row r="115" spans="2:5">
      <c r="B115" s="3">
        <f>Dati!N114</f>
        <v>1345767</v>
      </c>
      <c r="C115">
        <f t="shared" ref="C115" si="107">B115-B114</f>
        <v>37239</v>
      </c>
      <c r="D115" s="11">
        <f t="shared" ref="D115" si="108">SUM(C109:C115)/7</f>
        <v>34066.285714285717</v>
      </c>
      <c r="E115" s="11">
        <f t="shared" ref="E115" si="109">SUM(C112:C115)/4</f>
        <v>34971.5</v>
      </c>
    </row>
    <row r="116" spans="2:5">
      <c r="B116" s="3">
        <f>Dati!N115</f>
        <v>1380531</v>
      </c>
      <c r="C116">
        <f t="shared" ref="C116" si="110">B116-B115</f>
        <v>34764</v>
      </c>
      <c r="D116" s="11">
        <f t="shared" ref="D116" si="111">SUM(C110:C116)/7</f>
        <v>33711.285714285717</v>
      </c>
      <c r="E116" s="11">
        <f t="shared" ref="E116" si="112">SUM(C113:C116)/4</f>
        <v>35614.75</v>
      </c>
    </row>
    <row r="117" spans="2:5">
      <c r="B117" s="3">
        <f>Dati!N116</f>
        <v>1408868</v>
      </c>
      <c r="C117">
        <f t="shared" ref="C117" si="113">B117-B116</f>
        <v>28337</v>
      </c>
      <c r="D117" s="11">
        <f t="shared" ref="D117" si="114">SUM(C111:C117)/7</f>
        <v>32905.571428571428</v>
      </c>
      <c r="E117" s="11">
        <f t="shared" ref="E117" si="115">SUM(C114:C117)/4</f>
        <v>34129</v>
      </c>
    </row>
    <row r="118" spans="2:5">
      <c r="B118" s="3">
        <f>Dati!N117</f>
        <v>1431795</v>
      </c>
      <c r="C118">
        <f t="shared" ref="C118:C119" si="116">B118-B117</f>
        <v>22927</v>
      </c>
      <c r="D118" s="11">
        <f t="shared" ref="D118:D119" si="117">SUM(C112:C118)/7</f>
        <v>32273.428571428572</v>
      </c>
      <c r="E118" s="11">
        <f t="shared" ref="E118:E119" si="118">SUM(C115:C118)/4</f>
        <v>30816.75</v>
      </c>
    </row>
    <row r="119" spans="2:5">
      <c r="B119" s="3">
        <f>Dati!N118</f>
        <v>1455022</v>
      </c>
      <c r="C119">
        <f t="shared" si="116"/>
        <v>23227</v>
      </c>
      <c r="D119" s="11">
        <f t="shared" si="117"/>
        <v>30992.857142857141</v>
      </c>
      <c r="E119" s="11">
        <f t="shared" si="118"/>
        <v>27313.75</v>
      </c>
    </row>
    <row r="120" spans="2:5">
      <c r="B120" s="3">
        <f>Dati!N119</f>
        <v>1480874</v>
      </c>
      <c r="C120">
        <f t="shared" ref="C120:C121" si="119">B120-B119</f>
        <v>25852</v>
      </c>
      <c r="D120" s="11">
        <f t="shared" ref="D120:D121" si="120">SUM(C114:C120)/7</f>
        <v>29788.857142857141</v>
      </c>
      <c r="E120" s="11">
        <f t="shared" ref="E120:E121" si="121">SUM(C117:C120)/4</f>
        <v>25085.75</v>
      </c>
    </row>
    <row r="121" spans="2:5">
      <c r="B121" s="3">
        <f>Dati!N120</f>
        <v>1509875</v>
      </c>
      <c r="C121">
        <f t="shared" si="119"/>
        <v>29001</v>
      </c>
      <c r="D121" s="11">
        <f t="shared" si="120"/>
        <v>28763.857142857141</v>
      </c>
      <c r="E121" s="11">
        <f t="shared" si="121"/>
        <v>25251.75</v>
      </c>
    </row>
    <row r="122" spans="2:5">
      <c r="B122" s="3">
        <f>Dati!N121</f>
        <v>1538217</v>
      </c>
      <c r="C122">
        <f t="shared" ref="C122:C124" si="122">B122-B121</f>
        <v>28342</v>
      </c>
      <c r="D122" s="11">
        <f t="shared" ref="D122:D124" si="123">SUM(C116:C122)/7</f>
        <v>27492.857142857141</v>
      </c>
      <c r="E122" s="11">
        <f t="shared" ref="E122:E124" si="124">SUM(C119:C122)/4</f>
        <v>26605.5</v>
      </c>
    </row>
    <row r="123" spans="2:5">
      <c r="B123" s="3">
        <f>Dati!N122</f>
        <v>1564532</v>
      </c>
      <c r="C123">
        <f t="shared" si="122"/>
        <v>26315</v>
      </c>
      <c r="D123" s="11">
        <f t="shared" si="123"/>
        <v>26285.857142857141</v>
      </c>
      <c r="E123" s="11">
        <f t="shared" si="124"/>
        <v>27377.5</v>
      </c>
    </row>
    <row r="124" spans="2:5">
      <c r="B124" s="3">
        <f>Dati!N123</f>
        <v>1585178</v>
      </c>
      <c r="C124">
        <f t="shared" si="122"/>
        <v>20646</v>
      </c>
      <c r="D124" s="11">
        <f t="shared" si="123"/>
        <v>25187.142857142859</v>
      </c>
      <c r="E124" s="11">
        <f t="shared" si="124"/>
        <v>26076</v>
      </c>
    </row>
    <row r="125" spans="2:5">
      <c r="B125" s="3">
        <f>Dati!N124</f>
        <v>1601554</v>
      </c>
      <c r="C125">
        <f t="shared" ref="C125:C128" si="125">B125-B124</f>
        <v>16376</v>
      </c>
      <c r="D125" s="11">
        <f t="shared" ref="D125:D128" si="126">SUM(C119:C125)/7</f>
        <v>24251.285714285714</v>
      </c>
      <c r="E125" s="11">
        <f t="shared" ref="E125:E128" si="127">SUM(C122:C125)/4</f>
        <v>22919.75</v>
      </c>
    </row>
    <row r="126" spans="2:5">
      <c r="B126" s="3">
        <f>Dati!N125</f>
        <v>1620901</v>
      </c>
      <c r="C126">
        <f t="shared" si="125"/>
        <v>19347</v>
      </c>
      <c r="D126" s="11">
        <f t="shared" si="126"/>
        <v>23697</v>
      </c>
      <c r="E126" s="11">
        <f t="shared" si="127"/>
        <v>20671</v>
      </c>
    </row>
    <row r="127" spans="2:5">
      <c r="B127" s="3">
        <f>Dati!N126</f>
        <v>1641610</v>
      </c>
      <c r="C127">
        <f t="shared" si="125"/>
        <v>20709</v>
      </c>
      <c r="D127" s="11">
        <f t="shared" si="126"/>
        <v>22962.285714285714</v>
      </c>
      <c r="E127" s="11">
        <f t="shared" si="127"/>
        <v>19269.5</v>
      </c>
    </row>
    <row r="128" spans="2:5">
      <c r="B128" s="3">
        <f>Dati!N127</f>
        <v>1664829</v>
      </c>
      <c r="C128">
        <f t="shared" si="125"/>
        <v>23219</v>
      </c>
      <c r="D128" s="11">
        <f t="shared" si="126"/>
        <v>22136.285714285714</v>
      </c>
      <c r="E128" s="11">
        <f t="shared" si="127"/>
        <v>19912.75</v>
      </c>
    </row>
    <row r="129" spans="2:5">
      <c r="B129" s="3">
        <f>Dati!N128</f>
        <v>1688939</v>
      </c>
      <c r="C129">
        <f t="shared" ref="C129:C130" si="128">B129-B128</f>
        <v>24110</v>
      </c>
      <c r="D129" s="11">
        <f t="shared" ref="D129:D130" si="129">SUM(C123:C129)/7</f>
        <v>21531.714285714286</v>
      </c>
      <c r="E129" s="11">
        <f t="shared" ref="E129:E130" si="130">SUM(C126:C129)/4</f>
        <v>21846.25</v>
      </c>
    </row>
    <row r="130" spans="2:5">
      <c r="B130" s="3">
        <f>Dati!N129</f>
        <v>1709991</v>
      </c>
      <c r="C130">
        <f t="shared" si="128"/>
        <v>21052</v>
      </c>
      <c r="D130" s="11">
        <f t="shared" si="129"/>
        <v>20779.857142857141</v>
      </c>
      <c r="E130" s="11">
        <f t="shared" si="130"/>
        <v>22272.5</v>
      </c>
    </row>
    <row r="131" spans="2:5">
      <c r="B131" s="3">
        <f>Dati!N130</f>
        <v>1728878</v>
      </c>
      <c r="C131">
        <f t="shared" ref="C131:C133" si="131">B131-B130</f>
        <v>18887</v>
      </c>
      <c r="D131" s="11">
        <f t="shared" ref="D131:D133" si="132">SUM(C125:C131)/7</f>
        <v>20528.571428571428</v>
      </c>
      <c r="E131" s="11">
        <f t="shared" ref="E131:E133" si="133">SUM(C128:C131)/4</f>
        <v>21817</v>
      </c>
    </row>
    <row r="132" spans="2:5">
      <c r="B132" s="3">
        <f>Dati!N131</f>
        <v>1742557</v>
      </c>
      <c r="C132">
        <f t="shared" si="131"/>
        <v>13679</v>
      </c>
      <c r="D132" s="11">
        <f t="shared" si="132"/>
        <v>20143.285714285714</v>
      </c>
      <c r="E132" s="11">
        <f t="shared" si="133"/>
        <v>19432</v>
      </c>
    </row>
    <row r="133" spans="2:5">
      <c r="B133" s="3">
        <f>Dati!N132</f>
        <v>1757394</v>
      </c>
      <c r="C133">
        <f t="shared" si="131"/>
        <v>14837</v>
      </c>
      <c r="D133" s="11">
        <f t="shared" si="132"/>
        <v>19499</v>
      </c>
      <c r="E133" s="11">
        <f t="shared" si="133"/>
        <v>17113.75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13"/>
  <sheetViews>
    <sheetView workbookViewId="0">
      <pane ySplit="1" topLeftCell="A101" activePane="bottomLeft" state="frozen"/>
      <selection pane="bottomLeft" activeCell="A114" sqref="A114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  <row r="106" spans="1:32">
      <c r="A106" s="2">
        <f>Dati!A106</f>
        <v>44147</v>
      </c>
      <c r="B106" s="3">
        <v>104</v>
      </c>
      <c r="C106" s="3">
        <f>Dati!N106</f>
        <v>1066401</v>
      </c>
      <c r="D106" s="3">
        <f>Dati!G106</f>
        <v>635054</v>
      </c>
      <c r="E106" s="3">
        <f>Dati!K106</f>
        <v>43589</v>
      </c>
      <c r="F106" s="3">
        <f>Dati!J106</f>
        <v>387758</v>
      </c>
      <c r="G106" s="29">
        <f t="shared" ref="G106:G113" si="189">C106/(E106+F106)</f>
        <v>2.4722578341799064</v>
      </c>
      <c r="H106" s="21">
        <f t="shared" ref="H106:H113" si="190">$O$3*EXP($O$4*B106)</f>
        <v>0.67637007331142751</v>
      </c>
      <c r="I106" s="21">
        <f t="shared" ref="I106:I113" si="191">G106-H106</f>
        <v>1.7958877608684789</v>
      </c>
      <c r="J106" s="30">
        <f t="shared" ref="J106:J113" si="192">(C106-C105)/(E106-E105+F106-F105)</f>
        <v>2.3325962778699099</v>
      </c>
      <c r="K106" s="21">
        <f t="shared" ref="K106:K113" si="193">$P$3*EXP($P$4*B106)</f>
        <v>7.6722441850289758E-2</v>
      </c>
      <c r="L106" s="21">
        <f t="shared" ref="L106:L113" si="194">J106-K106</f>
        <v>2.25587383601962</v>
      </c>
    </row>
    <row r="107" spans="1:32">
      <c r="A107" s="2">
        <f>Dati!A107</f>
        <v>44148</v>
      </c>
      <c r="B107" s="3">
        <v>105</v>
      </c>
      <c r="C107" s="3">
        <f>Dati!N107</f>
        <v>1107303</v>
      </c>
      <c r="D107" s="3">
        <f>Dati!G107</f>
        <v>663926</v>
      </c>
      <c r="E107" s="3">
        <f>Dati!K107</f>
        <v>44139</v>
      </c>
      <c r="F107" s="3">
        <f>Dati!J107</f>
        <v>399238</v>
      </c>
      <c r="G107" s="29">
        <f t="shared" si="189"/>
        <v>2.4974299523881482</v>
      </c>
      <c r="H107" s="21">
        <f t="shared" si="190"/>
        <v>0.65907700039333017</v>
      </c>
      <c r="I107" s="21">
        <f t="shared" si="191"/>
        <v>1.8383529519948181</v>
      </c>
      <c r="J107" s="30">
        <f t="shared" si="192"/>
        <v>3.4</v>
      </c>
      <c r="K107" s="21">
        <f t="shared" si="193"/>
        <v>7.2762030359650204E-2</v>
      </c>
      <c r="L107" s="21">
        <f t="shared" si="194"/>
        <v>3.3272379696403496</v>
      </c>
    </row>
    <row r="108" spans="1:32">
      <c r="A108" s="2">
        <f>Dati!A108</f>
        <v>44149</v>
      </c>
      <c r="B108" s="3">
        <v>106</v>
      </c>
      <c r="C108" s="3">
        <f>Dati!N108</f>
        <v>1144552</v>
      </c>
      <c r="D108" s="3">
        <f>Dati!G108</f>
        <v>688435</v>
      </c>
      <c r="E108" s="3">
        <f>Dati!K108</f>
        <v>44683</v>
      </c>
      <c r="F108" s="3">
        <f>Dati!J108</f>
        <v>411434</v>
      </c>
      <c r="G108" s="29">
        <f t="shared" si="189"/>
        <v>2.5093386126805184</v>
      </c>
      <c r="H108" s="21">
        <f t="shared" si="190"/>
        <v>0.64222606763304113</v>
      </c>
      <c r="I108" s="21">
        <f t="shared" si="191"/>
        <v>1.8671125450474773</v>
      </c>
      <c r="J108" s="30">
        <f t="shared" si="192"/>
        <v>2.9237833594976452</v>
      </c>
      <c r="K108" s="21">
        <f t="shared" si="193"/>
        <v>6.9006055260722413E-2</v>
      </c>
      <c r="L108" s="21">
        <f t="shared" si="194"/>
        <v>2.8547773042369227</v>
      </c>
    </row>
    <row r="109" spans="1:32">
      <c r="A109" s="2">
        <f>Dati!A109</f>
        <v>44150</v>
      </c>
      <c r="B109" s="3">
        <v>107</v>
      </c>
      <c r="C109" s="3">
        <f>Dati!N109</f>
        <v>1178529</v>
      </c>
      <c r="D109" s="3">
        <f>Dati!G109</f>
        <v>712490</v>
      </c>
      <c r="E109" s="3">
        <f>Dati!K109</f>
        <v>45229</v>
      </c>
      <c r="F109" s="3">
        <f>Dati!J109</f>
        <v>420810</v>
      </c>
      <c r="G109" s="29">
        <f t="shared" si="189"/>
        <v>2.5288205493531657</v>
      </c>
      <c r="H109" s="21">
        <f t="shared" si="190"/>
        <v>0.62580597062445065</v>
      </c>
      <c r="I109" s="21">
        <f t="shared" si="191"/>
        <v>1.9030145787287149</v>
      </c>
      <c r="J109" s="30">
        <f t="shared" si="192"/>
        <v>3.4244104011288048</v>
      </c>
      <c r="K109" s="21">
        <f t="shared" si="193"/>
        <v>6.5443963549518036E-2</v>
      </c>
      <c r="L109" s="21">
        <f t="shared" si="194"/>
        <v>3.3589664375792867</v>
      </c>
    </row>
    <row r="110" spans="1:32">
      <c r="A110" s="2">
        <f>Dati!A110</f>
        <v>44151</v>
      </c>
      <c r="B110" s="3">
        <v>108</v>
      </c>
      <c r="C110" s="3">
        <f>Dati!N110</f>
        <v>1205881</v>
      </c>
      <c r="D110" s="3">
        <f>Dati!G110</f>
        <v>717784</v>
      </c>
      <c r="E110" s="3">
        <f>Dati!K110</f>
        <v>45733</v>
      </c>
      <c r="F110" s="3">
        <f>Dati!J110</f>
        <v>442364</v>
      </c>
      <c r="G110" s="29">
        <f t="shared" si="189"/>
        <v>2.4705765452358857</v>
      </c>
      <c r="H110" s="21">
        <f t="shared" si="190"/>
        <v>0.60980569398653639</v>
      </c>
      <c r="I110" s="21">
        <f t="shared" si="191"/>
        <v>1.8607708512493493</v>
      </c>
      <c r="J110" s="30">
        <f t="shared" si="192"/>
        <v>1.2400036268020673</v>
      </c>
      <c r="K110" s="21">
        <f t="shared" si="193"/>
        <v>6.2065746967982983E-2</v>
      </c>
      <c r="L110" s="21">
        <f t="shared" si="194"/>
        <v>1.1779378798340843</v>
      </c>
    </row>
    <row r="111" spans="1:32">
      <c r="A111" s="2">
        <f>Dati!A111</f>
        <v>44152</v>
      </c>
      <c r="B111" s="3">
        <v>109</v>
      </c>
      <c r="C111" s="3">
        <f>Dati!N111</f>
        <v>1238072</v>
      </c>
      <c r="D111" s="3">
        <f>Dati!G111</f>
        <v>733810</v>
      </c>
      <c r="E111" s="3">
        <f>Dati!K111</f>
        <v>46464</v>
      </c>
      <c r="F111" s="3">
        <f>Dati!J111</f>
        <v>457798</v>
      </c>
      <c r="G111" s="29">
        <f t="shared" si="189"/>
        <v>2.4552157410235154</v>
      </c>
      <c r="H111" s="21">
        <f t="shared" si="190"/>
        <v>0.59421450397372155</v>
      </c>
      <c r="I111" s="21">
        <f t="shared" si="191"/>
        <v>1.8610012370497939</v>
      </c>
      <c r="J111" s="30">
        <f t="shared" si="192"/>
        <v>1.9914011753789049</v>
      </c>
      <c r="K111" s="21">
        <f t="shared" si="193"/>
        <v>5.8861913884218874E-2</v>
      </c>
      <c r="L111" s="21">
        <f t="shared" si="194"/>
        <v>1.9325392614946861</v>
      </c>
    </row>
    <row r="112" spans="1:32">
      <c r="A112" s="2">
        <f>Dati!A112</f>
        <v>44153</v>
      </c>
      <c r="B112" s="3">
        <v>110</v>
      </c>
      <c r="C112" s="3">
        <f>Dati!N112</f>
        <v>1272352</v>
      </c>
      <c r="D112" s="3">
        <f>Dati!G112</f>
        <v>743168</v>
      </c>
      <c r="E112" s="3">
        <f>Dati!K112</f>
        <v>47217</v>
      </c>
      <c r="F112" s="3">
        <f>Dati!J112</f>
        <v>481967</v>
      </c>
      <c r="G112" s="29">
        <f t="shared" si="189"/>
        <v>2.4043659672250106</v>
      </c>
      <c r="H112" s="21">
        <f t="shared" si="190"/>
        <v>0.57902194127516882</v>
      </c>
      <c r="I112" s="21">
        <f t="shared" si="191"/>
        <v>1.8253440259498417</v>
      </c>
      <c r="J112" s="30">
        <f t="shared" si="192"/>
        <v>1.3754915335847846</v>
      </c>
      <c r="K112" s="21">
        <f t="shared" si="193"/>
        <v>5.5823462624247457E-2</v>
      </c>
      <c r="L112" s="21">
        <f t="shared" si="194"/>
        <v>1.3196680709605371</v>
      </c>
    </row>
    <row r="113" spans="1:12">
      <c r="A113" s="2">
        <f>Dati!A113</f>
        <v>44154</v>
      </c>
      <c r="B113" s="3">
        <v>111</v>
      </c>
      <c r="C113" s="3">
        <f>Dati!N113</f>
        <v>1308528</v>
      </c>
      <c r="D113" s="3">
        <f>Dati!G113</f>
        <v>761671</v>
      </c>
      <c r="E113" s="3">
        <f>Dati!K113</f>
        <v>47870</v>
      </c>
      <c r="F113" s="3">
        <f>Dati!J113</f>
        <v>498987</v>
      </c>
      <c r="G113" s="29">
        <f t="shared" si="189"/>
        <v>2.3928156721044074</v>
      </c>
      <c r="H113" s="21">
        <f t="shared" si="190"/>
        <v>0.56421781399817839</v>
      </c>
      <c r="I113" s="21">
        <f t="shared" si="191"/>
        <v>1.828597858106229</v>
      </c>
      <c r="J113" s="30">
        <f t="shared" si="192"/>
        <v>2.0469642958184804</v>
      </c>
      <c r="K113" s="21">
        <f t="shared" si="193"/>
        <v>5.2941856180388915E-2</v>
      </c>
      <c r="L113" s="21">
        <f t="shared" si="194"/>
        <v>1.9940224396380914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3" t="s">
        <v>33</v>
      </c>
      <c r="B1" s="33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3" t="s">
        <v>34</v>
      </c>
      <c r="B12" s="33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95" activePane="bottomLeft" state="frozen"/>
      <selection pane="bottomLeft" activeCell="C111" sqref="C11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0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1</v>
      </c>
      <c r="C4" s="10">
        <f>'Nuovi positivi'!B4</f>
        <v>248070</v>
      </c>
      <c r="D4">
        <f>C4-C3</f>
        <v>238</v>
      </c>
      <c r="E4" s="11">
        <f>E3+G4+$L$7</f>
        <v>247832.00000000093</v>
      </c>
      <c r="F4" s="11">
        <v>0</v>
      </c>
      <c r="G4" s="11">
        <f t="shared" ref="G4:G35" si="0">$L$4*B4^$L$5*EXP(-B4/$L$6)</f>
        <v>9.4287314385487507E-10</v>
      </c>
      <c r="H4" s="11">
        <f t="shared" ref="H4:H35" si="1">C4-E4</f>
        <v>237.99999999906868</v>
      </c>
      <c r="I4" s="11">
        <f>H4-H3</f>
        <v>237.99999999906868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2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247832.00000022852</v>
      </c>
      <c r="F5" s="11">
        <f t="shared" ref="F5:F60" si="4">(E5-E4)*10</f>
        <v>2.2759195417165756E-6</v>
      </c>
      <c r="G5" s="11">
        <f t="shared" si="0"/>
        <v>2.2758649994311059E-7</v>
      </c>
      <c r="H5" s="11">
        <f t="shared" si="1"/>
        <v>396.99999977147672</v>
      </c>
      <c r="I5" s="11">
        <f t="shared" ref="I5:I52" si="5">H5-H4</f>
        <v>158.99999977240805</v>
      </c>
      <c r="K5" s="4" t="s">
        <v>38</v>
      </c>
      <c r="L5" s="9">
        <v>8</v>
      </c>
    </row>
    <row r="6" spans="1:12">
      <c r="A6" s="2">
        <f>Dati!A6</f>
        <v>44047</v>
      </c>
      <c r="B6" s="10">
        <v>3</v>
      </c>
      <c r="C6" s="10">
        <f>'Nuovi positivi'!B6</f>
        <v>248419</v>
      </c>
      <c r="D6">
        <f t="shared" si="2"/>
        <v>190</v>
      </c>
      <c r="E6" s="11">
        <f t="shared" si="3"/>
        <v>247832.0000057281</v>
      </c>
      <c r="F6" s="11">
        <f t="shared" si="4"/>
        <v>5.4995762184262276E-5</v>
      </c>
      <c r="G6" s="11">
        <f t="shared" si="0"/>
        <v>5.4995839401273027E-6</v>
      </c>
      <c r="H6" s="11">
        <f t="shared" si="1"/>
        <v>586.9999942719005</v>
      </c>
      <c r="I6" s="11">
        <f t="shared" si="5"/>
        <v>189.99999450042378</v>
      </c>
      <c r="K6" s="4" t="s">
        <v>39</v>
      </c>
      <c r="L6" s="9">
        <v>17</v>
      </c>
    </row>
    <row r="7" spans="1:12">
      <c r="A7" s="2">
        <f>Dati!A7</f>
        <v>44048</v>
      </c>
      <c r="B7" s="10">
        <v>4</v>
      </c>
      <c r="C7" s="10">
        <f>'Nuovi positivi'!B7</f>
        <v>248803</v>
      </c>
      <c r="D7">
        <f t="shared" si="2"/>
        <v>384</v>
      </c>
      <c r="E7" s="11">
        <f t="shared" si="3"/>
        <v>247832.00005752372</v>
      </c>
      <c r="F7" s="11">
        <f t="shared" si="4"/>
        <v>5.1795621402561665E-4</v>
      </c>
      <c r="G7" s="11">
        <f t="shared" si="0"/>
        <v>5.1795614956355466E-5</v>
      </c>
      <c r="H7" s="11">
        <f t="shared" si="1"/>
        <v>970.9999424762791</v>
      </c>
      <c r="I7" s="11">
        <f t="shared" si="5"/>
        <v>383.9999482043786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5</v>
      </c>
      <c r="C8" s="10">
        <f>'Nuovi positivi'!B8</f>
        <v>249204</v>
      </c>
      <c r="D8">
        <f t="shared" si="2"/>
        <v>401</v>
      </c>
      <c r="E8" s="11">
        <f t="shared" si="3"/>
        <v>247832.0003486131</v>
      </c>
      <c r="F8" s="11">
        <f t="shared" si="4"/>
        <v>2.910893817897886E-3</v>
      </c>
      <c r="G8" s="11">
        <f t="shared" si="0"/>
        <v>2.9108938164589085E-4</v>
      </c>
      <c r="H8" s="11">
        <f t="shared" si="1"/>
        <v>1371.9996513868973</v>
      </c>
      <c r="I8" s="11">
        <f t="shared" si="5"/>
        <v>400.99970891061821</v>
      </c>
    </row>
    <row r="9" spans="1:12">
      <c r="A9" s="2">
        <f>Dati!A9</f>
        <v>44050</v>
      </c>
      <c r="B9" s="10">
        <v>6</v>
      </c>
      <c r="C9" s="10">
        <f>'Nuovi positivi'!B9</f>
        <v>249756</v>
      </c>
      <c r="D9">
        <f t="shared" si="2"/>
        <v>552</v>
      </c>
      <c r="E9" s="11">
        <f t="shared" si="3"/>
        <v>247832.0015287424</v>
      </c>
      <c r="F9" s="11">
        <f t="shared" si="4"/>
        <v>1.1801293003372848E-2</v>
      </c>
      <c r="G9" s="11">
        <f t="shared" si="0"/>
        <v>1.18012931256113E-3</v>
      </c>
      <c r="H9" s="11">
        <f t="shared" si="1"/>
        <v>1923.998471257597</v>
      </c>
      <c r="I9" s="11">
        <f t="shared" si="5"/>
        <v>551.99881987069966</v>
      </c>
      <c r="K9" s="12" t="s">
        <v>29</v>
      </c>
      <c r="L9" s="11">
        <f>AVERAGE(H3:H36)</f>
        <v>9193.4749965920601</v>
      </c>
    </row>
    <row r="10" spans="1:12">
      <c r="A10" s="2">
        <f>Dati!A10</f>
        <v>44051</v>
      </c>
      <c r="B10" s="10">
        <v>7</v>
      </c>
      <c r="C10" s="10">
        <f>'Nuovi positivi'!B10</f>
        <v>250103</v>
      </c>
      <c r="D10">
        <f t="shared" si="2"/>
        <v>347</v>
      </c>
      <c r="E10" s="11">
        <f t="shared" si="3"/>
        <v>247832.00534780856</v>
      </c>
      <c r="F10" s="11">
        <f t="shared" si="4"/>
        <v>3.8190661580301821E-2</v>
      </c>
      <c r="G10" s="11">
        <f t="shared" si="0"/>
        <v>3.8190661469990413E-3</v>
      </c>
      <c r="H10" s="11">
        <f t="shared" si="1"/>
        <v>2270.9946521914389</v>
      </c>
      <c r="I10" s="11">
        <f t="shared" si="5"/>
        <v>346.99618093384197</v>
      </c>
      <c r="K10" s="12" t="s">
        <v>30</v>
      </c>
      <c r="L10" s="6">
        <f>STDEVP(H3:H36)</f>
        <v>7315.1980351977863</v>
      </c>
    </row>
    <row r="11" spans="1:12">
      <c r="A11" s="2">
        <f>Dati!A11</f>
        <v>44052</v>
      </c>
      <c r="B11" s="10">
        <v>8</v>
      </c>
      <c r="C11" s="10">
        <f>'Nuovi positivi'!B11</f>
        <v>250566</v>
      </c>
      <c r="D11">
        <f t="shared" si="2"/>
        <v>463</v>
      </c>
      <c r="E11" s="11">
        <f t="shared" si="3"/>
        <v>247832.01582744031</v>
      </c>
      <c r="F11" s="11">
        <f t="shared" si="4"/>
        <v>0.10479631746420637</v>
      </c>
      <c r="G11" s="11">
        <f t="shared" si="0"/>
        <v>1.0479631752761853E-2</v>
      </c>
      <c r="H11" s="11">
        <f t="shared" si="1"/>
        <v>2733.9841725596925</v>
      </c>
      <c r="I11" s="11">
        <f t="shared" si="5"/>
        <v>462.98952036825358</v>
      </c>
    </row>
    <row r="12" spans="1:12">
      <c r="A12" s="2">
        <f>Dati!A12</f>
        <v>44053</v>
      </c>
      <c r="B12" s="10">
        <v>9</v>
      </c>
      <c r="C12" s="10">
        <f>'Nuovi positivi'!B12</f>
        <v>250825</v>
      </c>
      <c r="D12">
        <f t="shared" si="2"/>
        <v>259</v>
      </c>
      <c r="E12" s="11">
        <f t="shared" si="3"/>
        <v>247832.04117986301</v>
      </c>
      <c r="F12" s="11">
        <f t="shared" si="4"/>
        <v>0.25352422700962052</v>
      </c>
      <c r="G12" s="11">
        <f t="shared" si="0"/>
        <v>2.5352422713416655E-2</v>
      </c>
      <c r="H12" s="11">
        <f t="shared" si="1"/>
        <v>2992.9588201369916</v>
      </c>
      <c r="I12" s="11">
        <f t="shared" si="5"/>
        <v>258.97464757729904</v>
      </c>
      <c r="K12" s="12" t="s">
        <v>40</v>
      </c>
      <c r="L12" s="11">
        <f>AVERAGE(I4:I39)</f>
        <v>775.43033532365939</v>
      </c>
    </row>
    <row r="13" spans="1:12">
      <c r="A13" s="2">
        <f>Dati!A13</f>
        <v>44054</v>
      </c>
      <c r="B13" s="10">
        <v>10</v>
      </c>
      <c r="C13" s="10">
        <f>'Nuovi positivi'!B13</f>
        <v>251237</v>
      </c>
      <c r="D13">
        <f t="shared" si="2"/>
        <v>412</v>
      </c>
      <c r="E13" s="11">
        <f t="shared" si="3"/>
        <v>247832.09671050031</v>
      </c>
      <c r="F13" s="11">
        <f t="shared" si="4"/>
        <v>0.55530637298943475</v>
      </c>
      <c r="G13" s="11">
        <f t="shared" si="0"/>
        <v>5.5530637300195057E-2</v>
      </c>
      <c r="H13" s="11">
        <f t="shared" si="1"/>
        <v>3404.9032894996926</v>
      </c>
      <c r="I13" s="11">
        <f t="shared" si="5"/>
        <v>411.94446936270106</v>
      </c>
      <c r="K13" s="12" t="s">
        <v>30</v>
      </c>
      <c r="L13" s="6">
        <f>STDEVP(I4:I39)</f>
        <v>406.84650247774158</v>
      </c>
    </row>
    <row r="14" spans="1:12">
      <c r="A14" s="2">
        <f>Dati!A14</f>
        <v>44055</v>
      </c>
      <c r="B14" s="10">
        <v>11</v>
      </c>
      <c r="C14" s="10">
        <f>'Nuovi positivi'!B14</f>
        <v>251713</v>
      </c>
      <c r="D14">
        <f t="shared" si="2"/>
        <v>476</v>
      </c>
      <c r="E14" s="11">
        <f t="shared" si="3"/>
        <v>247832.20894526612</v>
      </c>
      <c r="F14" s="11">
        <f t="shared" si="4"/>
        <v>1.1223476580926217</v>
      </c>
      <c r="G14" s="11">
        <f t="shared" si="0"/>
        <v>0.11223476582076861</v>
      </c>
      <c r="H14" s="11">
        <f t="shared" si="1"/>
        <v>3880.7910547338834</v>
      </c>
      <c r="I14" s="11">
        <f t="shared" si="5"/>
        <v>475.88776523419074</v>
      </c>
    </row>
    <row r="15" spans="1:12">
      <c r="A15" s="2">
        <f>Dati!A15</f>
        <v>44056</v>
      </c>
      <c r="B15" s="10">
        <v>12</v>
      </c>
      <c r="C15" s="10">
        <f>'Nuovi positivi'!B15</f>
        <v>252235</v>
      </c>
      <c r="D15">
        <f t="shared" si="2"/>
        <v>522</v>
      </c>
      <c r="E15" s="11">
        <f t="shared" si="3"/>
        <v>247832.42121552894</v>
      </c>
      <c r="F15" s="11">
        <f t="shared" si="4"/>
        <v>2.1227026282576844</v>
      </c>
      <c r="G15" s="11">
        <f t="shared" si="0"/>
        <v>0.21227026282060737</v>
      </c>
      <c r="H15" s="11">
        <f t="shared" si="1"/>
        <v>4402.5787844710576</v>
      </c>
      <c r="I15" s="11">
        <f t="shared" si="5"/>
        <v>521.78772973717423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13</v>
      </c>
      <c r="C16" s="10">
        <f>'Nuovi positivi'!B16</f>
        <v>252809</v>
      </c>
      <c r="D16">
        <f t="shared" si="2"/>
        <v>574</v>
      </c>
      <c r="E16" s="11">
        <f t="shared" si="3"/>
        <v>247832.80091437168</v>
      </c>
      <c r="F16" s="11">
        <f t="shared" si="4"/>
        <v>3.7969884273479693</v>
      </c>
      <c r="G16" s="11">
        <f t="shared" si="0"/>
        <v>0.37969884272830484</v>
      </c>
      <c r="H16" s="11">
        <f t="shared" si="1"/>
        <v>4976.1990856283228</v>
      </c>
      <c r="I16" s="11">
        <f t="shared" si="5"/>
        <v>573.6203011572652</v>
      </c>
    </row>
    <row r="17" spans="1:12">
      <c r="A17" s="2">
        <f>Dati!A17</f>
        <v>44058</v>
      </c>
      <c r="B17" s="10">
        <v>14</v>
      </c>
      <c r="C17" s="10">
        <f>'Nuovi positivi'!B17</f>
        <v>253438</v>
      </c>
      <c r="D17">
        <f t="shared" si="2"/>
        <v>629</v>
      </c>
      <c r="E17" s="11">
        <f t="shared" si="3"/>
        <v>247833.44860856896</v>
      </c>
      <c r="F17" s="11">
        <f t="shared" si="4"/>
        <v>6.4769419727963395</v>
      </c>
      <c r="G17" s="11">
        <f t="shared" si="0"/>
        <v>0.64769419728442501</v>
      </c>
      <c r="H17" s="11">
        <f t="shared" si="1"/>
        <v>5604.5513914310432</v>
      </c>
      <c r="I17" s="11">
        <f t="shared" si="5"/>
        <v>628.35230580272037</v>
      </c>
    </row>
    <row r="18" spans="1:12">
      <c r="A18" s="2">
        <f>Dati!A18</f>
        <v>44059</v>
      </c>
      <c r="B18" s="10">
        <v>15</v>
      </c>
      <c r="C18" s="10">
        <f>'Nuovi positivi'!B18</f>
        <v>253915</v>
      </c>
      <c r="D18">
        <f t="shared" si="2"/>
        <v>477</v>
      </c>
      <c r="E18" s="11">
        <f t="shared" si="3"/>
        <v>247834.50915346688</v>
      </c>
      <c r="F18" s="11">
        <f t="shared" si="4"/>
        <v>10.605448979185894</v>
      </c>
      <c r="G18" s="11">
        <f t="shared" si="0"/>
        <v>1.0605448979307521</v>
      </c>
      <c r="H18" s="11">
        <f t="shared" si="1"/>
        <v>6080.4908465331246</v>
      </c>
      <c r="I18" s="11">
        <f t="shared" si="5"/>
        <v>475.93945510208141</v>
      </c>
      <c r="K18" t="s">
        <v>41</v>
      </c>
      <c r="L18" s="11">
        <f>MAX(E3:E200)</f>
        <v>3576627.899282393</v>
      </c>
    </row>
    <row r="19" spans="1:12">
      <c r="A19" s="2">
        <f>Dati!A19</f>
        <v>44060</v>
      </c>
      <c r="B19" s="10">
        <v>16</v>
      </c>
      <c r="C19" s="10">
        <f>'Nuovi positivi'!B19</f>
        <v>254235</v>
      </c>
      <c r="D19">
        <f t="shared" si="2"/>
        <v>320</v>
      </c>
      <c r="E19" s="11">
        <f t="shared" si="3"/>
        <v>247836.1849146008</v>
      </c>
      <c r="F19" s="11">
        <f t="shared" si="4"/>
        <v>16.757611339271534</v>
      </c>
      <c r="G19" s="11">
        <f t="shared" si="0"/>
        <v>1.6757611339339364</v>
      </c>
      <c r="H19" s="11">
        <f t="shared" si="1"/>
        <v>6398.8150853991974</v>
      </c>
      <c r="I19" s="11">
        <f t="shared" si="5"/>
        <v>318.32423886607285</v>
      </c>
    </row>
    <row r="20" spans="1:12">
      <c r="A20" s="2">
        <f>Dati!A20</f>
        <v>44061</v>
      </c>
      <c r="B20" s="10">
        <v>17</v>
      </c>
      <c r="C20" s="10">
        <f>'Nuovi positivi'!B20</f>
        <v>254636</v>
      </c>
      <c r="D20">
        <f t="shared" si="2"/>
        <v>401</v>
      </c>
      <c r="E20" s="11">
        <f t="shared" si="3"/>
        <v>247838.75115234996</v>
      </c>
      <c r="F20" s="11">
        <f t="shared" si="4"/>
        <v>25.662377491535153</v>
      </c>
      <c r="G20" s="11">
        <f t="shared" si="0"/>
        <v>2.5662377491426107</v>
      </c>
      <c r="H20" s="11">
        <f t="shared" si="1"/>
        <v>6797.2488476500439</v>
      </c>
      <c r="I20" s="11">
        <f t="shared" si="5"/>
        <v>398.43376225084648</v>
      </c>
    </row>
    <row r="21" spans="1:12">
      <c r="A21" s="2">
        <f>Dati!A21</f>
        <v>44062</v>
      </c>
      <c r="B21" s="10">
        <v>18</v>
      </c>
      <c r="C21" s="10">
        <f>'Nuovi positivi'!B21</f>
        <v>255278</v>
      </c>
      <c r="D21">
        <f t="shared" si="2"/>
        <v>642</v>
      </c>
      <c r="E21" s="11">
        <f t="shared" si="3"/>
        <v>247842.57357604592</v>
      </c>
      <c r="F21" s="11">
        <f t="shared" si="4"/>
        <v>38.224236959649716</v>
      </c>
      <c r="G21" s="11">
        <f t="shared" si="0"/>
        <v>3.8224236959786033</v>
      </c>
      <c r="H21" s="11">
        <f t="shared" si="1"/>
        <v>7435.4264239540789</v>
      </c>
      <c r="I21" s="11">
        <f t="shared" si="5"/>
        <v>638.17757630403503</v>
      </c>
    </row>
    <row r="22" spans="1:12">
      <c r="A22" s="2">
        <f>Dati!A22</f>
        <v>44063</v>
      </c>
      <c r="B22" s="10">
        <v>19</v>
      </c>
      <c r="C22" s="10">
        <f>'Nuovi positivi'!B22</f>
        <v>256118</v>
      </c>
      <c r="D22">
        <f t="shared" si="2"/>
        <v>840</v>
      </c>
      <c r="E22" s="11">
        <f t="shared" si="3"/>
        <v>247848.12802343129</v>
      </c>
      <c r="F22" s="11">
        <f t="shared" si="4"/>
        <v>55.544473853660747</v>
      </c>
      <c r="G22" s="11">
        <f t="shared" si="0"/>
        <v>5.5544473853698282</v>
      </c>
      <c r="H22" s="11">
        <f t="shared" si="1"/>
        <v>8269.8719765687129</v>
      </c>
      <c r="I22" s="11">
        <f t="shared" si="5"/>
        <v>834.44555261463393</v>
      </c>
    </row>
    <row r="23" spans="1:12">
      <c r="A23" s="2">
        <f>Dati!A23</f>
        <v>44064</v>
      </c>
      <c r="B23" s="10">
        <v>20</v>
      </c>
      <c r="C23" s="10">
        <f>'Nuovi positivi'!B23</f>
        <v>257065</v>
      </c>
      <c r="D23">
        <f t="shared" si="2"/>
        <v>947</v>
      </c>
      <c r="E23" s="11">
        <f t="shared" si="3"/>
        <v>247856.02217172945</v>
      </c>
      <c r="F23" s="11">
        <f t="shared" si="4"/>
        <v>78.941482981608715</v>
      </c>
      <c r="G23" s="11">
        <f t="shared" si="0"/>
        <v>7.8941482981524844</v>
      </c>
      <c r="H23" s="11">
        <f t="shared" si="1"/>
        <v>9208.977828270552</v>
      </c>
      <c r="I23" s="11">
        <f t="shared" si="5"/>
        <v>939.10585170183913</v>
      </c>
    </row>
    <row r="24" spans="1:12">
      <c r="A24" s="2">
        <f>Dati!A24</f>
        <v>44065</v>
      </c>
      <c r="B24" s="10">
        <v>21</v>
      </c>
      <c r="C24" s="10">
        <f>'Nuovi positivi'!B24</f>
        <v>258136</v>
      </c>
      <c r="D24">
        <f t="shared" si="2"/>
        <v>1071</v>
      </c>
      <c r="E24" s="11">
        <f t="shared" si="3"/>
        <v>247867.0191391659</v>
      </c>
      <c r="F24" s="11">
        <f t="shared" si="4"/>
        <v>109.96967436454725</v>
      </c>
      <c r="G24" s="11">
        <f t="shared" si="0"/>
        <v>10.996967436447898</v>
      </c>
      <c r="H24" s="11">
        <f t="shared" si="1"/>
        <v>10268.980860834097</v>
      </c>
      <c r="I24" s="11">
        <f t="shared" si="5"/>
        <v>1060.0030325635453</v>
      </c>
    </row>
    <row r="25" spans="1:12">
      <c r="A25" s="2">
        <f>Dati!A25</f>
        <v>44066</v>
      </c>
      <c r="B25" s="10">
        <v>22</v>
      </c>
      <c r="C25" s="10">
        <f>'Nuovi positivi'!B25</f>
        <v>259345</v>
      </c>
      <c r="D25">
        <f t="shared" si="2"/>
        <v>1209</v>
      </c>
      <c r="E25" s="11">
        <f t="shared" si="3"/>
        <v>247882.06279168741</v>
      </c>
      <c r="F25" s="11">
        <f t="shared" si="4"/>
        <v>150.43652521504555</v>
      </c>
      <c r="G25" s="11">
        <f t="shared" si="0"/>
        <v>15.043652521510174</v>
      </c>
      <c r="H25" s="11">
        <f t="shared" si="1"/>
        <v>11462.937208312593</v>
      </c>
      <c r="I25" s="11">
        <f t="shared" si="5"/>
        <v>1193.9563474784954</v>
      </c>
    </row>
    <row r="26" spans="1:12">
      <c r="A26" s="2">
        <f>Dati!A26</f>
        <v>44067</v>
      </c>
      <c r="B26" s="10">
        <v>23</v>
      </c>
      <c r="C26" s="10">
        <f>'Nuovi positivi'!B26</f>
        <v>260298</v>
      </c>
      <c r="D26">
        <f t="shared" si="2"/>
        <v>953</v>
      </c>
      <c r="E26" s="11">
        <f t="shared" si="3"/>
        <v>247902.30452976268</v>
      </c>
      <c r="F26" s="11">
        <f t="shared" si="4"/>
        <v>202.41738075274043</v>
      </c>
      <c r="G26" s="11">
        <f t="shared" si="0"/>
        <v>20.24173807526477</v>
      </c>
      <c r="H26" s="11">
        <f t="shared" si="1"/>
        <v>12395.695470237319</v>
      </c>
      <c r="I26" s="11">
        <f t="shared" si="5"/>
        <v>932.75826192472596</v>
      </c>
    </row>
    <row r="27" spans="1:12">
      <c r="A27" s="2">
        <f>Dati!A27</f>
        <v>44068</v>
      </c>
      <c r="B27" s="10">
        <v>24</v>
      </c>
      <c r="C27" s="10">
        <f>'Nuovi positivi'!B27</f>
        <v>261174</v>
      </c>
      <c r="D27">
        <f t="shared" si="2"/>
        <v>876</v>
      </c>
      <c r="E27" s="11">
        <f t="shared" si="3"/>
        <v>247929.1312952126</v>
      </c>
      <c r="F27" s="11">
        <f t="shared" si="4"/>
        <v>268.26765449921368</v>
      </c>
      <c r="G27" s="11">
        <f t="shared" si="0"/>
        <v>26.826765449918149</v>
      </c>
      <c r="H27" s="11">
        <f t="shared" si="1"/>
        <v>13244.868704787397</v>
      </c>
      <c r="I27" s="11">
        <f t="shared" si="5"/>
        <v>849.17323455007863</v>
      </c>
    </row>
    <row r="28" spans="1:12">
      <c r="A28" s="2">
        <f>Dati!A28</f>
        <v>44069</v>
      </c>
      <c r="B28" s="10">
        <v>25</v>
      </c>
      <c r="C28" s="10">
        <f>'Nuovi positivi'!B28</f>
        <v>262540</v>
      </c>
      <c r="D28">
        <f t="shared" si="2"/>
        <v>1366</v>
      </c>
      <c r="E28" s="11">
        <f t="shared" si="3"/>
        <v>247964.19450851111</v>
      </c>
      <c r="F28" s="11">
        <f t="shared" si="4"/>
        <v>350.63213298504706</v>
      </c>
      <c r="G28" s="11">
        <f t="shared" si="0"/>
        <v>35.063213298495</v>
      </c>
      <c r="H28" s="11">
        <f t="shared" si="1"/>
        <v>14575.805491488893</v>
      </c>
      <c r="I28" s="11">
        <f t="shared" si="5"/>
        <v>1330.9367867014953</v>
      </c>
    </row>
    <row r="29" spans="1:12">
      <c r="A29" s="2">
        <f>Dati!A29</f>
        <v>44070</v>
      </c>
      <c r="B29" s="10">
        <v>26</v>
      </c>
      <c r="C29" s="10">
        <f>'Nuovi positivi'!B29</f>
        <v>263949</v>
      </c>
      <c r="D29">
        <f t="shared" si="2"/>
        <v>1409</v>
      </c>
      <c r="E29" s="11">
        <f t="shared" si="3"/>
        <v>248009.43962323974</v>
      </c>
      <c r="F29" s="11">
        <f t="shared" si="4"/>
        <v>452.4511472863378</v>
      </c>
      <c r="G29" s="11">
        <f t="shared" si="0"/>
        <v>45.245114728636992</v>
      </c>
      <c r="H29" s="11">
        <f t="shared" si="1"/>
        <v>15939.560376760259</v>
      </c>
      <c r="I29" s="11">
        <f t="shared" si="5"/>
        <v>1363.7548852713662</v>
      </c>
    </row>
    <row r="30" spans="1:12">
      <c r="A30" s="2">
        <f>Dati!A30</f>
        <v>44071</v>
      </c>
      <c r="B30" s="10">
        <v>27</v>
      </c>
      <c r="C30" s="10">
        <f>'Nuovi positivi'!B30</f>
        <v>265409</v>
      </c>
      <c r="D30">
        <f t="shared" si="2"/>
        <v>1460</v>
      </c>
      <c r="E30" s="11">
        <f t="shared" si="3"/>
        <v>248067.13596652905</v>
      </c>
      <c r="F30" s="11">
        <f t="shared" si="4"/>
        <v>576.9634328930988</v>
      </c>
      <c r="G30" s="11">
        <f t="shared" si="0"/>
        <v>57.696343289317312</v>
      </c>
      <c r="H30" s="11">
        <f t="shared" si="1"/>
        <v>17341.864033470949</v>
      </c>
      <c r="I30" s="11">
        <f t="shared" si="5"/>
        <v>1402.3036567106901</v>
      </c>
    </row>
    <row r="31" spans="1:12">
      <c r="A31" s="2">
        <f>Dati!A31</f>
        <v>44072</v>
      </c>
      <c r="B31" s="10">
        <v>28</v>
      </c>
      <c r="C31" s="10">
        <f>'Nuovi positivi'!B31</f>
        <v>266853</v>
      </c>
      <c r="D31">
        <f t="shared" si="2"/>
        <v>1444</v>
      </c>
      <c r="E31" s="11">
        <f t="shared" si="3"/>
        <v>248139.90652238968</v>
      </c>
      <c r="F31" s="11">
        <f t="shared" si="4"/>
        <v>727.70555860624881</v>
      </c>
      <c r="G31" s="11">
        <f t="shared" si="0"/>
        <v>72.770555860629997</v>
      </c>
      <c r="H31" s="11">
        <f t="shared" si="1"/>
        <v>18713.093477610324</v>
      </c>
      <c r="I31" s="11">
        <f t="shared" si="5"/>
        <v>1371.2294441393751</v>
      </c>
    </row>
    <row r="32" spans="1:12">
      <c r="A32" s="2">
        <f>Dati!A32</f>
        <v>44073</v>
      </c>
      <c r="B32" s="10">
        <v>29</v>
      </c>
      <c r="C32" s="10">
        <f>'Nuovi positivi'!B32</f>
        <v>268218</v>
      </c>
      <c r="D32">
        <f t="shared" si="2"/>
        <v>1365</v>
      </c>
      <c r="E32" s="11">
        <f t="shared" si="3"/>
        <v>248230.75730871456</v>
      </c>
      <c r="F32" s="11">
        <f t="shared" si="4"/>
        <v>908.50786324881483</v>
      </c>
      <c r="G32" s="11">
        <f t="shared" si="0"/>
        <v>90.8507863248728</v>
      </c>
      <c r="H32" s="11">
        <f t="shared" si="1"/>
        <v>19987.242691285443</v>
      </c>
      <c r="I32" s="11">
        <f t="shared" si="5"/>
        <v>1274.1492136751185</v>
      </c>
    </row>
    <row r="33" spans="1:9">
      <c r="A33" s="2">
        <f>Dati!A33</f>
        <v>44074</v>
      </c>
      <c r="B33" s="10">
        <v>30</v>
      </c>
      <c r="C33" s="10">
        <f>'Nuovi positivi'!B33</f>
        <v>269214</v>
      </c>
      <c r="D33">
        <f t="shared" si="2"/>
        <v>996</v>
      </c>
      <c r="E33" s="11">
        <f t="shared" si="3"/>
        <v>248343.10599820063</v>
      </c>
      <c r="F33" s="11">
        <f t="shared" si="4"/>
        <v>1123.4868948606891</v>
      </c>
      <c r="G33" s="11">
        <f t="shared" si="0"/>
        <v>112.34868948607553</v>
      </c>
      <c r="H33" s="11">
        <f t="shared" si="1"/>
        <v>20870.894001799374</v>
      </c>
      <c r="I33" s="11">
        <f t="shared" si="5"/>
        <v>883.65131051393109</v>
      </c>
    </row>
    <row r="34" spans="1:9">
      <c r="A34" s="2">
        <f>Dati!A34</f>
        <v>44075</v>
      </c>
      <c r="B34" s="10">
        <v>31</v>
      </c>
      <c r="C34" s="10">
        <f>'Nuovi positivi'!B34</f>
        <v>270189</v>
      </c>
      <c r="D34">
        <f t="shared" si="2"/>
        <v>975</v>
      </c>
      <c r="E34" s="11">
        <f t="shared" si="3"/>
        <v>248480.80943818725</v>
      </c>
      <c r="F34" s="11">
        <f t="shared" si="4"/>
        <v>1377.0343998662429</v>
      </c>
      <c r="G34" s="11">
        <f t="shared" si="0"/>
        <v>137.70343998662835</v>
      </c>
      <c r="H34" s="11">
        <f t="shared" si="1"/>
        <v>21708.190561812749</v>
      </c>
      <c r="I34" s="11">
        <f t="shared" si="5"/>
        <v>837.29656001337571</v>
      </c>
    </row>
    <row r="35" spans="1:9">
      <c r="A35" s="2">
        <f>Dati!A35</f>
        <v>44076</v>
      </c>
      <c r="B35" s="10">
        <v>32</v>
      </c>
      <c r="C35" s="10">
        <f>'Nuovi positivi'!B35</f>
        <v>271515</v>
      </c>
      <c r="D35">
        <f t="shared" si="2"/>
        <v>1326</v>
      </c>
      <c r="E35" s="11">
        <f t="shared" si="3"/>
        <v>248648.18973406014</v>
      </c>
      <c r="F35" s="11">
        <f t="shared" si="4"/>
        <v>1673.8029587289202</v>
      </c>
      <c r="G35" s="11">
        <f t="shared" si="0"/>
        <v>167.38029587290004</v>
      </c>
      <c r="H35" s="11">
        <f t="shared" si="1"/>
        <v>22866.810265939857</v>
      </c>
      <c r="I35" s="11">
        <f t="shared" si="5"/>
        <v>1158.619704127108</v>
      </c>
    </row>
    <row r="36" spans="1:9">
      <c r="A36" s="2">
        <f>Dati!A36</f>
        <v>44077</v>
      </c>
      <c r="B36" s="10">
        <v>33</v>
      </c>
      <c r="C36" s="10">
        <f>'Nuovi positivi'!B36</f>
        <v>272912</v>
      </c>
      <c r="D36">
        <f t="shared" si="2"/>
        <v>1397</v>
      </c>
      <c r="E36" s="11">
        <f t="shared" si="3"/>
        <v>248850.05857499232</v>
      </c>
      <c r="F36" s="11">
        <f t="shared" si="4"/>
        <v>2018.6884093217668</v>
      </c>
      <c r="G36" s="11">
        <f t="shared" ref="G36:G67" si="6">$L$4*B36^$L$5*EXP(-B36/$L$6)</f>
        <v>201.86884093217432</v>
      </c>
      <c r="H36" s="11">
        <f t="shared" ref="H36:H67" si="7">C36-E36</f>
        <v>24061.941425007681</v>
      </c>
      <c r="I36" s="11">
        <f t="shared" si="5"/>
        <v>1195.1311590678233</v>
      </c>
    </row>
    <row r="37" spans="1:9">
      <c r="A37" s="2">
        <f>Dati!A37</f>
        <v>44078</v>
      </c>
      <c r="B37" s="10">
        <v>34</v>
      </c>
      <c r="C37" s="10">
        <f>'Nuovi positivi'!B37</f>
        <v>274644</v>
      </c>
      <c r="D37">
        <f t="shared" si="2"/>
        <v>1732</v>
      </c>
      <c r="E37" s="11">
        <f t="shared" si="3"/>
        <v>249091.73949891364</v>
      </c>
      <c r="F37" s="11">
        <f t="shared" si="4"/>
        <v>2416.8092392131803</v>
      </c>
      <c r="G37" s="11">
        <f t="shared" si="6"/>
        <v>241.6809239213168</v>
      </c>
      <c r="H37" s="11">
        <f t="shared" si="7"/>
        <v>25552.260501086363</v>
      </c>
      <c r="I37" s="11">
        <f t="shared" si="5"/>
        <v>1490.319076078682</v>
      </c>
    </row>
    <row r="38" spans="1:9">
      <c r="A38" s="2">
        <f>Dati!A38</f>
        <v>44079</v>
      </c>
      <c r="B38" s="10">
        <v>35</v>
      </c>
      <c r="C38" s="10">
        <f>'Nuovi positivi'!B38</f>
        <v>276337</v>
      </c>
      <c r="D38">
        <f t="shared" si="2"/>
        <v>1693</v>
      </c>
      <c r="E38" s="11">
        <f t="shared" si="3"/>
        <v>249379.08781522096</v>
      </c>
      <c r="F38" s="11">
        <f t="shared" si="4"/>
        <v>2873.4831630732515</v>
      </c>
      <c r="G38" s="11">
        <f t="shared" si="6"/>
        <v>287.34831630731492</v>
      </c>
      <c r="H38" s="11">
        <f t="shared" si="7"/>
        <v>26957.912184779037</v>
      </c>
      <c r="I38" s="11">
        <f t="shared" si="5"/>
        <v>1405.6516836926749</v>
      </c>
    </row>
    <row r="39" spans="1:9">
      <c r="A39" s="2">
        <f>Dati!A39</f>
        <v>44080</v>
      </c>
      <c r="B39" s="10">
        <v>36</v>
      </c>
      <c r="C39" s="10">
        <f>'Nuovi positivi'!B39</f>
        <v>277634</v>
      </c>
      <c r="D39">
        <f t="shared" si="2"/>
        <v>1297</v>
      </c>
      <c r="E39" s="11">
        <f t="shared" si="3"/>
        <v>249718.50792834826</v>
      </c>
      <c r="F39" s="11">
        <f t="shared" si="4"/>
        <v>3394.2011312730028</v>
      </c>
      <c r="G39" s="11">
        <f t="shared" si="6"/>
        <v>339.42011312728613</v>
      </c>
      <c r="H39" s="11">
        <f t="shared" si="7"/>
        <v>27915.492071651737</v>
      </c>
      <c r="I39" s="11">
        <f t="shared" si="5"/>
        <v>957.57988687269972</v>
      </c>
    </row>
    <row r="40" spans="1:9">
      <c r="A40" s="2">
        <f>Dati!A40</f>
        <v>44081</v>
      </c>
      <c r="B40" s="10">
        <v>37</v>
      </c>
      <c r="C40" s="10">
        <f>'Nuovi positivi'!B40</f>
        <v>278784</v>
      </c>
      <c r="D40">
        <f t="shared" si="2"/>
        <v>1150</v>
      </c>
      <c r="E40" s="11">
        <f t="shared" si="3"/>
        <v>250116.96783239569</v>
      </c>
      <c r="F40" s="11">
        <f t="shared" si="4"/>
        <v>3984.599040474277</v>
      </c>
      <c r="G40" s="11">
        <f t="shared" si="6"/>
        <v>398.45990404742207</v>
      </c>
      <c r="H40" s="11">
        <f t="shared" si="7"/>
        <v>28667.03216760431</v>
      </c>
      <c r="I40" s="11">
        <f t="shared" si="5"/>
        <v>751.5400959525723</v>
      </c>
    </row>
    <row r="41" spans="1:9">
      <c r="A41" s="2">
        <f>Dati!A41</f>
        <v>44082</v>
      </c>
      <c r="B41" s="10">
        <v>38</v>
      </c>
      <c r="C41" s="10">
        <f>'Nuovi positivi'!B41</f>
        <v>280153</v>
      </c>
      <c r="D41">
        <f t="shared" si="2"/>
        <v>1369</v>
      </c>
      <c r="E41" s="11">
        <f t="shared" si="3"/>
        <v>250582.01057605818</v>
      </c>
      <c r="F41" s="11">
        <f t="shared" si="4"/>
        <v>4650.4274366248865</v>
      </c>
      <c r="G41" s="11">
        <f t="shared" si="6"/>
        <v>465.04274366248882</v>
      </c>
      <c r="H41" s="11">
        <f t="shared" si="7"/>
        <v>29570.989423941821</v>
      </c>
      <c r="I41" s="11">
        <f t="shared" si="5"/>
        <v>903.95725633751135</v>
      </c>
    </row>
    <row r="42" spans="1:9">
      <c r="A42" s="2">
        <f>Dati!A42</f>
        <v>44083</v>
      </c>
      <c r="B42" s="10">
        <v>39</v>
      </c>
      <c r="C42" s="10">
        <f>'Nuovi positivi'!B42</f>
        <v>281583</v>
      </c>
      <c r="D42">
        <f t="shared" si="2"/>
        <v>1430</v>
      </c>
      <c r="E42" s="11">
        <f t="shared" si="3"/>
        <v>251121.76252760179</v>
      </c>
      <c r="F42" s="11">
        <f t="shared" si="4"/>
        <v>5397.5195154361427</v>
      </c>
      <c r="G42" s="11">
        <f t="shared" si="6"/>
        <v>539.75195154360972</v>
      </c>
      <c r="H42" s="11">
        <f t="shared" si="7"/>
        <v>30461.237472398207</v>
      </c>
      <c r="I42" s="11">
        <f t="shared" si="5"/>
        <v>890.24804845638573</v>
      </c>
    </row>
    <row r="43" spans="1:9">
      <c r="A43" s="2">
        <f>Dati!A43</f>
        <v>44084</v>
      </c>
      <c r="B43" s="10">
        <v>40</v>
      </c>
      <c r="C43" s="10">
        <f>'Nuovi positivi'!B43</f>
        <v>283180</v>
      </c>
      <c r="D43">
        <f t="shared" si="2"/>
        <v>1597</v>
      </c>
      <c r="E43" s="11">
        <f t="shared" si="3"/>
        <v>251744.93830113404</v>
      </c>
      <c r="F43" s="11">
        <f t="shared" si="4"/>
        <v>6231.7577353224624</v>
      </c>
      <c r="G43" s="11">
        <f t="shared" si="6"/>
        <v>623.17577353223771</v>
      </c>
      <c r="H43" s="11">
        <f t="shared" si="7"/>
        <v>31435.06169886596</v>
      </c>
      <c r="I43" s="11">
        <f t="shared" si="5"/>
        <v>973.82422646775376</v>
      </c>
    </row>
    <row r="44" spans="1:9">
      <c r="A44" s="2">
        <f>Dati!A44</f>
        <v>44085</v>
      </c>
      <c r="B44" s="10">
        <v>41</v>
      </c>
      <c r="C44" s="10">
        <f>'Nuovi positivi'!B44</f>
        <v>284796</v>
      </c>
      <c r="D44">
        <f t="shared" si="2"/>
        <v>1616</v>
      </c>
      <c r="E44" s="11">
        <f t="shared" si="3"/>
        <v>252460.84223745196</v>
      </c>
      <c r="F44" s="11">
        <f t="shared" si="4"/>
        <v>7159.0393631791812</v>
      </c>
      <c r="G44" s="11">
        <f t="shared" si="6"/>
        <v>715.90393631792972</v>
      </c>
      <c r="H44" s="11">
        <f t="shared" si="7"/>
        <v>32335.157762548042</v>
      </c>
      <c r="I44" s="11">
        <f t="shared" si="5"/>
        <v>900.09606368208188</v>
      </c>
    </row>
    <row r="45" spans="1:9">
      <c r="A45" s="2">
        <f>Dati!A45</f>
        <v>44086</v>
      </c>
      <c r="B45" s="10">
        <v>42</v>
      </c>
      <c r="C45" s="10">
        <f>'Nuovi positivi'!B45</f>
        <v>286297</v>
      </c>
      <c r="D45">
        <f t="shared" si="2"/>
        <v>1501</v>
      </c>
      <c r="E45" s="11">
        <f t="shared" si="3"/>
        <v>253279.36636490823</v>
      </c>
      <c r="F45" s="11">
        <f t="shared" si="4"/>
        <v>8185.2412745627225</v>
      </c>
      <c r="G45" s="11">
        <f t="shared" si="6"/>
        <v>818.52412745626748</v>
      </c>
      <c r="H45" s="11">
        <f t="shared" si="7"/>
        <v>33017.63363509177</v>
      </c>
      <c r="I45" s="11">
        <f t="shared" si="5"/>
        <v>682.47587254372775</v>
      </c>
    </row>
    <row r="46" spans="1:9">
      <c r="A46" s="2">
        <f>Dati!A46</f>
        <v>44087</v>
      </c>
      <c r="B46" s="10">
        <v>43</v>
      </c>
      <c r="C46" s="10">
        <f>'Nuovi positivi'!B46</f>
        <v>287753</v>
      </c>
      <c r="D46">
        <f t="shared" si="2"/>
        <v>1456</v>
      </c>
      <c r="E46" s="11">
        <f t="shared" si="3"/>
        <v>254210.98479762199</v>
      </c>
      <c r="F46" s="11">
        <f t="shared" si="4"/>
        <v>9316.1843271375983</v>
      </c>
      <c r="G46" s="11">
        <f t="shared" si="6"/>
        <v>931.61843271376961</v>
      </c>
      <c r="H46" s="11">
        <f t="shared" si="7"/>
        <v>33542.01520237801</v>
      </c>
      <c r="I46" s="11">
        <f t="shared" si="5"/>
        <v>524.38156728624017</v>
      </c>
    </row>
    <row r="47" spans="1:9">
      <c r="A47" s="2">
        <f>Dati!A47</f>
        <v>44088</v>
      </c>
      <c r="B47" s="10">
        <v>44</v>
      </c>
      <c r="C47" s="10">
        <f>'Nuovi positivi'!B47</f>
        <v>288761</v>
      </c>
      <c r="D47">
        <f t="shared" si="2"/>
        <v>1008</v>
      </c>
      <c r="E47" s="11">
        <f t="shared" si="3"/>
        <v>255266.74455962569</v>
      </c>
      <c r="F47" s="11">
        <f t="shared" si="4"/>
        <v>10557.597620036977</v>
      </c>
      <c r="G47" s="11">
        <f t="shared" si="6"/>
        <v>1055.7597620036997</v>
      </c>
      <c r="H47" s="11">
        <f t="shared" si="7"/>
        <v>33494.255440374312</v>
      </c>
      <c r="I47" s="11">
        <f t="shared" si="5"/>
        <v>-47.759762003697688</v>
      </c>
    </row>
    <row r="48" spans="1:9">
      <c r="A48" s="2">
        <f>Dati!A48</f>
        <v>44089</v>
      </c>
      <c r="B48" s="10">
        <v>45</v>
      </c>
      <c r="C48" s="10">
        <f>'Nuovi positivi'!B48</f>
        <v>289990</v>
      </c>
      <c r="D48">
        <f t="shared" si="2"/>
        <v>1229</v>
      </c>
      <c r="E48" s="11">
        <f t="shared" si="3"/>
        <v>256458.25285386233</v>
      </c>
      <c r="F48" s="11">
        <f t="shared" si="4"/>
        <v>11915.082942366425</v>
      </c>
      <c r="G48" s="11">
        <f t="shared" si="6"/>
        <v>1191.5082942366375</v>
      </c>
      <c r="H48" s="11">
        <f t="shared" si="7"/>
        <v>33531.74714613767</v>
      </c>
      <c r="I48" s="11">
        <f t="shared" si="5"/>
        <v>37.491705763357459</v>
      </c>
    </row>
    <row r="49" spans="1:9">
      <c r="A49" s="2">
        <f>Dati!A49</f>
        <v>44090</v>
      </c>
      <c r="B49" s="10">
        <v>46</v>
      </c>
      <c r="C49" s="10">
        <f>'Nuovi positivi'!B49</f>
        <v>291442</v>
      </c>
      <c r="D49">
        <f t="shared" si="2"/>
        <v>1452</v>
      </c>
      <c r="E49" s="11">
        <f t="shared" si="3"/>
        <v>257797.66082405168</v>
      </c>
      <c r="F49" s="11">
        <f t="shared" si="4"/>
        <v>13394.079701893497</v>
      </c>
      <c r="G49" s="11">
        <f t="shared" si="6"/>
        <v>1339.407970189342</v>
      </c>
      <c r="H49" s="11">
        <f t="shared" si="7"/>
        <v>33644.33917594832</v>
      </c>
      <c r="I49" s="11">
        <f t="shared" si="5"/>
        <v>112.59202981065027</v>
      </c>
    </row>
    <row r="50" spans="1:9">
      <c r="A50" s="2">
        <f>Dati!A50</f>
        <v>44091</v>
      </c>
      <c r="B50" s="10">
        <v>47</v>
      </c>
      <c r="C50" s="10">
        <f>'Nuovi positivi'!B50</f>
        <v>293025</v>
      </c>
      <c r="D50">
        <f t="shared" si="2"/>
        <v>1583</v>
      </c>
      <c r="E50" s="11">
        <f t="shared" si="3"/>
        <v>259297.64388508355</v>
      </c>
      <c r="F50" s="11">
        <f t="shared" si="4"/>
        <v>14999.83061031875</v>
      </c>
      <c r="G50" s="11">
        <f t="shared" si="6"/>
        <v>1499.9830610318661</v>
      </c>
      <c r="H50" s="11">
        <f t="shared" si="7"/>
        <v>33727.356114916445</v>
      </c>
      <c r="I50" s="11">
        <f t="shared" si="5"/>
        <v>83.016938968125032</v>
      </c>
    </row>
    <row r="51" spans="1:9">
      <c r="A51" s="2">
        <f>Dati!A51</f>
        <v>44092</v>
      </c>
      <c r="B51" s="10">
        <v>48</v>
      </c>
      <c r="C51" s="10">
        <f>'Nuovi positivi'!B51</f>
        <v>294932</v>
      </c>
      <c r="D51">
        <f t="shared" si="2"/>
        <v>1907</v>
      </c>
      <c r="E51" s="11">
        <f t="shared" si="3"/>
        <v>260971.3787235659</v>
      </c>
      <c r="F51" s="11">
        <f t="shared" si="4"/>
        <v>16737.348384823417</v>
      </c>
      <c r="G51" s="11">
        <f t="shared" si="6"/>
        <v>1673.7348384823385</v>
      </c>
      <c r="H51" s="11">
        <f t="shared" si="7"/>
        <v>33960.621276434103</v>
      </c>
      <c r="I51" s="11">
        <f t="shared" si="5"/>
        <v>233.26516151765827</v>
      </c>
    </row>
    <row r="52" spans="1:9">
      <c r="A52" s="2">
        <f>Dati!A52</f>
        <v>44093</v>
      </c>
      <c r="B52" s="10">
        <v>49</v>
      </c>
      <c r="C52" s="10">
        <f>'Nuovi positivi'!B52</f>
        <v>296569</v>
      </c>
      <c r="D52">
        <f t="shared" si="2"/>
        <v>1637</v>
      </c>
      <c r="E52" s="11">
        <f t="shared" si="3"/>
        <v>262832.5170942829</v>
      </c>
      <c r="F52" s="11">
        <f t="shared" si="4"/>
        <v>18611.383707170025</v>
      </c>
      <c r="G52" s="11">
        <f t="shared" si="6"/>
        <v>1861.1383707169737</v>
      </c>
      <c r="H52" s="11">
        <f t="shared" si="7"/>
        <v>33736.482905717101</v>
      </c>
      <c r="I52" s="11">
        <f t="shared" si="5"/>
        <v>-224.13837071700254</v>
      </c>
    </row>
    <row r="53" spans="1:9">
      <c r="A53" s="2">
        <f>Dati!A53</f>
        <v>44094</v>
      </c>
      <c r="B53" s="10">
        <v>50</v>
      </c>
      <c r="C53" s="10">
        <f>'Nuovi positivi'!B53</f>
        <v>298156</v>
      </c>
      <c r="D53">
        <f t="shared" ref="D53" si="8">C53-C52</f>
        <v>1587</v>
      </c>
      <c r="E53" s="11">
        <f t="shared" si="3"/>
        <v>264895.15656046651</v>
      </c>
      <c r="F53" s="11">
        <f t="shared" si="4"/>
        <v>20626.394661836093</v>
      </c>
      <c r="G53" s="11">
        <f t="shared" si="6"/>
        <v>2062.6394661836139</v>
      </c>
      <c r="H53" s="11">
        <f t="shared" si="7"/>
        <v>33260.843439533492</v>
      </c>
      <c r="I53" s="11">
        <f t="shared" ref="I53" si="9">H53-H52</f>
        <v>-475.63946618360933</v>
      </c>
    </row>
    <row r="54" spans="1:9">
      <c r="A54" s="2">
        <f>Dati!A54</f>
        <v>44095</v>
      </c>
      <c r="B54" s="10">
        <v>51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267173.80834584968</v>
      </c>
      <c r="F54" s="11">
        <f t="shared" si="4"/>
        <v>22786.517853831756</v>
      </c>
      <c r="G54" s="11">
        <f t="shared" si="6"/>
        <v>2278.651785383162</v>
      </c>
      <c r="H54" s="11">
        <f t="shared" si="7"/>
        <v>32332.191654150316</v>
      </c>
      <c r="I54" s="11">
        <f t="shared" ref="I54" si="11">H54-H53</f>
        <v>-928.65178538317559</v>
      </c>
    </row>
    <row r="55" spans="1:9">
      <c r="A55" s="2">
        <f>Dati!A55</f>
        <v>44096</v>
      </c>
      <c r="B55" s="10">
        <v>52</v>
      </c>
      <c r="C55" s="10">
        <f>'Nuovi positivi'!B55</f>
        <v>300897</v>
      </c>
      <c r="D55">
        <f t="shared" ref="D55" si="12">C55-C54</f>
        <v>1391</v>
      </c>
      <c r="E55" s="11">
        <f t="shared" si="3"/>
        <v>269683.36248437467</v>
      </c>
      <c r="F55" s="11">
        <f t="shared" si="4"/>
        <v>25095.541385249817</v>
      </c>
      <c r="G55" s="11">
        <f t="shared" si="6"/>
        <v>2509.5541385249894</v>
      </c>
      <c r="H55" s="11">
        <f t="shared" si="7"/>
        <v>31213.637515625334</v>
      </c>
      <c r="I55" s="11">
        <f t="shared" ref="I55" si="13">H55-H54</f>
        <v>-1118.5541385249817</v>
      </c>
    </row>
    <row r="56" spans="1:9">
      <c r="A56" s="2">
        <f>Dati!A56</f>
        <v>44097</v>
      </c>
      <c r="B56" s="10">
        <v>53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272439.05046913325</v>
      </c>
      <c r="F56" s="11">
        <f t="shared" si="4"/>
        <v>27556.879847585806</v>
      </c>
      <c r="G56" s="11">
        <f t="shared" si="6"/>
        <v>2755.687984758601</v>
      </c>
      <c r="H56" s="11">
        <f t="shared" si="7"/>
        <v>30097.949530866754</v>
      </c>
      <c r="I56" s="11">
        <f t="shared" ref="I56" si="15">H56-H55</f>
        <v>-1115.6879847585806</v>
      </c>
    </row>
    <row r="57" spans="1:9">
      <c r="A57" s="2">
        <f>Dati!A57</f>
        <v>44098</v>
      </c>
      <c r="B57" s="10">
        <v>54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275456.40561559389</v>
      </c>
      <c r="F57" s="11">
        <f t="shared" si="4"/>
        <v>30173.551464606426</v>
      </c>
      <c r="G57" s="11">
        <f t="shared" si="6"/>
        <v>3017.3551464606458</v>
      </c>
      <c r="H57" s="11">
        <f t="shared" si="7"/>
        <v>28866.594384406111</v>
      </c>
      <c r="I57" s="11">
        <f t="shared" ref="I57" si="17">H57-H56</f>
        <v>-1231.3551464606426</v>
      </c>
    </row>
    <row r="58" spans="1:9">
      <c r="A58" s="2">
        <f>Dati!A58</f>
        <v>44099</v>
      </c>
      <c r="B58" s="10">
        <v>55</v>
      </c>
      <c r="C58" s="10">
        <f>'Nuovi positivi'!B58</f>
        <v>306235</v>
      </c>
      <c r="D58">
        <f t="shared" ref="D58" si="18">C58-C57</f>
        <v>1912</v>
      </c>
      <c r="E58" s="11">
        <f t="shared" si="3"/>
        <v>278751.22136543185</v>
      </c>
      <c r="F58" s="11">
        <f t="shared" si="4"/>
        <v>32948.157498379587</v>
      </c>
      <c r="G58" s="11">
        <f t="shared" si="6"/>
        <v>3294.8157498379805</v>
      </c>
      <c r="H58" s="11">
        <f t="shared" si="7"/>
        <v>27483.778634568152</v>
      </c>
      <c r="I58" s="11">
        <f t="shared" ref="I58" si="19">H58-H57</f>
        <v>-1382.8157498379587</v>
      </c>
    </row>
    <row r="59" spans="1:9">
      <c r="A59" s="2">
        <f>Dati!A59</f>
        <v>44100</v>
      </c>
      <c r="B59" s="10">
        <v>56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282339.50776634761</v>
      </c>
      <c r="F59" s="11">
        <f t="shared" si="4"/>
        <v>35882.864009157638</v>
      </c>
      <c r="G59" s="11">
        <f t="shared" si="6"/>
        <v>3588.2864009157356</v>
      </c>
      <c r="H59" s="11">
        <f t="shared" si="7"/>
        <v>25764.492233652389</v>
      </c>
      <c r="I59" s="11">
        <f t="shared" ref="I59" si="21">H59-H58</f>
        <v>-1719.2864009157638</v>
      </c>
    </row>
    <row r="60" spans="1:9">
      <c r="A60" s="2">
        <f>Dati!A60</f>
        <v>44101</v>
      </c>
      <c r="B60" s="10">
        <v>57</v>
      </c>
      <c r="C60" s="10">
        <f>'Nuovi positivi'!B60</f>
        <v>309870</v>
      </c>
      <c r="D60">
        <f t="shared" ref="D60" si="22">C60-C59</f>
        <v>1766</v>
      </c>
      <c r="E60" s="11">
        <f t="shared" si="3"/>
        <v>286237.44637018116</v>
      </c>
      <c r="F60" s="11">
        <f t="shared" si="4"/>
        <v>38979.386038335506</v>
      </c>
      <c r="G60" s="11">
        <f t="shared" si="6"/>
        <v>3897.9386038335301</v>
      </c>
      <c r="H60" s="11">
        <f t="shared" si="7"/>
        <v>23632.553629818838</v>
      </c>
      <c r="I60" s="11">
        <f t="shared" ref="I60" si="23">H60-H59</f>
        <v>-2131.9386038335506</v>
      </c>
    </row>
    <row r="61" spans="1:9">
      <c r="A61" s="2">
        <f>Dati!A61</f>
        <v>44102</v>
      </c>
      <c r="B61" s="10">
        <v>58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290461.34379647166</v>
      </c>
      <c r="F61" s="11">
        <f t="shared" ref="F61" si="26">(E61-E60)*10</f>
        <v>42238.974262904958</v>
      </c>
      <c r="G61" s="11">
        <f t="shared" si="6"/>
        <v>4223.8974262904749</v>
      </c>
      <c r="H61" s="11">
        <f t="shared" si="7"/>
        <v>20902.656203528342</v>
      </c>
      <c r="I61" s="11">
        <f t="shared" ref="I61" si="27">H61-H60</f>
        <v>-2729.8974262904958</v>
      </c>
    </row>
    <row r="62" spans="1:9">
      <c r="A62" s="2">
        <f>Dati!A62</f>
        <v>44103</v>
      </c>
      <c r="B62" s="10">
        <v>59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295027.58421144687</v>
      </c>
      <c r="F62" s="11">
        <f t="shared" ref="F62" si="30">(E62-E61)*10</f>
        <v>45662.40414975211</v>
      </c>
      <c r="G62" s="11">
        <f t="shared" si="6"/>
        <v>4566.2404149752083</v>
      </c>
      <c r="H62" s="11">
        <f t="shared" si="7"/>
        <v>17983.415788553131</v>
      </c>
      <c r="I62" s="11">
        <f t="shared" ref="I62" si="31">H62-H61</f>
        <v>-2919.240414975211</v>
      </c>
    </row>
    <row r="63" spans="1:9">
      <c r="A63" s="2">
        <f>Dati!A63</f>
        <v>44104</v>
      </c>
      <c r="B63" s="10">
        <v>60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299952.58097335068</v>
      </c>
      <c r="F63" s="11">
        <f t="shared" ref="F63" si="34">(E63-E62)*10</f>
        <v>49249.967619038071</v>
      </c>
      <c r="G63" s="11">
        <f t="shared" si="6"/>
        <v>4924.9967619038043</v>
      </c>
      <c r="H63" s="11">
        <f t="shared" si="7"/>
        <v>14908.419026649324</v>
      </c>
      <c r="I63" s="11">
        <f t="shared" ref="I63" si="35">H63-H62</f>
        <v>-3074.9967619038071</v>
      </c>
    </row>
    <row r="64" spans="1:9">
      <c r="A64" s="2">
        <f>Dati!A64</f>
        <v>44105</v>
      </c>
      <c r="B64" s="10">
        <v>61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305252.72769412724</v>
      </c>
      <c r="F64" s="11">
        <f t="shared" ref="F64" si="38">(E64-E63)*10</f>
        <v>53001.467207765672</v>
      </c>
      <c r="G64" s="11">
        <f t="shared" si="6"/>
        <v>5300.1467207765681</v>
      </c>
      <c r="H64" s="11">
        <f t="shared" si="7"/>
        <v>12156.272305872757</v>
      </c>
      <c r="I64" s="11">
        <f t="shared" ref="I64" si="39">H64-H63</f>
        <v>-2752.1467207765672</v>
      </c>
    </row>
    <row r="65" spans="1:9">
      <c r="A65" s="2">
        <f>Dati!A65</f>
        <v>44106</v>
      </c>
      <c r="B65" s="10">
        <v>62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310944.34896489064</v>
      </c>
      <c r="F65" s="11">
        <f t="shared" ref="F65" si="42">(E65-E64)*10</f>
        <v>56916.212707633968</v>
      </c>
      <c r="G65" s="11">
        <f t="shared" si="6"/>
        <v>5691.6212707633822</v>
      </c>
      <c r="H65" s="11">
        <f t="shared" si="7"/>
        <v>8963.6510351093602</v>
      </c>
      <c r="I65" s="11">
        <f t="shared" ref="I65" si="43">H65-H64</f>
        <v>-3192.6212707633968</v>
      </c>
    </row>
    <row r="66" spans="1:9">
      <c r="A66" s="2">
        <f>Dati!A66</f>
        <v>44107</v>
      </c>
      <c r="B66" s="10">
        <v>63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317043.65098843368</v>
      </c>
      <c r="F66" s="11">
        <f t="shared" ref="F66" si="46">(E66-E65)*10</f>
        <v>60993.020235430449</v>
      </c>
      <c r="G66" s="11">
        <f t="shared" si="6"/>
        <v>6099.3020235430604</v>
      </c>
      <c r="H66" s="11">
        <f t="shared" si="7"/>
        <v>5707.3490115663153</v>
      </c>
      <c r="I66" s="11">
        <f t="shared" ref="I66" si="47">H66-H65</f>
        <v>-3256.3020235430449</v>
      </c>
    </row>
    <row r="67" spans="1:9">
      <c r="A67" s="2">
        <f>Dati!A67</f>
        <v>44108</v>
      </c>
      <c r="B67" s="10">
        <v>64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323566.67235639418</v>
      </c>
      <c r="F67" s="11">
        <f t="shared" ref="F67" si="50">(E67-E66)*10</f>
        <v>65230.213679604931</v>
      </c>
      <c r="G67" s="11">
        <f t="shared" si="6"/>
        <v>6523.0213679605058</v>
      </c>
      <c r="H67" s="11">
        <f t="shared" si="7"/>
        <v>1762.3276436058222</v>
      </c>
      <c r="I67" s="11">
        <f t="shared" ref="I67" si="51">H67-H66</f>
        <v>-3945.0213679604931</v>
      </c>
    </row>
    <row r="68" spans="1:9">
      <c r="A68" s="2">
        <f>Dati!A68</f>
        <v>44109</v>
      </c>
      <c r="B68" s="10">
        <v>65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330529.2352017237</v>
      </c>
      <c r="F68" s="11">
        <f t="shared" ref="F68" si="54">(E68-E67)*10</f>
        <v>69625.628453295212</v>
      </c>
      <c r="G68" s="11">
        <f t="shared" ref="G68:G99" si="55">$L$4*B68^$L$5*EXP(-B68/$L$6)</f>
        <v>6962.5628453295185</v>
      </c>
      <c r="H68" s="11">
        <f t="shared" ref="H68:H99" si="56">C68-E68</f>
        <v>-2943.235201723699</v>
      </c>
      <c r="I68" s="11">
        <f t="shared" ref="I68" si="57">H68-H67</f>
        <v>-4705.5628453295212</v>
      </c>
    </row>
    <row r="69" spans="1:9">
      <c r="A69" s="2">
        <f>Dati!A69</f>
        <v>44110</v>
      </c>
      <c r="B69" s="10">
        <v>66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337946.8969489251</v>
      </c>
      <c r="F69" s="11">
        <f t="shared" ref="F69" si="60">(E69-E68)*10</f>
        <v>74176.617472014041</v>
      </c>
      <c r="G69" s="11">
        <f t="shared" si="55"/>
        <v>7417.6617472014186</v>
      </c>
      <c r="H69" s="11">
        <f t="shared" si="56"/>
        <v>-7683.8969489251031</v>
      </c>
      <c r="I69" s="11">
        <f t="shared" ref="I69" si="61">H69-H68</f>
        <v>-4740.6617472014041</v>
      </c>
    </row>
    <row r="70" spans="1:9">
      <c r="A70" s="2">
        <f>Dati!A70</f>
        <v>44111</v>
      </c>
      <c r="B70" s="10">
        <v>67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345834.9028752654</v>
      </c>
      <c r="F70" s="11">
        <f t="shared" ref="F70" si="64">(E70-E69)*10</f>
        <v>78880.059263402945</v>
      </c>
      <c r="G70" s="11">
        <f t="shared" si="55"/>
        <v>7888.0059263403227</v>
      </c>
      <c r="H70" s="11">
        <f t="shared" si="56"/>
        <v>-11894.902875265398</v>
      </c>
      <c r="I70" s="11">
        <f t="shared" ref="I70" si="65">H70-H69</f>
        <v>-4211.0059263402945</v>
      </c>
    </row>
    <row r="71" spans="1:9">
      <c r="A71" s="2">
        <f>Dati!A71</f>
        <v>44112</v>
      </c>
      <c r="B71" s="10">
        <v>68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354208.13968596049</v>
      </c>
      <c r="F71" s="11">
        <f t="shared" ref="F71" si="68">(E71-E70)*10</f>
        <v>83732.368106950889</v>
      </c>
      <c r="G71" s="11">
        <f t="shared" si="55"/>
        <v>8373.236810695078</v>
      </c>
      <c r="H71" s="11">
        <f t="shared" si="56"/>
        <v>-15810.139685960487</v>
      </c>
      <c r="I71" s="11">
        <f t="shared" ref="I71" si="69">H71-H70</f>
        <v>-3915.2368106950889</v>
      </c>
    </row>
    <row r="72" spans="1:9">
      <c r="A72" s="2">
        <f>Dati!A72</f>
        <v>44113</v>
      </c>
      <c r="B72" s="10">
        <v>69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363081.09029529378</v>
      </c>
      <c r="F72" s="11">
        <f t="shared" ref="F72" si="72">(E72-E71)*10</f>
        <v>88729.506093332893</v>
      </c>
      <c r="G72" s="11">
        <f t="shared" si="55"/>
        <v>8872.950609333282</v>
      </c>
      <c r="H72" s="11">
        <f t="shared" si="56"/>
        <v>-19311.090295293776</v>
      </c>
      <c r="I72" s="11">
        <f t="shared" ref="I72" si="73">H72-H71</f>
        <v>-3500.9506093332893</v>
      </c>
    </row>
    <row r="73" spans="1:9">
      <c r="A73" s="2">
        <f>Dati!A73</f>
        <v>44114</v>
      </c>
      <c r="B73" s="10">
        <v>70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372467.78999389627</v>
      </c>
      <c r="F73" s="11">
        <f t="shared" ref="F73" si="76">(E73-E72)*10</f>
        <v>93866.996986024897</v>
      </c>
      <c r="G73" s="11">
        <f t="shared" si="55"/>
        <v>9386.6996986024969</v>
      </c>
      <c r="H73" s="11">
        <f t="shared" si="56"/>
        <v>-22973.789993896266</v>
      </c>
      <c r="I73" s="11">
        <f t="shared" ref="I73" si="77">H73-H72</f>
        <v>-3662.6996986024897</v>
      </c>
    </row>
    <row r="74" spans="1:9">
      <c r="A74" s="2">
        <f>Dati!A74</f>
        <v>44115</v>
      </c>
      <c r="B74" s="10">
        <v>71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382381.78417010012</v>
      </c>
      <c r="F74" s="11">
        <f t="shared" ref="F74" si="80">(E74-E73)*10</f>
        <v>99139.941762038507</v>
      </c>
      <c r="G74" s="11">
        <f t="shared" si="55"/>
        <v>9913.9941762038252</v>
      </c>
      <c r="H74" s="11">
        <f t="shared" si="56"/>
        <v>-27431.784170100116</v>
      </c>
      <c r="I74" s="11">
        <f t="shared" ref="I74" si="81">H74-H73</f>
        <v>-4457.9941762038507</v>
      </c>
    </row>
    <row r="75" spans="1:9">
      <c r="A75" s="2">
        <f>Dati!A75</f>
        <v>44116</v>
      </c>
      <c r="B75" s="10">
        <v>72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392836.0877404997</v>
      </c>
      <c r="F75" s="11">
        <f t="shared" ref="F75:F76" si="84">(E75-E74)*10</f>
        <v>104543.03570399585</v>
      </c>
      <c r="G75" s="11">
        <f t="shared" si="55"/>
        <v>10454.303570399607</v>
      </c>
      <c r="H75" s="11">
        <f t="shared" si="56"/>
        <v>-33267.087740499701</v>
      </c>
      <c r="I75" s="11">
        <f t="shared" ref="I75:I76" si="85">H75-H74</f>
        <v>-5835.3035703995847</v>
      </c>
    </row>
    <row r="76" spans="1:9">
      <c r="A76" s="2">
        <f>Dati!A76</f>
        <v>44117</v>
      </c>
      <c r="B76" s="10">
        <v>73</v>
      </c>
      <c r="C76" s="10">
        <f>'Nuovi positivi'!B76</f>
        <v>365467</v>
      </c>
      <c r="D76">
        <f t="shared" si="82"/>
        <v>5898</v>
      </c>
      <c r="E76" s="11">
        <f t="shared" si="83"/>
        <v>403843.14643172483</v>
      </c>
      <c r="F76" s="11">
        <f t="shared" si="84"/>
        <v>110070.58691225131</v>
      </c>
      <c r="G76" s="11">
        <f t="shared" si="55"/>
        <v>11007.058691225116</v>
      </c>
      <c r="H76" s="11">
        <f t="shared" si="56"/>
        <v>-38376.146431724832</v>
      </c>
      <c r="I76" s="11">
        <f t="shared" si="85"/>
        <v>-5109.058691225131</v>
      </c>
    </row>
    <row r="77" spans="1:9">
      <c r="A77" s="2">
        <f>Dati!A77</f>
        <v>44118</v>
      </c>
      <c r="B77" s="10">
        <v>74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415414.80004205374</v>
      </c>
      <c r="F77" s="11">
        <f t="shared" ref="F77:F78" si="88">(E77-E76)*10</f>
        <v>115716.53610328911</v>
      </c>
      <c r="G77" s="11">
        <f t="shared" si="55"/>
        <v>11571.653610328918</v>
      </c>
      <c r="H77" s="11">
        <f t="shared" si="56"/>
        <v>-42615.800042053743</v>
      </c>
      <c r="I77" s="11">
        <f t="shared" ref="I77:I78" si="89">H77-H76</f>
        <v>-4239.6536103289109</v>
      </c>
    </row>
    <row r="78" spans="1:9">
      <c r="A78" s="2">
        <f>Dati!A78</f>
        <v>44119</v>
      </c>
      <c r="B78" s="10">
        <v>75</v>
      </c>
      <c r="C78" s="10">
        <f>'Nuovi positivi'!B78</f>
        <v>381602</v>
      </c>
      <c r="D78">
        <f t="shared" si="86"/>
        <v>8803</v>
      </c>
      <c r="E78" s="11">
        <f t="shared" si="87"/>
        <v>427562.24779797532</v>
      </c>
      <c r="F78" s="11">
        <f t="shared" si="88"/>
        <v>121474.47755921574</v>
      </c>
      <c r="G78" s="11">
        <f t="shared" si="55"/>
        <v>12147.447755921576</v>
      </c>
      <c r="H78" s="11">
        <f t="shared" si="56"/>
        <v>-45960.247797975317</v>
      </c>
      <c r="I78" s="11">
        <f t="shared" si="89"/>
        <v>-3344.4477559215738</v>
      </c>
    </row>
    <row r="79" spans="1:9">
      <c r="A79" s="2">
        <f>Dati!A79</f>
        <v>44120</v>
      </c>
      <c r="B79" s="10">
        <v>76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440296.01590723783</v>
      </c>
      <c r="F79" s="11">
        <f t="shared" ref="F79" si="92">(E79-E78)*10</f>
        <v>127337.68109262513</v>
      </c>
      <c r="G79" s="11">
        <f t="shared" si="55"/>
        <v>12733.768109262513</v>
      </c>
      <c r="H79" s="11">
        <f t="shared" si="56"/>
        <v>-48685.01590723783</v>
      </c>
      <c r="I79" s="11">
        <f t="shared" ref="I79" si="93">H79-H78</f>
        <v>-2724.7681092625135</v>
      </c>
    </row>
    <row r="80" spans="1:9">
      <c r="A80" s="2">
        <f>Dati!A80</f>
        <v>44121</v>
      </c>
      <c r="B80" s="10">
        <v>77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453625.92739639065</v>
      </c>
      <c r="F80" s="11">
        <f t="shared" ref="F80" si="96">(E80-E79)*10</f>
        <v>133299.11489152815</v>
      </c>
      <c r="G80" s="11">
        <f t="shared" si="55"/>
        <v>13329.911489152815</v>
      </c>
      <c r="H80" s="11">
        <f t="shared" si="56"/>
        <v>-51089.927396390645</v>
      </c>
      <c r="I80" s="11">
        <f t="shared" ref="I80" si="97">H80-H79</f>
        <v>-2404.9114891528152</v>
      </c>
    </row>
    <row r="81" spans="1:9">
      <c r="A81" s="2">
        <f>Dati!A81</f>
        <v>44122</v>
      </c>
      <c r="B81" s="10">
        <v>78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467561.07430741296</v>
      </c>
      <c r="F81" s="11">
        <f t="shared" ref="F81" si="100">(E81-E80)*10</f>
        <v>139351.46911022312</v>
      </c>
      <c r="G81" s="11">
        <f t="shared" si="55"/>
        <v>13935.14691102231</v>
      </c>
      <c r="H81" s="11">
        <f t="shared" si="56"/>
        <v>-53320.074307412957</v>
      </c>
      <c r="I81" s="11">
        <f t="shared" ref="I81" si="101">H81-H80</f>
        <v>-2230.1469110223115</v>
      </c>
    </row>
    <row r="82" spans="1:9">
      <c r="A82" s="2">
        <f>Dati!A82</f>
        <v>44123</v>
      </c>
      <c r="B82" s="10">
        <v>79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482109.79231480742</v>
      </c>
      <c r="F82" s="11">
        <f t="shared" ref="F82" si="104">(E82-E81)*10</f>
        <v>145487.18007394462</v>
      </c>
      <c r="G82" s="11">
        <f t="shared" si="55"/>
        <v>14548.718007394487</v>
      </c>
      <c r="H82" s="11">
        <f t="shared" si="56"/>
        <v>-58531.792314807419</v>
      </c>
      <c r="I82" s="11">
        <f t="shared" ref="I82" si="105">H82-H81</f>
        <v>-5211.7180073944619</v>
      </c>
    </row>
    <row r="83" spans="1:9">
      <c r="A83" s="2">
        <f>Dati!A83</f>
        <v>44124</v>
      </c>
      <c r="B83" s="10">
        <v>80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497279.63781158486</v>
      </c>
      <c r="F83" s="11">
        <f t="shared" ref="F83:F84" si="108">(E83-E82)*10</f>
        <v>151698.45496777445</v>
      </c>
      <c r="G83" s="11">
        <f t="shared" si="55"/>
        <v>15169.845496777454</v>
      </c>
      <c r="H83" s="11">
        <f t="shared" si="56"/>
        <v>-62830.637811584864</v>
      </c>
      <c r="I83" s="11">
        <f t="shared" ref="I83:I84" si="109">H83-H82</f>
        <v>-4298.8454967774451</v>
      </c>
    </row>
    <row r="84" spans="1:9">
      <c r="A84" s="2">
        <f>Dati!A84</f>
        <v>44125</v>
      </c>
      <c r="B84" s="10">
        <v>81</v>
      </c>
      <c r="C84" s="10">
        <f>'Nuovi positivi'!B84</f>
        <v>449648</v>
      </c>
      <c r="D84">
        <f t="shared" si="106"/>
        <v>15199</v>
      </c>
      <c r="E84" s="11">
        <f t="shared" si="107"/>
        <v>513077.36749994027</v>
      </c>
      <c r="F84" s="11">
        <f t="shared" si="108"/>
        <v>157977.29688355408</v>
      </c>
      <c r="G84" s="11">
        <f t="shared" si="55"/>
        <v>15797.729688355435</v>
      </c>
      <c r="H84" s="11">
        <f t="shared" si="56"/>
        <v>-63429.367499940272</v>
      </c>
      <c r="I84" s="11">
        <f t="shared" si="109"/>
        <v>-598.72968835540814</v>
      </c>
    </row>
    <row r="85" spans="1:9">
      <c r="A85" s="2">
        <f>Dati!A85</f>
        <v>44126</v>
      </c>
      <c r="B85" s="10">
        <v>82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529508.92051017843</v>
      </c>
      <c r="F85" s="11">
        <f t="shared" ref="F85" si="112">(E85-E84)*10</f>
        <v>164315.5301023816</v>
      </c>
      <c r="G85" s="11">
        <f t="shared" si="55"/>
        <v>16431.553010238142</v>
      </c>
      <c r="H85" s="11">
        <f t="shared" si="56"/>
        <v>-63782.920510178432</v>
      </c>
      <c r="I85" s="11">
        <f t="shared" ref="I85" si="113">H85-H84</f>
        <v>-353.55301023815991</v>
      </c>
    </row>
    <row r="86" spans="1:9">
      <c r="A86" s="2">
        <f>Dati!A86</f>
        <v>44127</v>
      </c>
      <c r="B86" s="10">
        <v>83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546579.40305963519</v>
      </c>
      <c r="F86" s="11">
        <f t="shared" ref="F86:F87" si="116">(E86-E85)*10</f>
        <v>170704.82549456763</v>
      </c>
      <c r="G86" s="11">
        <f t="shared" si="55"/>
        <v>17070.482549456789</v>
      </c>
      <c r="H86" s="11">
        <f t="shared" si="56"/>
        <v>-61710.403059635195</v>
      </c>
      <c r="I86" s="11">
        <f t="shared" ref="I86:I87" si="117">H86-H85</f>
        <v>2072.5174505432369</v>
      </c>
    </row>
    <row r="87" spans="1:9">
      <c r="A87" s="2">
        <f>Dati!A87</f>
        <v>44128</v>
      </c>
      <c r="B87" s="10">
        <v>84</v>
      </c>
      <c r="C87" s="10">
        <f>'Nuovi positivi'!B87</f>
        <v>504509</v>
      </c>
      <c r="D87">
        <f t="shared" si="114"/>
        <v>19640</v>
      </c>
      <c r="E87" s="11">
        <f t="shared" si="115"/>
        <v>564293.07565200608</v>
      </c>
      <c r="F87" s="11">
        <f t="shared" si="116"/>
        <v>177136.72592370887</v>
      </c>
      <c r="G87" s="11">
        <f t="shared" si="55"/>
        <v>17713.672592370876</v>
      </c>
      <c r="H87" s="11">
        <f t="shared" si="56"/>
        <v>-59784.075652006082</v>
      </c>
      <c r="I87" s="11">
        <f t="shared" si="117"/>
        <v>1926.3274076291127</v>
      </c>
    </row>
    <row r="88" spans="1:9">
      <c r="A88" s="2">
        <f>Dati!A88</f>
        <v>44129</v>
      </c>
      <c r="B88" s="10">
        <v>85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582653.34280666779</v>
      </c>
      <c r="F88" s="11">
        <f t="shared" ref="F88:F89" si="120">(E88-E87)*10</f>
        <v>183602.67154661706</v>
      </c>
      <c r="G88" s="11">
        <f t="shared" si="55"/>
        <v>18360.267154661746</v>
      </c>
      <c r="H88" s="11">
        <f t="shared" si="56"/>
        <v>-56871.342806667788</v>
      </c>
      <c r="I88" s="11">
        <f t="shared" ref="I88:I89" si="121">H88-H87</f>
        <v>2912.7328453382943</v>
      </c>
    </row>
    <row r="89" spans="1:9">
      <c r="A89" s="2">
        <f>Dati!A89</f>
        <v>44130</v>
      </c>
      <c r="B89" s="10">
        <v>86</v>
      </c>
      <c r="C89" s="10">
        <f>'Nuovi positivi'!B89</f>
        <v>542789</v>
      </c>
      <c r="D89">
        <f t="shared" si="118"/>
        <v>17007</v>
      </c>
      <c r="E89" s="11">
        <f t="shared" si="119"/>
        <v>601662.74529730098</v>
      </c>
      <c r="F89" s="11">
        <f t="shared" si="120"/>
        <v>190094.02490633191</v>
      </c>
      <c r="G89" s="11">
        <f t="shared" si="55"/>
        <v>19009.402490633143</v>
      </c>
      <c r="H89" s="11">
        <f t="shared" si="56"/>
        <v>-58873.745297300979</v>
      </c>
      <c r="I89" s="11">
        <f t="shared" si="121"/>
        <v>-2002.4024906331906</v>
      </c>
    </row>
    <row r="90" spans="1:9">
      <c r="A90" s="2">
        <f>Dati!A90</f>
        <v>44131</v>
      </c>
      <c r="B90" s="10">
        <v>87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621322.95486940909</v>
      </c>
      <c r="F90" s="11">
        <f t="shared" ref="F90" si="124">(E90-E89)*10</f>
        <v>196602.09572108113</v>
      </c>
      <c r="G90" s="11">
        <f t="shared" si="55"/>
        <v>19660.209572108142</v>
      </c>
      <c r="H90" s="11">
        <f t="shared" si="56"/>
        <v>-56544.954869409092</v>
      </c>
      <c r="I90" s="11">
        <f t="shared" ref="I90" si="125">H90-H89</f>
        <v>2328.7904278918868</v>
      </c>
    </row>
    <row r="91" spans="1:9">
      <c r="A91" s="2">
        <f>Dati!A91</f>
        <v>44132</v>
      </c>
      <c r="B91" s="10">
        <v>88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641634.77139721136</v>
      </c>
      <c r="F91" s="11">
        <f t="shared" ref="F91:F92" si="128">(E91-E90)*10</f>
        <v>203118.16527802264</v>
      </c>
      <c r="G91" s="11">
        <f t="shared" si="55"/>
        <v>20311.81652780221</v>
      </c>
      <c r="H91" s="11">
        <f t="shared" si="56"/>
        <v>-51868.771397211356</v>
      </c>
      <c r="I91" s="11">
        <f t="shared" ref="I91:I92" si="129">H91-H90</f>
        <v>4676.1834721977357</v>
      </c>
    </row>
    <row r="92" spans="1:9">
      <c r="A92" s="2">
        <f>Dati!A92</f>
        <v>44133</v>
      </c>
      <c r="B92" s="10">
        <v>89</v>
      </c>
      <c r="C92" s="10">
        <f>'Nuovi positivi'!B92</f>
        <v>616595</v>
      </c>
      <c r="D92">
        <f t="shared" si="126"/>
        <v>26829</v>
      </c>
      <c r="E92" s="11">
        <f t="shared" si="127"/>
        <v>662598.12243186939</v>
      </c>
      <c r="F92" s="11">
        <f t="shared" si="128"/>
        <v>209633.5103465803</v>
      </c>
      <c r="G92" s="11">
        <f t="shared" si="55"/>
        <v>20963.351034658081</v>
      </c>
      <c r="H92" s="11">
        <f t="shared" si="56"/>
        <v>-46003.122431869386</v>
      </c>
      <c r="I92" s="11">
        <f t="shared" si="129"/>
        <v>5865.6489653419703</v>
      </c>
    </row>
    <row r="93" spans="1:9">
      <c r="A93" s="2">
        <f>Dati!A93</f>
        <v>44134</v>
      </c>
      <c r="B93" s="10">
        <v>90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684212.06508511386</v>
      </c>
      <c r="F93" s="11">
        <f t="shared" ref="F93:F94" si="132">(E93-E92)*10</f>
        <v>216139.42653244478</v>
      </c>
      <c r="G93" s="11">
        <f t="shared" si="55"/>
        <v>21613.942653244456</v>
      </c>
      <c r="H93" s="11">
        <f t="shared" si="56"/>
        <v>-36538.065085113863</v>
      </c>
      <c r="I93" s="11">
        <f t="shared" ref="I93:I94" si="133">H93-H92</f>
        <v>9465.0573467555223</v>
      </c>
    </row>
    <row r="94" spans="1:9">
      <c r="A94" s="2">
        <f>Dati!A94</f>
        <v>44135</v>
      </c>
      <c r="B94" s="10">
        <v>91</v>
      </c>
      <c r="C94" s="10">
        <f>'Nuovi positivi'!B94</f>
        <v>679430</v>
      </c>
      <c r="D94">
        <f t="shared" si="130"/>
        <v>31756</v>
      </c>
      <c r="E94" s="11">
        <f t="shared" si="131"/>
        <v>706474.79018505826</v>
      </c>
      <c r="F94" s="11">
        <f t="shared" si="132"/>
        <v>222627.25099944393</v>
      </c>
      <c r="G94" s="11">
        <f t="shared" si="55"/>
        <v>22262.725099944426</v>
      </c>
      <c r="H94" s="11">
        <f t="shared" si="56"/>
        <v>-27044.790185058257</v>
      </c>
      <c r="I94" s="11">
        <f t="shared" si="133"/>
        <v>9493.2749000556068</v>
      </c>
    </row>
    <row r="95" spans="1:9">
      <c r="A95" s="2">
        <f>Dati!A95</f>
        <v>44136</v>
      </c>
      <c r="B95" s="10">
        <v>92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729383.62863434281</v>
      </c>
      <c r="F95" s="11">
        <f t="shared" ref="F95" si="136">(E95-E94)*10</f>
        <v>229088.38449284551</v>
      </c>
      <c r="G95" s="11">
        <f t="shared" si="55"/>
        <v>22908.838449284598</v>
      </c>
      <c r="H95" s="11">
        <f t="shared" si="56"/>
        <v>-20048.628634342807</v>
      </c>
      <c r="I95" s="11">
        <f t="shared" ref="I95" si="137">H95-H94</f>
        <v>6996.1615507154493</v>
      </c>
    </row>
    <row r="96" spans="1:9">
      <c r="A96" s="2">
        <f>Dati!A96</f>
        <v>44137</v>
      </c>
      <c r="B96" s="10">
        <v>93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752935.05989472324</v>
      </c>
      <c r="F96" s="11">
        <f t="shared" ref="F96:F99" si="140">(E96-E95)*10</f>
        <v>235514.31260380428</v>
      </c>
      <c r="G96" s="11">
        <f t="shared" si="55"/>
        <v>23551.431260380428</v>
      </c>
      <c r="H96" s="11">
        <f t="shared" si="56"/>
        <v>-21347.059894723236</v>
      </c>
      <c r="I96" s="11">
        <f t="shared" ref="I96:I99" si="141">H96-H95</f>
        <v>-1298.4312603804283</v>
      </c>
    </row>
    <row r="97" spans="1:9">
      <c r="A97" s="2">
        <f>Dati!A97</f>
        <v>44138</v>
      </c>
      <c r="B97" s="10">
        <v>94</v>
      </c>
      <c r="C97" s="10">
        <f>'Nuovi positivi'!B97</f>
        <v>759829</v>
      </c>
      <c r="D97">
        <f t="shared" si="138"/>
        <v>28241</v>
      </c>
      <c r="E97" s="11">
        <f t="shared" si="139"/>
        <v>777124.72251681564</v>
      </c>
      <c r="F97" s="11">
        <f t="shared" si="140"/>
        <v>241896.62622092408</v>
      </c>
      <c r="G97" s="11">
        <f t="shared" si="55"/>
        <v>24189.662622092383</v>
      </c>
      <c r="H97" s="11">
        <f t="shared" si="56"/>
        <v>-17295.722516815644</v>
      </c>
      <c r="I97" s="11">
        <f t="shared" si="141"/>
        <v>4051.3373779075919</v>
      </c>
    </row>
    <row r="98" spans="1:9">
      <c r="A98" s="2">
        <f>Dati!A98</f>
        <v>44139</v>
      </c>
      <c r="B98" s="10">
        <v>95</v>
      </c>
      <c r="C98" s="10">
        <f>'Nuovi positivi'!B98</f>
        <v>790360</v>
      </c>
      <c r="D98">
        <f t="shared" si="138"/>
        <v>30531</v>
      </c>
      <c r="E98" s="11">
        <f t="shared" si="139"/>
        <v>801947.42662891501</v>
      </c>
      <c r="F98" s="11">
        <f t="shared" si="140"/>
        <v>248227.04112099367</v>
      </c>
      <c r="G98" s="11">
        <f t="shared" si="55"/>
        <v>24822.704112099411</v>
      </c>
      <c r="H98" s="11">
        <f t="shared" si="56"/>
        <v>-11587.426628915011</v>
      </c>
      <c r="I98" s="11">
        <f t="shared" si="141"/>
        <v>5708.2958879006328</v>
      </c>
    </row>
    <row r="99" spans="1:9">
      <c r="A99" s="2">
        <f>Dati!A99</f>
        <v>44140</v>
      </c>
      <c r="B99" s="10">
        <v>96</v>
      </c>
      <c r="C99" s="10">
        <f>'Nuovi positivi'!B99</f>
        <v>824879</v>
      </c>
      <c r="D99">
        <f t="shared" si="138"/>
        <v>34519</v>
      </c>
      <c r="E99" s="11">
        <f t="shared" si="139"/>
        <v>827397.1682946108</v>
      </c>
      <c r="F99" s="11">
        <f t="shared" si="140"/>
        <v>254497.41665695794</v>
      </c>
      <c r="G99" s="11">
        <f t="shared" si="55"/>
        <v>25449.741665695776</v>
      </c>
      <c r="H99" s="11">
        <f t="shared" si="56"/>
        <v>-2518.1682946108049</v>
      </c>
      <c r="I99" s="11">
        <f t="shared" si="141"/>
        <v>9069.2583343042061</v>
      </c>
    </row>
    <row r="100" spans="1:9">
      <c r="A100" s="2">
        <f>Dati!A100</f>
        <v>44141</v>
      </c>
      <c r="B100" s="10">
        <v>97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853467.14564531564</v>
      </c>
      <c r="F100" s="11">
        <f t="shared" ref="F100" si="144">(E100-E99)*10</f>
        <v>260699.77350704838</v>
      </c>
      <c r="G100" s="11">
        <f t="shared" ref="G100:G131" si="145">$L$4*B100^$L$5*EXP(-B100/$L$6)</f>
        <v>26069.977350704787</v>
      </c>
      <c r="H100" s="11">
        <f t="shared" ref="H100:H110" si="146">C100-E100</f>
        <v>9213.8543546843575</v>
      </c>
      <c r="I100" s="11">
        <f t="shared" ref="I100" si="147">H100-H99</f>
        <v>11732.022649295162</v>
      </c>
    </row>
    <row r="101" spans="1:9">
      <c r="A101" s="2">
        <f>Dati!A101</f>
        <v>44142</v>
      </c>
      <c r="B101" s="10">
        <v>98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880149.7766907888</v>
      </c>
      <c r="F101" s="11">
        <f t="shared" ref="F101:F164" si="150">(E101-E100)*10</f>
        <v>266826.31045473157</v>
      </c>
      <c r="G101" s="11">
        <f t="shared" si="145"/>
        <v>26682.631045473106</v>
      </c>
      <c r="H101" s="11">
        <f t="shared" si="146"/>
        <v>22340.2233092112</v>
      </c>
      <c r="I101" s="11">
        <f t="shared" ref="I101:I105" si="151">H101-H100</f>
        <v>13126.368954526843</v>
      </c>
    </row>
    <row r="102" spans="1:9">
      <c r="A102" s="2">
        <f>Dati!A102</f>
        <v>44143</v>
      </c>
      <c r="B102" s="10">
        <v>99</v>
      </c>
      <c r="C102" s="10">
        <f>'Nuovi positivi'!B102</f>
        <v>935104</v>
      </c>
      <c r="D102">
        <f t="shared" si="148"/>
        <v>32614</v>
      </c>
      <c r="E102" s="11">
        <f t="shared" si="149"/>
        <v>907436.71870825207</v>
      </c>
      <c r="F102" s="11">
        <f t="shared" si="150"/>
        <v>272869.42017463269</v>
      </c>
      <c r="G102" s="11">
        <f t="shared" si="145"/>
        <v>27286.94201746324</v>
      </c>
      <c r="H102" s="11">
        <f t="shared" si="146"/>
        <v>27667.281291747931</v>
      </c>
      <c r="I102" s="11">
        <f t="shared" si="151"/>
        <v>5327.0579825367313</v>
      </c>
    </row>
    <row r="103" spans="1:9">
      <c r="A103" s="2">
        <f>Dati!A103</f>
        <v>44144</v>
      </c>
      <c r="B103" s="10">
        <v>100</v>
      </c>
      <c r="C103" s="10">
        <f>'Nuovi positivi'!B103</f>
        <v>960373</v>
      </c>
      <c r="D103">
        <f t="shared" si="148"/>
        <v>25269</v>
      </c>
      <c r="E103" s="11">
        <f t="shared" si="149"/>
        <v>935318.88910874631</v>
      </c>
      <c r="F103" s="11">
        <f t="shared" si="150"/>
        <v>278821.70400494244</v>
      </c>
      <c r="G103" s="11">
        <f t="shared" si="145"/>
        <v>27882.170400494211</v>
      </c>
      <c r="H103" s="11">
        <f t="shared" si="146"/>
        <v>25054.110891253687</v>
      </c>
      <c r="I103" s="11">
        <f t="shared" si="151"/>
        <v>-2613.1704004942439</v>
      </c>
    </row>
    <row r="104" spans="1:9">
      <c r="A104" s="2">
        <f>Dati!A104</f>
        <v>44145</v>
      </c>
      <c r="B104" s="10">
        <v>101</v>
      </c>
      <c r="C104" s="10">
        <f>'Nuovi positivi'!B104</f>
        <v>995463</v>
      </c>
      <c r="D104">
        <f t="shared" si="148"/>
        <v>35090</v>
      </c>
      <c r="E104" s="11">
        <f t="shared" si="149"/>
        <v>963786.48767793947</v>
      </c>
      <c r="F104" s="11">
        <f t="shared" si="150"/>
        <v>284675.98569193156</v>
      </c>
      <c r="G104" s="11">
        <f t="shared" si="145"/>
        <v>28467.598569193113</v>
      </c>
      <c r="H104" s="11">
        <f t="shared" si="146"/>
        <v>31676.512322060531</v>
      </c>
      <c r="I104" s="11">
        <f t="shared" si="151"/>
        <v>6622.4014308068436</v>
      </c>
    </row>
    <row r="105" spans="1:9">
      <c r="A105" s="2">
        <f>Dati!A105</f>
        <v>44146</v>
      </c>
      <c r="B105" s="10">
        <v>102</v>
      </c>
      <c r="C105" s="10">
        <f>'Nuovi positivi'!B105</f>
        <v>1028424</v>
      </c>
      <c r="D105">
        <f t="shared" si="148"/>
        <v>32961</v>
      </c>
      <c r="E105" s="11">
        <f t="shared" si="149"/>
        <v>992829.02008764877</v>
      </c>
      <c r="F105" s="11">
        <f t="shared" si="150"/>
        <v>290425.32409709296</v>
      </c>
      <c r="G105" s="11">
        <f t="shared" si="145"/>
        <v>29042.532409709242</v>
      </c>
      <c r="H105" s="11">
        <f t="shared" si="146"/>
        <v>35594.979912351235</v>
      </c>
      <c r="I105" s="11">
        <f t="shared" si="151"/>
        <v>3918.4675902907038</v>
      </c>
    </row>
    <row r="106" spans="1:9">
      <c r="A106" s="2">
        <f>Dati!A106</f>
        <v>44147</v>
      </c>
      <c r="B106" s="10">
        <v>103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1022435.3225738581</v>
      </c>
      <c r="F106" s="11">
        <f t="shared" ref="F106" si="154">(E106-E105)*10</f>
        <v>296063.02486209315</v>
      </c>
      <c r="G106" s="11">
        <f t="shared" si="145"/>
        <v>29606.302486209286</v>
      </c>
      <c r="H106" s="11">
        <f t="shared" si="146"/>
        <v>43965.67742614192</v>
      </c>
      <c r="I106" s="11">
        <f t="shared" ref="I106" si="155">H106-H105</f>
        <v>8370.6975137906848</v>
      </c>
    </row>
    <row r="107" spans="1:9">
      <c r="A107" s="2">
        <f>Dati!A107</f>
        <v>44148</v>
      </c>
      <c r="B107" s="10">
        <v>104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1052593.587676971</v>
      </c>
      <c r="F107" s="11">
        <f t="shared" ref="F107:F109" si="158">(E107-E106)*10</f>
        <v>301582.65103112906</v>
      </c>
      <c r="G107" s="11">
        <f t="shared" si="145"/>
        <v>30158.265103112975</v>
      </c>
      <c r="H107" s="11">
        <f t="shared" si="146"/>
        <v>54709.412323029013</v>
      </c>
      <c r="I107" s="11">
        <f t="shared" ref="I107:I109" si="159">H107-H106</f>
        <v>10743.734896887094</v>
      </c>
    </row>
    <row r="108" spans="1:9">
      <c r="A108" s="2">
        <f>Dati!A108</f>
        <v>44149</v>
      </c>
      <c r="B108" s="10">
        <v>105</v>
      </c>
      <c r="C108" s="10">
        <f>'Nuovi positivi'!B108</f>
        <v>1144552</v>
      </c>
      <c r="D108">
        <f t="shared" si="156"/>
        <v>37249</v>
      </c>
      <c r="E108" s="11">
        <f t="shared" si="157"/>
        <v>1083291.3909404164</v>
      </c>
      <c r="F108" s="11">
        <f t="shared" si="158"/>
        <v>306978.03263445385</v>
      </c>
      <c r="G108" s="11">
        <f t="shared" si="145"/>
        <v>30697.803263445443</v>
      </c>
      <c r="H108" s="11">
        <f t="shared" si="146"/>
        <v>61260.609059583629</v>
      </c>
      <c r="I108" s="11">
        <f t="shared" si="159"/>
        <v>6551.1967365546152</v>
      </c>
    </row>
    <row r="109" spans="1:9">
      <c r="A109" s="2">
        <f>Dati!A109</f>
        <v>44150</v>
      </c>
      <c r="B109" s="10">
        <v>106</v>
      </c>
      <c r="C109" s="10">
        <f>'Nuovi positivi'!B109</f>
        <v>1178529</v>
      </c>
      <c r="D109">
        <f t="shared" si="156"/>
        <v>33977</v>
      </c>
      <c r="E109" s="11">
        <f t="shared" si="157"/>
        <v>1114515.7184644905</v>
      </c>
      <c r="F109" s="11">
        <f t="shared" si="158"/>
        <v>312243.2752407412</v>
      </c>
      <c r="G109" s="11">
        <f t="shared" si="145"/>
        <v>31224.327524074019</v>
      </c>
      <c r="H109" s="11">
        <f t="shared" si="146"/>
        <v>64013.281535509508</v>
      </c>
      <c r="I109" s="11">
        <f t="shared" si="159"/>
        <v>2752.6724759258796</v>
      </c>
    </row>
    <row r="110" spans="1:9">
      <c r="A110" s="2">
        <f>Dati!A110</f>
        <v>44151</v>
      </c>
      <c r="B110" s="10">
        <v>107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1146252.995213452</v>
      </c>
      <c r="F110" s="11">
        <f t="shared" ref="F110" si="162">(E110-E109)*10</f>
        <v>317372.76748961536</v>
      </c>
      <c r="G110" s="11">
        <f t="shared" si="145"/>
        <v>31737.276748961573</v>
      </c>
      <c r="H110" s="11">
        <f t="shared" si="146"/>
        <v>59628.004786547972</v>
      </c>
      <c r="I110" s="11">
        <f t="shared" ref="I110" si="163">H110-H109</f>
        <v>-4385.2767489615362</v>
      </c>
    </row>
    <row r="111" spans="1:9">
      <c r="A111" s="2"/>
      <c r="B111" s="10">
        <v>108</v>
      </c>
      <c r="C111" s="10"/>
      <c r="E111" s="11">
        <f t="shared" si="149"/>
        <v>1178489.1139753615</v>
      </c>
      <c r="F111" s="11">
        <f t="shared" si="150"/>
        <v>322361.18761909427</v>
      </c>
      <c r="G111" s="11">
        <f t="shared" si="145"/>
        <v>32236.118761909416</v>
      </c>
      <c r="I111" s="11"/>
    </row>
    <row r="112" spans="1:9">
      <c r="A112" s="2"/>
      <c r="B112" s="10">
        <v>109</v>
      </c>
      <c r="C112" s="10"/>
      <c r="E112" s="11">
        <f t="shared" si="149"/>
        <v>1211209.4648759367</v>
      </c>
      <c r="F112" s="11">
        <f t="shared" si="150"/>
        <v>327203.50900575286</v>
      </c>
      <c r="G112" s="11">
        <f t="shared" si="145"/>
        <v>32720.35090057518</v>
      </c>
      <c r="I112" s="11"/>
    </row>
    <row r="113" spans="1:9">
      <c r="A113" s="2"/>
      <c r="B113" s="10">
        <v>110</v>
      </c>
      <c r="C113" s="10"/>
      <c r="E113" s="11">
        <f t="shared" si="149"/>
        <v>1244398.9653497767</v>
      </c>
      <c r="F113" s="11">
        <f t="shared" si="150"/>
        <v>331895.00473839929</v>
      </c>
      <c r="G113" s="11">
        <f t="shared" si="145"/>
        <v>33189.500473839966</v>
      </c>
      <c r="I113" s="11"/>
    </row>
    <row r="114" spans="1:9">
      <c r="A114" s="2"/>
      <c r="B114" s="10">
        <v>111</v>
      </c>
      <c r="C114" s="10"/>
      <c r="E114" s="11">
        <f t="shared" si="149"/>
        <v>1278042.0904746377</v>
      </c>
      <c r="F114" s="11">
        <f t="shared" si="150"/>
        <v>336431.25124861021</v>
      </c>
      <c r="G114" s="11">
        <f t="shared" si="145"/>
        <v>33643.125124861035</v>
      </c>
      <c r="I114" s="11"/>
    </row>
    <row r="115" spans="1:9">
      <c r="A115" s="2"/>
      <c r="B115" s="10">
        <v>112</v>
      </c>
      <c r="C115" s="10"/>
      <c r="E115" s="11">
        <f t="shared" si="149"/>
        <v>1312122.9035770227</v>
      </c>
      <c r="F115" s="11">
        <f t="shared" si="150"/>
        <v>340808.13102385029</v>
      </c>
      <c r="G115" s="11">
        <f t="shared" si="145"/>
        <v>34080.813102385058</v>
      </c>
      <c r="I115" s="11"/>
    </row>
    <row r="116" spans="1:9">
      <c r="B116" s="10">
        <v>113</v>
      </c>
      <c r="C116" s="10"/>
      <c r="E116" s="11">
        <f t="shared" si="149"/>
        <v>1346625.087020132</v>
      </c>
      <c r="F116" s="11">
        <f t="shared" si="150"/>
        <v>345021.83443109272</v>
      </c>
      <c r="G116" s="11">
        <f t="shared" si="145"/>
        <v>34502.183443109214</v>
      </c>
      <c r="I116" s="11"/>
    </row>
    <row r="117" spans="1:9">
      <c r="B117" s="10">
        <v>114</v>
      </c>
      <c r="C117" s="10"/>
      <c r="E117" s="11">
        <f t="shared" si="149"/>
        <v>1381531.9730882</v>
      </c>
      <c r="F117" s="11">
        <f t="shared" si="150"/>
        <v>349068.86068067979</v>
      </c>
      <c r="G117" s="11">
        <f t="shared" si="145"/>
        <v>34906.886068067899</v>
      </c>
      <c r="I117" s="11"/>
    </row>
    <row r="118" spans="1:9">
      <c r="B118" s="10">
        <v>115</v>
      </c>
      <c r="C118" s="10"/>
      <c r="E118" s="11">
        <f t="shared" ref="E118:E128" si="164">E117+G118</f>
        <v>1416826.5748843881</v>
      </c>
      <c r="F118" s="11">
        <f t="shared" si="150"/>
        <v>352946.01796188159</v>
      </c>
      <c r="G118" s="11">
        <f t="shared" si="145"/>
        <v>35294.601796188203</v>
      </c>
      <c r="I118" s="11"/>
    </row>
    <row r="119" spans="1:9">
      <c r="B119" s="10">
        <v>116</v>
      </c>
      <c r="C119" s="10"/>
      <c r="E119" s="11">
        <f t="shared" si="164"/>
        <v>1452491.6171626907</v>
      </c>
      <c r="F119" s="11">
        <f t="shared" si="150"/>
        <v>356650.42278302601</v>
      </c>
      <c r="G119" s="11">
        <f t="shared" si="145"/>
        <v>35665.042278302622</v>
      </c>
      <c r="I119" s="11"/>
    </row>
    <row r="120" spans="1:9">
      <c r="B120" s="10">
        <v>117</v>
      </c>
      <c r="C120" s="10"/>
      <c r="E120" s="11">
        <f t="shared" si="164"/>
        <v>1488509.5670177194</v>
      </c>
      <c r="F120" s="11">
        <f t="shared" si="150"/>
        <v>360179.49855028652</v>
      </c>
      <c r="G120" s="11">
        <f t="shared" si="145"/>
        <v>36017.949855028608</v>
      </c>
      <c r="I120" s="11"/>
    </row>
    <row r="121" spans="1:9">
      <c r="B121" s="10">
        <v>118</v>
      </c>
      <c r="C121" s="10"/>
      <c r="E121" s="11">
        <f t="shared" si="164"/>
        <v>1524862.6643597467</v>
      </c>
      <c r="F121" s="11">
        <f t="shared" si="150"/>
        <v>363530.97342027351</v>
      </c>
      <c r="G121" s="11">
        <f t="shared" si="145"/>
        <v>36353.097342027366</v>
      </c>
      <c r="I121" s="11"/>
    </row>
    <row r="122" spans="1:9">
      <c r="B122" s="10">
        <v>119</v>
      </c>
      <c r="C122" s="10"/>
      <c r="E122" s="11">
        <f t="shared" si="164"/>
        <v>1561532.9521059818</v>
      </c>
      <c r="F122" s="11">
        <f t="shared" si="150"/>
        <v>366702.8774623503</v>
      </c>
      <c r="G122" s="11">
        <f t="shared" si="145"/>
        <v>36670.287746235139</v>
      </c>
      <c r="I122" s="11"/>
    </row>
    <row r="123" spans="1:9">
      <c r="B123" s="10">
        <v>120</v>
      </c>
      <c r="C123" s="10"/>
      <c r="E123" s="11">
        <f t="shared" si="164"/>
        <v>1598502.3060227062</v>
      </c>
      <c r="F123" s="11">
        <f t="shared" si="150"/>
        <v>369693.53916724445</v>
      </c>
      <c r="G123" s="11">
        <f t="shared" si="145"/>
        <v>36969.353916724525</v>
      </c>
      <c r="I123" s="11"/>
    </row>
    <row r="124" spans="1:9">
      <c r="B124" s="10">
        <v>121</v>
      </c>
      <c r="C124" s="10"/>
      <c r="E124" s="11">
        <f t="shared" si="164"/>
        <v>1635752.4641566034</v>
      </c>
      <c r="F124" s="11">
        <f t="shared" si="150"/>
        <v>372501.58133897232</v>
      </c>
      <c r="G124" s="11">
        <f t="shared" si="145"/>
        <v>37250.158133897196</v>
      </c>
      <c r="I124" s="11"/>
    </row>
    <row r="125" spans="1:9">
      <c r="B125" s="10">
        <v>122</v>
      </c>
      <c r="C125" s="10"/>
      <c r="E125" s="11">
        <f t="shared" si="164"/>
        <v>1673265.0557973417</v>
      </c>
      <c r="F125" s="11">
        <f t="shared" si="150"/>
        <v>375125.91640738305</v>
      </c>
      <c r="G125" s="11">
        <f t="shared" si="145"/>
        <v>37512.591640738297</v>
      </c>
      <c r="I125" s="11"/>
    </row>
    <row r="126" spans="1:9">
      <c r="B126" s="10">
        <v>123</v>
      </c>
      <c r="C126" s="10"/>
      <c r="E126" s="11">
        <f t="shared" si="164"/>
        <v>1711021.6299172165</v>
      </c>
      <c r="F126" s="11">
        <f t="shared" si="150"/>
        <v>377565.74119874742</v>
      </c>
      <c r="G126" s="11">
        <f t="shared" si="145"/>
        <v>37756.57411987472</v>
      </c>
      <c r="I126" s="11"/>
    </row>
    <row r="127" spans="1:9">
      <c r="B127" s="10">
        <v>124</v>
      </c>
      <c r="C127" s="10"/>
      <c r="E127" s="11">
        <f t="shared" si="164"/>
        <v>1749003.6830373926</v>
      </c>
      <c r="F127" s="11">
        <f t="shared" si="150"/>
        <v>379820.53120176075</v>
      </c>
      <c r="G127" s="11">
        <f t="shared" si="145"/>
        <v>37982.053120176119</v>
      </c>
      <c r="I127" s="11"/>
    </row>
    <row r="128" spans="1:9">
      <c r="B128" s="10">
        <v>125</v>
      </c>
      <c r="C128" s="10"/>
      <c r="E128" s="11">
        <f t="shared" si="164"/>
        <v>1787192.6864740141</v>
      </c>
      <c r="F128" s="11">
        <f t="shared" si="150"/>
        <v>381890.03436621511</v>
      </c>
      <c r="G128" s="11">
        <f t="shared" si="145"/>
        <v>38189.003436621606</v>
      </c>
      <c r="I128" s="11"/>
    </row>
    <row r="129" spans="2:9">
      <c r="B129" s="10">
        <v>126</v>
      </c>
      <c r="C129" s="10"/>
      <c r="E129" s="11">
        <f t="shared" ref="E129:E172" si="165">E128+G129</f>
        <v>1825570.1129211383</v>
      </c>
      <c r="F129" s="11">
        <f t="shared" si="150"/>
        <v>383774.2644712422</v>
      </c>
      <c r="G129" s="11">
        <f t="shared" si="145"/>
        <v>38377.426447124177</v>
      </c>
      <c r="I129" s="11"/>
    </row>
    <row r="130" spans="2:9">
      <c r="B130" s="10">
        <v>127</v>
      </c>
      <c r="C130" s="10"/>
      <c r="E130" s="11">
        <f t="shared" si="165"/>
        <v>1864117.4623311018</v>
      </c>
      <c r="F130" s="11">
        <f t="shared" si="150"/>
        <v>385473.4940996347</v>
      </c>
      <c r="G130" s="11">
        <f t="shared" si="145"/>
        <v>38547.349409963535</v>
      </c>
      <c r="I130" s="11"/>
    </row>
    <row r="131" spans="2:9">
      <c r="B131" s="10">
        <v>128</v>
      </c>
      <c r="C131" s="10"/>
      <c r="E131" s="11">
        <f t="shared" si="165"/>
        <v>1902816.2870565259</v>
      </c>
      <c r="F131" s="11">
        <f t="shared" si="150"/>
        <v>386988.24725424172</v>
      </c>
      <c r="G131" s="11">
        <f t="shared" si="145"/>
        <v>38698.82472542426</v>
      </c>
      <c r="I131" s="11"/>
    </row>
    <row r="132" spans="2:9">
      <c r="B132" s="10">
        <v>129</v>
      </c>
      <c r="C132" s="10"/>
      <c r="E132" s="11">
        <f t="shared" si="165"/>
        <v>1941648.2162217002</v>
      </c>
      <c r="F132" s="11">
        <f t="shared" si="150"/>
        <v>388319.29165174253</v>
      </c>
      <c r="G132" s="11">
        <f t="shared" ref="G132:G163" si="166">$L$4*B132^$L$5*EXP(-B132/$L$6)</f>
        <v>38831.929165174151</v>
      </c>
      <c r="I132" s="11"/>
    </row>
    <row r="133" spans="2:9">
      <c r="B133" s="10">
        <v>130</v>
      </c>
      <c r="C133" s="10"/>
      <c r="E133" s="11">
        <f t="shared" si="165"/>
        <v>1980594.9792945439</v>
      </c>
      <c r="F133" s="11">
        <f t="shared" si="150"/>
        <v>389467.63072843663</v>
      </c>
      <c r="G133" s="11">
        <f t="shared" si="166"/>
        <v>38946.763072843583</v>
      </c>
      <c r="I133" s="11"/>
    </row>
    <row r="134" spans="2:9">
      <c r="B134" s="10">
        <v>131</v>
      </c>
      <c r="C134" s="10"/>
      <c r="E134" s="11">
        <f t="shared" si="165"/>
        <v>2019638.428833731</v>
      </c>
      <c r="F134" s="11">
        <f t="shared" si="150"/>
        <v>390434.49539187131</v>
      </c>
      <c r="G134" s="11">
        <f t="shared" si="166"/>
        <v>39043.449539187131</v>
      </c>
      <c r="I134" s="11"/>
    </row>
    <row r="135" spans="2:9">
      <c r="B135" s="10">
        <v>132</v>
      </c>
      <c r="C135" s="10"/>
      <c r="E135" s="11">
        <f t="shared" si="165"/>
        <v>2058760.5623888504</v>
      </c>
      <c r="F135" s="11">
        <f t="shared" si="150"/>
        <v>391221.33555119392</v>
      </c>
      <c r="G135" s="11">
        <f t="shared" si="166"/>
        <v>39122.133555119297</v>
      </c>
      <c r="I135" s="11"/>
    </row>
    <row r="136" spans="2:9">
      <c r="B136" s="10">
        <v>133</v>
      </c>
      <c r="C136" s="10"/>
      <c r="E136" s="11">
        <f t="shared" si="165"/>
        <v>2097943.5435346724</v>
      </c>
      <c r="F136" s="11">
        <f t="shared" si="150"/>
        <v>391829.81145821977</v>
      </c>
      <c r="G136" s="11">
        <f t="shared" si="166"/>
        <v>39182.981145822116</v>
      </c>
      <c r="I136" s="11"/>
    </row>
    <row r="137" spans="2:9">
      <c r="B137" s="10">
        <v>134</v>
      </c>
      <c r="C137" s="10"/>
      <c r="E137" s="11">
        <f t="shared" si="165"/>
        <v>2137169.7220236929</v>
      </c>
      <c r="F137" s="11">
        <f t="shared" si="150"/>
        <v>392261.7848902056</v>
      </c>
      <c r="G137" s="11">
        <f t="shared" si="166"/>
        <v>39226.178489020669</v>
      </c>
      <c r="I137" s="11"/>
    </row>
    <row r="138" spans="2:9">
      <c r="B138" s="10">
        <v>135</v>
      </c>
      <c r="C138" s="10"/>
      <c r="E138" s="11">
        <f t="shared" si="165"/>
        <v>2176421.6530441102</v>
      </c>
      <c r="F138" s="11">
        <f t="shared" si="150"/>
        <v>392519.31020417251</v>
      </c>
      <c r="G138" s="11">
        <f t="shared" si="166"/>
        <v>39251.931020417287</v>
      </c>
      <c r="I138" s="11"/>
    </row>
    <row r="139" spans="2:9">
      <c r="B139" s="10">
        <v>136</v>
      </c>
      <c r="C139" s="10"/>
      <c r="E139" s="11">
        <f t="shared" si="165"/>
        <v>2215682.1155732744</v>
      </c>
      <c r="F139" s="11">
        <f t="shared" si="150"/>
        <v>392604.62529164273</v>
      </c>
      <c r="G139" s="11">
        <f t="shared" si="166"/>
        <v>39260.46252916412</v>
      </c>
      <c r="I139" s="11"/>
    </row>
    <row r="140" spans="2:9">
      <c r="B140" s="10">
        <v>137</v>
      </c>
      <c r="C140" s="10"/>
      <c r="E140" s="11">
        <f t="shared" si="165"/>
        <v>2254934.129819415</v>
      </c>
      <c r="F140" s="11">
        <f t="shared" si="150"/>
        <v>392520.14246140607</v>
      </c>
      <c r="G140" s="11">
        <f t="shared" si="166"/>
        <v>39252.014246140723</v>
      </c>
      <c r="I140" s="11"/>
    </row>
    <row r="141" spans="2:9">
      <c r="B141" s="10">
        <v>138</v>
      </c>
      <c r="C141" s="10"/>
      <c r="E141" s="11">
        <f t="shared" si="165"/>
        <v>2294160.9737471007</v>
      </c>
      <c r="F141" s="11">
        <f t="shared" si="150"/>
        <v>392268.43927685637</v>
      </c>
      <c r="G141" s="11">
        <f t="shared" si="166"/>
        <v>39226.84392768579</v>
      </c>
      <c r="I141" s="11"/>
    </row>
    <row r="142" spans="2:9">
      <c r="B142" s="10">
        <v>139</v>
      </c>
      <c r="C142" s="10"/>
      <c r="E142" s="11">
        <f t="shared" si="165"/>
        <v>2333346.1986844139</v>
      </c>
      <c r="F142" s="11">
        <f t="shared" si="150"/>
        <v>391852.24937313236</v>
      </c>
      <c r="G142" s="11">
        <f t="shared" si="166"/>
        <v>39185.224937313047</v>
      </c>
      <c r="I142" s="11"/>
    </row>
    <row r="143" spans="2:9">
      <c r="B143" s="10">
        <v>140</v>
      </c>
      <c r="C143" s="10"/>
      <c r="E143" s="11">
        <f t="shared" si="165"/>
        <v>2372473.6440122346</v>
      </c>
      <c r="F143" s="11">
        <f t="shared" si="150"/>
        <v>391274.45327820722</v>
      </c>
      <c r="G143" s="11">
        <f t="shared" si="166"/>
        <v>39127.44532782054</v>
      </c>
      <c r="I143" s="11"/>
    </row>
    <row r="144" spans="2:9">
      <c r="B144" s="10">
        <v>141</v>
      </c>
      <c r="C144" s="10"/>
      <c r="E144" s="11">
        <f t="shared" si="165"/>
        <v>2411527.4509383147</v>
      </c>
      <c r="F144" s="11">
        <f t="shared" si="150"/>
        <v>390538.06926080026</v>
      </c>
      <c r="G144" s="11">
        <f t="shared" si="166"/>
        <v>39053.806926080193</v>
      </c>
      <c r="I144" s="11"/>
    </row>
    <row r="145" spans="2:9">
      <c r="B145" s="10">
        <v>142</v>
      </c>
      <c r="C145" s="10"/>
      <c r="E145" s="11">
        <f t="shared" si="165"/>
        <v>2450492.0753609873</v>
      </c>
      <c r="F145" s="11">
        <f t="shared" si="150"/>
        <v>389646.2442267267</v>
      </c>
      <c r="G145" s="11">
        <f t="shared" si="166"/>
        <v>38964.624422672605</v>
      </c>
      <c r="I145" s="11"/>
    </row>
    <row r="146" spans="2:9">
      <c r="B146" s="10">
        <v>143</v>
      </c>
      <c r="C146" s="10"/>
      <c r="E146" s="11">
        <f t="shared" si="165"/>
        <v>2489352.2998293946</v>
      </c>
      <c r="F146" s="11">
        <f t="shared" si="150"/>
        <v>388602.24468407221</v>
      </c>
      <c r="G146" s="11">
        <f t="shared" si="166"/>
        <v>38860.224468407076</v>
      </c>
      <c r="I146" s="11"/>
    </row>
    <row r="147" spans="2:9">
      <c r="B147" s="10">
        <v>144</v>
      </c>
      <c r="C147" s="10"/>
      <c r="E147" s="11">
        <f t="shared" si="165"/>
        <v>2528093.2446090421</v>
      </c>
      <c r="F147" s="11">
        <f t="shared" si="150"/>
        <v>387409.44779647514</v>
      </c>
      <c r="G147" s="11">
        <f t="shared" si="166"/>
        <v>38740.944779647711</v>
      </c>
      <c r="I147" s="11"/>
    </row>
    <row r="148" spans="2:9">
      <c r="B148" s="10">
        <v>145</v>
      </c>
      <c r="C148" s="10"/>
      <c r="E148" s="11">
        <f t="shared" si="165"/>
        <v>2566700.3778632833</v>
      </c>
      <c r="F148" s="11">
        <f t="shared" si="150"/>
        <v>386071.33254241198</v>
      </c>
      <c r="G148" s="11">
        <f t="shared" si="166"/>
        <v>38607.133254241176</v>
      </c>
      <c r="I148" s="11"/>
    </row>
    <row r="149" spans="2:9">
      <c r="B149" s="10">
        <v>146</v>
      </c>
      <c r="C149" s="10"/>
      <c r="E149" s="11">
        <f t="shared" si="165"/>
        <v>2605159.5249630068</v>
      </c>
      <c r="F149" s="11">
        <f t="shared" si="150"/>
        <v>384591.47099723574</v>
      </c>
      <c r="G149" s="11">
        <f t="shared" si="166"/>
        <v>38459.147099723552</v>
      </c>
      <c r="I149" s="11"/>
    </row>
    <row r="150" spans="2:9">
      <c r="B150" s="10">
        <v>147</v>
      </c>
      <c r="C150" s="10"/>
      <c r="E150" s="11">
        <f t="shared" si="165"/>
        <v>2643456.8769383701</v>
      </c>
      <c r="F150" s="11">
        <f t="shared" si="150"/>
        <v>382973.51975363214</v>
      </c>
      <c r="G150" s="11">
        <f t="shared" si="166"/>
        <v>38297.351975363308</v>
      </c>
    </row>
    <row r="151" spans="2:9">
      <c r="B151" s="10">
        <v>148</v>
      </c>
      <c r="C151" s="10"/>
      <c r="E151" s="11">
        <f t="shared" si="165"/>
        <v>2681578.9980878509</v>
      </c>
      <c r="F151" s="11">
        <f t="shared" si="150"/>
        <v>381221.21149480809</v>
      </c>
      <c r="G151" s="11">
        <f t="shared" si="166"/>
        <v>38122.121149480714</v>
      </c>
    </row>
    <row r="152" spans="2:9">
      <c r="B152" s="10">
        <v>149</v>
      </c>
      <c r="C152" s="10"/>
      <c r="E152" s="11">
        <f t="shared" si="165"/>
        <v>2719512.8327612197</v>
      </c>
      <c r="F152" s="11">
        <f t="shared" si="150"/>
        <v>379338.34673368838</v>
      </c>
      <c r="G152" s="11">
        <f t="shared" si="166"/>
        <v>37933.834673368736</v>
      </c>
    </row>
    <row r="153" spans="2:9">
      <c r="B153" s="10">
        <v>150</v>
      </c>
      <c r="C153" s="10"/>
      <c r="E153" s="11">
        <f t="shared" si="165"/>
        <v>2757245.7113342476</v>
      </c>
      <c r="F153" s="11">
        <f t="shared" si="150"/>
        <v>377328.78573027905</v>
      </c>
      <c r="G153" s="11">
        <f t="shared" si="166"/>
        <v>37732.878573027949</v>
      </c>
    </row>
    <row r="154" spans="2:9">
      <c r="B154" s="10">
        <v>151</v>
      </c>
      <c r="C154" s="10"/>
      <c r="E154" s="11">
        <f t="shared" si="165"/>
        <v>2794765.3553940644</v>
      </c>
      <c r="F154" s="11">
        <f t="shared" si="150"/>
        <v>375196.44059816841</v>
      </c>
      <c r="G154" s="11">
        <f t="shared" si="166"/>
        <v>37519.644059817067</v>
      </c>
    </row>
    <row r="155" spans="2:9">
      <c r="B155" s="10">
        <v>152</v>
      </c>
      <c r="C155" s="10"/>
      <c r="E155" s="11">
        <f t="shared" si="165"/>
        <v>2832059.8821550799</v>
      </c>
      <c r="F155" s="11">
        <f t="shared" si="150"/>
        <v>372945.26761015411</v>
      </c>
      <c r="G155" s="11">
        <f t="shared" si="166"/>
        <v>37294.526761015302</v>
      </c>
    </row>
    <row r="156" spans="2:9">
      <c r="B156" s="10">
        <v>153</v>
      </c>
      <c r="C156" s="10"/>
      <c r="E156" s="11">
        <f t="shared" si="165"/>
        <v>2869117.8081262666</v>
      </c>
      <c r="F156" s="11">
        <f t="shared" si="150"/>
        <v>370579.2597118672</v>
      </c>
      <c r="G156" s="11">
        <f t="shared" si="166"/>
        <v>37057.925971186662</v>
      </c>
    </row>
    <row r="157" spans="2:9">
      <c r="B157" s="10">
        <v>154</v>
      </c>
      <c r="C157" s="10"/>
      <c r="E157" s="11">
        <f t="shared" si="165"/>
        <v>2905928.0520514031</v>
      </c>
      <c r="F157" s="11">
        <f t="shared" si="150"/>
        <v>368102.43925136514</v>
      </c>
      <c r="G157" s="11">
        <f t="shared" si="166"/>
        <v>36810.243925136674</v>
      </c>
    </row>
    <row r="158" spans="2:9">
      <c r="B158" s="10">
        <v>155</v>
      </c>
      <c r="C158" s="10"/>
      <c r="E158" s="11">
        <f t="shared" si="165"/>
        <v>2942479.937144557</v>
      </c>
      <c r="F158" s="11">
        <f t="shared" si="150"/>
        <v>365518.8509315392</v>
      </c>
      <c r="G158" s="11">
        <f t="shared" si="166"/>
        <v>36551.885093154116</v>
      </c>
    </row>
    <row r="159" spans="2:9">
      <c r="B159" s="10">
        <v>156</v>
      </c>
      <c r="C159" s="10"/>
      <c r="E159" s="11">
        <f t="shared" si="165"/>
        <v>2978763.1926436932</v>
      </c>
      <c r="F159" s="11">
        <f t="shared" si="150"/>
        <v>362832.55499136169</v>
      </c>
      <c r="G159" s="11">
        <f t="shared" si="166"/>
        <v>36283.25549913611</v>
      </c>
    </row>
    <row r="160" spans="2:9">
      <c r="B160" s="10">
        <v>157</v>
      </c>
      <c r="C160" s="10"/>
      <c r="E160" s="11">
        <f t="shared" si="165"/>
        <v>3014767.9547057981</v>
      </c>
      <c r="F160" s="11">
        <f t="shared" si="150"/>
        <v>360047.62062104885</v>
      </c>
      <c r="G160" s="11">
        <f t="shared" si="166"/>
        <v>36004.762062104768</v>
      </c>
    </row>
    <row r="161" spans="2:7">
      <c r="B161" s="10">
        <v>158</v>
      </c>
      <c r="C161" s="10"/>
      <c r="E161" s="11">
        <f t="shared" si="165"/>
        <v>3050484.7666673348</v>
      </c>
      <c r="F161" s="11">
        <f t="shared" si="150"/>
        <v>357168.11961536761</v>
      </c>
      <c r="G161" s="11">
        <f t="shared" si="166"/>
        <v>35716.81196153663</v>
      </c>
    </row>
    <row r="162" spans="2:7">
      <c r="B162" s="10">
        <v>159</v>
      </c>
      <c r="C162" s="10"/>
      <c r="E162" s="11">
        <f t="shared" si="165"/>
        <v>3085904.5786941778</v>
      </c>
      <c r="F162" s="11">
        <f t="shared" si="150"/>
        <v>354198.12026842963</v>
      </c>
      <c r="G162" s="11">
        <f t="shared" si="166"/>
        <v>35419.81202684313</v>
      </c>
    </row>
    <row r="163" spans="2:7">
      <c r="B163" s="10">
        <v>160</v>
      </c>
      <c r="C163" s="10"/>
      <c r="E163" s="11">
        <f t="shared" si="165"/>
        <v>3121018.7468454381</v>
      </c>
      <c r="F163" s="11">
        <f t="shared" si="150"/>
        <v>351141.68151260354</v>
      </c>
      <c r="G163" s="11">
        <f t="shared" si="166"/>
        <v>35114.168151260259</v>
      </c>
    </row>
    <row r="164" spans="2:7">
      <c r="B164" s="10">
        <v>161</v>
      </c>
      <c r="C164" s="10"/>
      <c r="E164" s="11">
        <f t="shared" si="165"/>
        <v>3155819.0315757697</v>
      </c>
      <c r="F164" s="11">
        <f t="shared" si="150"/>
        <v>348002.84730331507</v>
      </c>
      <c r="G164" s="11">
        <f t="shared" ref="G164:G172" si="167">$L$4*B164^$L$5*EXP(-B164/$L$6)</f>
        <v>34800.284730331616</v>
      </c>
    </row>
    <row r="165" spans="2:7">
      <c r="B165" s="10">
        <v>162</v>
      </c>
      <c r="C165" s="10"/>
      <c r="E165" s="11">
        <f t="shared" si="165"/>
        <v>3190297.5957008651</v>
      </c>
      <c r="F165" s="11">
        <f t="shared" ref="F165:F177" si="168">(E165-E164)*10</f>
        <v>344785.64125095494</v>
      </c>
      <c r="G165" s="11">
        <f t="shared" si="167"/>
        <v>34478.564125095487</v>
      </c>
    </row>
    <row r="166" spans="2:7">
      <c r="B166" s="10">
        <v>163</v>
      </c>
      <c r="C166" s="10"/>
      <c r="E166" s="11">
        <f t="shared" si="165"/>
        <v>3224447.0018508849</v>
      </c>
      <c r="F166" s="11">
        <f t="shared" si="168"/>
        <v>341494.06150019728</v>
      </c>
      <c r="G166" s="11">
        <f t="shared" si="167"/>
        <v>34149.406150019655</v>
      </c>
    </row>
    <row r="167" spans="2:7">
      <c r="B167" s="10">
        <v>164</v>
      </c>
      <c r="C167" s="10"/>
      <c r="E167" s="11">
        <f t="shared" si="165"/>
        <v>3258260.2094365479</v>
      </c>
      <c r="F167" s="11">
        <f t="shared" si="168"/>
        <v>338132.07585663069</v>
      </c>
      <c r="G167" s="11">
        <f t="shared" si="167"/>
        <v>33813.207585662996</v>
      </c>
    </row>
    <row r="168" spans="2:7">
      <c r="B168" s="10">
        <v>165</v>
      </c>
      <c r="C168" s="10"/>
      <c r="E168" s="11">
        <f t="shared" si="165"/>
        <v>3291730.5711525306</v>
      </c>
      <c r="F168" s="11">
        <f t="shared" si="168"/>
        <v>334703.61715982668</v>
      </c>
      <c r="G168" s="11">
        <f t="shared" si="167"/>
        <v>33470.361715982668</v>
      </c>
    </row>
    <row r="169" spans="2:7">
      <c r="B169" s="10">
        <v>166</v>
      </c>
      <c r="C169" s="10"/>
      <c r="E169" s="11">
        <f t="shared" si="165"/>
        <v>3324851.8290426792</v>
      </c>
      <c r="F169" s="11">
        <f t="shared" si="168"/>
        <v>331212.57890148554</v>
      </c>
      <c r="G169" s="11">
        <f t="shared" si="167"/>
        <v>33121.257890148336</v>
      </c>
    </row>
    <row r="170" spans="2:7">
      <c r="B170" s="10">
        <v>167</v>
      </c>
      <c r="C170" s="10"/>
      <c r="E170" s="11">
        <f t="shared" si="165"/>
        <v>3357618.1101513519</v>
      </c>
      <c r="F170" s="11">
        <f t="shared" si="168"/>
        <v>327662.81108672731</v>
      </c>
      <c r="G170" s="11">
        <f t="shared" si="167"/>
        <v>32766.281108672636</v>
      </c>
    </row>
    <row r="171" spans="2:7">
      <c r="B171" s="10">
        <v>168</v>
      </c>
      <c r="C171" s="10"/>
      <c r="E171" s="11">
        <f t="shared" si="165"/>
        <v>3390023.9217849676</v>
      </c>
      <c r="F171" s="11">
        <f t="shared" si="168"/>
        <v>324058.11633615755</v>
      </c>
      <c r="G171" s="11">
        <f t="shared" si="167"/>
        <v>32405.811633615831</v>
      </c>
    </row>
    <row r="172" spans="2:7">
      <c r="B172" s="10">
        <v>169</v>
      </c>
      <c r="C172" s="10"/>
      <c r="E172" s="11">
        <f t="shared" si="165"/>
        <v>3422064.1464075465</v>
      </c>
      <c r="F172" s="11">
        <f t="shared" si="168"/>
        <v>320402.24622578826</v>
      </c>
      <c r="G172" s="11">
        <f t="shared" si="167"/>
        <v>32040.224622578746</v>
      </c>
    </row>
    <row r="173" spans="2:7">
      <c r="B173" s="10">
        <v>170</v>
      </c>
      <c r="C173" s="10"/>
      <c r="E173" s="11">
        <f t="shared" ref="E173:E177" si="169">E172+G173</f>
        <v>3453734.0361936996</v>
      </c>
      <c r="F173" s="11">
        <f t="shared" si="168"/>
        <v>316698.897861531</v>
      </c>
      <c r="G173" s="11">
        <f t="shared" ref="G173:G177" si="170">$L$4*B173^$L$5*EXP(-B173/$L$6)</f>
        <v>31669.889786153108</v>
      </c>
    </row>
    <row r="174" spans="2:7">
      <c r="B174" s="10">
        <v>171</v>
      </c>
      <c r="C174" s="10"/>
      <c r="E174" s="11">
        <f t="shared" si="169"/>
        <v>3485029.2072621603</v>
      </c>
      <c r="F174" s="11">
        <f t="shared" si="168"/>
        <v>312951.71068460681</v>
      </c>
      <c r="G174" s="11">
        <f t="shared" si="170"/>
        <v>31295.171068460666</v>
      </c>
    </row>
    <row r="175" spans="2:7">
      <c r="B175" s="10">
        <v>172</v>
      </c>
      <c r="C175" s="10"/>
      <c r="E175" s="11">
        <f t="shared" si="169"/>
        <v>3515945.6336125359</v>
      </c>
      <c r="F175" s="11">
        <f t="shared" si="168"/>
        <v>309164.26350375637</v>
      </c>
      <c r="G175" s="11">
        <f t="shared" si="170"/>
        <v>30916.426350375474</v>
      </c>
    </row>
    <row r="176" spans="2:7">
      <c r="B176" s="10">
        <v>173</v>
      </c>
      <c r="C176" s="10"/>
      <c r="E176" s="11">
        <f t="shared" si="169"/>
        <v>3546479.640787527</v>
      </c>
      <c r="F176" s="11">
        <f t="shared" si="168"/>
        <v>305340.07174991071</v>
      </c>
      <c r="G176" s="11">
        <f t="shared" si="170"/>
        <v>30534.007174991286</v>
      </c>
    </row>
    <row r="177" spans="2:7">
      <c r="B177" s="10">
        <v>174</v>
      </c>
      <c r="C177" s="10"/>
      <c r="E177" s="11">
        <f t="shared" si="169"/>
        <v>3576627.899282393</v>
      </c>
      <c r="F177" s="11">
        <f t="shared" si="168"/>
        <v>301482.58494866081</v>
      </c>
      <c r="G177" s="11">
        <f t="shared" si="170"/>
        <v>30148.258494865855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2"/>
  <sheetViews>
    <sheetView workbookViewId="0">
      <pane ySplit="1" topLeftCell="A117" activePane="bottomLeft" state="frozen"/>
      <selection pane="bottomLeft" activeCell="A133" sqref="A133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  <row r="112" spans="1:5">
      <c r="A112" s="2">
        <f>Dati!A112</f>
        <v>44153</v>
      </c>
      <c r="B112" s="3">
        <f>Dati!N112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(SUM(C105:C111)/7)</f>
        <v>34658.428571428572</v>
      </c>
    </row>
    <row r="113" spans="1:5">
      <c r="A113" s="2">
        <f>Dati!A113</f>
        <v>44154</v>
      </c>
      <c r="B113" s="3">
        <f>Dati!N113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34846.857142857145</v>
      </c>
    </row>
    <row r="114" spans="1:5">
      <c r="A114" s="2">
        <f>Dati!A114</f>
        <v>44155</v>
      </c>
      <c r="B114" s="3">
        <f>Dati!N114</f>
        <v>1345767</v>
      </c>
      <c r="C114">
        <f t="shared" ref="C114" si="127">B114-B113</f>
        <v>37239</v>
      </c>
      <c r="D114">
        <f t="shared" ref="D114" si="128">C114-C113</f>
        <v>1063</v>
      </c>
      <c r="E114" s="11">
        <f t="shared" ref="E114" si="129">(SUM(C107:C113)/7)</f>
        <v>34589.571428571428</v>
      </c>
    </row>
    <row r="115" spans="1:5">
      <c r="A115" s="2">
        <f>Dati!A115</f>
        <v>44156</v>
      </c>
      <c r="B115" s="3">
        <f>Dati!N115</f>
        <v>1380531</v>
      </c>
      <c r="C115">
        <f t="shared" ref="C115" si="130">B115-B114</f>
        <v>34764</v>
      </c>
      <c r="D115">
        <f t="shared" ref="D115" si="131">C115-C114</f>
        <v>-2475</v>
      </c>
      <c r="E115" s="11">
        <f t="shared" ref="E115" si="132">(SUM(C108:C114)/7)</f>
        <v>34066.285714285717</v>
      </c>
    </row>
    <row r="116" spans="1:5">
      <c r="A116" s="2">
        <f>Dati!A116</f>
        <v>44157</v>
      </c>
      <c r="B116" s="3">
        <f>Dati!N116</f>
        <v>1408868</v>
      </c>
      <c r="C116">
        <f t="shared" ref="C116" si="133">B116-B115</f>
        <v>28337</v>
      </c>
      <c r="D116">
        <f t="shared" ref="D116" si="134">C116-C115</f>
        <v>-6427</v>
      </c>
      <c r="E116" s="11">
        <f t="shared" ref="E116" si="135">(SUM(C109:C115)/7)</f>
        <v>33711.285714285717</v>
      </c>
    </row>
    <row r="117" spans="1:5">
      <c r="A117" s="2">
        <f>Dati!A117</f>
        <v>44158</v>
      </c>
      <c r="B117" s="3">
        <f>Dati!N117</f>
        <v>1431795</v>
      </c>
      <c r="C117">
        <f t="shared" ref="C117:C118" si="136">B117-B116</f>
        <v>22927</v>
      </c>
      <c r="D117">
        <f t="shared" ref="D117:D118" si="137">C117-C116</f>
        <v>-5410</v>
      </c>
      <c r="E117" s="11">
        <f t="shared" ref="E117:E118" si="138">(SUM(C110:C116)/7)</f>
        <v>32905.571428571428</v>
      </c>
    </row>
    <row r="118" spans="1:5">
      <c r="A118" s="2">
        <f>Dati!A118</f>
        <v>44159</v>
      </c>
      <c r="B118" s="3">
        <f>Dati!N118</f>
        <v>1455022</v>
      </c>
      <c r="C118">
        <f t="shared" si="136"/>
        <v>23227</v>
      </c>
      <c r="D118">
        <f t="shared" si="137"/>
        <v>300</v>
      </c>
      <c r="E118" s="11">
        <f t="shared" si="138"/>
        <v>32273.428571428572</v>
      </c>
    </row>
    <row r="119" spans="1:5">
      <c r="A119" s="2">
        <f>Dati!A119</f>
        <v>44160</v>
      </c>
      <c r="B119" s="3">
        <f>Dati!N119</f>
        <v>1480874</v>
      </c>
      <c r="C119">
        <f t="shared" ref="C119:C120" si="139">B119-B118</f>
        <v>25852</v>
      </c>
      <c r="D119">
        <f t="shared" ref="D119:D120" si="140">C119-C118</f>
        <v>2625</v>
      </c>
      <c r="E119" s="11">
        <f t="shared" ref="E119:E120" si="141">(SUM(C112:C118)/7)</f>
        <v>30992.857142857141</v>
      </c>
    </row>
    <row r="120" spans="1:5">
      <c r="A120" s="2">
        <f>Dati!A120</f>
        <v>44161</v>
      </c>
      <c r="B120" s="3">
        <f>Dati!N120</f>
        <v>1509875</v>
      </c>
      <c r="C120">
        <f t="shared" si="139"/>
        <v>29001</v>
      </c>
      <c r="D120">
        <f t="shared" si="140"/>
        <v>3149</v>
      </c>
      <c r="E120" s="11">
        <f t="shared" si="141"/>
        <v>29788.857142857141</v>
      </c>
    </row>
    <row r="121" spans="1:5">
      <c r="A121" s="2">
        <f>Dati!A121</f>
        <v>44162</v>
      </c>
      <c r="B121" s="3">
        <f>Dati!N121</f>
        <v>1538217</v>
      </c>
      <c r="C121">
        <f t="shared" ref="C121:C123" si="142">B121-B120</f>
        <v>28342</v>
      </c>
      <c r="D121">
        <f t="shared" ref="D121:D123" si="143">C121-C120</f>
        <v>-659</v>
      </c>
      <c r="E121" s="11">
        <f t="shared" ref="E121:E123" si="144">(SUM(C114:C120)/7)</f>
        <v>28763.857142857141</v>
      </c>
    </row>
    <row r="122" spans="1:5">
      <c r="A122" s="2">
        <f>Dati!A122</f>
        <v>44163</v>
      </c>
      <c r="B122" s="3">
        <f>Dati!N122</f>
        <v>1564532</v>
      </c>
      <c r="C122">
        <f t="shared" si="142"/>
        <v>26315</v>
      </c>
      <c r="D122">
        <f t="shared" si="143"/>
        <v>-2027</v>
      </c>
      <c r="E122" s="11">
        <f t="shared" si="144"/>
        <v>27492.857142857141</v>
      </c>
    </row>
    <row r="123" spans="1:5">
      <c r="A123" s="2">
        <f>Dati!A123</f>
        <v>44164</v>
      </c>
      <c r="B123" s="3">
        <f>Dati!N123</f>
        <v>1585178</v>
      </c>
      <c r="C123">
        <f t="shared" si="142"/>
        <v>20646</v>
      </c>
      <c r="D123">
        <f t="shared" si="143"/>
        <v>-5669</v>
      </c>
      <c r="E123" s="11">
        <f t="shared" si="144"/>
        <v>26285.857142857141</v>
      </c>
    </row>
    <row r="124" spans="1:5">
      <c r="A124" s="2">
        <f>Dati!A124</f>
        <v>44165</v>
      </c>
      <c r="B124" s="3">
        <f>Dati!N124</f>
        <v>1601554</v>
      </c>
      <c r="C124">
        <f t="shared" ref="C124:C127" si="145">B124-B123</f>
        <v>16376</v>
      </c>
      <c r="D124">
        <f t="shared" ref="D124:D127" si="146">C124-C123</f>
        <v>-4270</v>
      </c>
      <c r="E124" s="11">
        <f t="shared" ref="E124:E127" si="147">(SUM(C117:C123)/7)</f>
        <v>25187.142857142859</v>
      </c>
    </row>
    <row r="125" spans="1:5">
      <c r="A125" s="2">
        <f>Dati!A125</f>
        <v>44166</v>
      </c>
      <c r="B125" s="3">
        <f>Dati!N125</f>
        <v>1620901</v>
      </c>
      <c r="C125">
        <f t="shared" si="145"/>
        <v>19347</v>
      </c>
      <c r="D125">
        <f t="shared" si="146"/>
        <v>2971</v>
      </c>
      <c r="E125" s="11">
        <f t="shared" si="147"/>
        <v>24251.285714285714</v>
      </c>
    </row>
    <row r="126" spans="1:5">
      <c r="A126" s="2">
        <f>Dati!A126</f>
        <v>44167</v>
      </c>
      <c r="B126" s="3">
        <f>Dati!N126</f>
        <v>1641610</v>
      </c>
      <c r="C126">
        <f t="shared" si="145"/>
        <v>20709</v>
      </c>
      <c r="D126">
        <f t="shared" si="146"/>
        <v>1362</v>
      </c>
      <c r="E126" s="11">
        <f t="shared" si="147"/>
        <v>23697</v>
      </c>
    </row>
    <row r="127" spans="1:5">
      <c r="A127" s="2">
        <f>Dati!A127</f>
        <v>44168</v>
      </c>
      <c r="B127" s="3">
        <f>Dati!N127</f>
        <v>1664829</v>
      </c>
      <c r="C127">
        <f t="shared" si="145"/>
        <v>23219</v>
      </c>
      <c r="D127">
        <f t="shared" si="146"/>
        <v>2510</v>
      </c>
      <c r="E127" s="11">
        <f t="shared" si="147"/>
        <v>22962.285714285714</v>
      </c>
    </row>
    <row r="128" spans="1:5">
      <c r="A128" s="2">
        <f>Dati!A128</f>
        <v>44169</v>
      </c>
      <c r="B128" s="3">
        <f>Dati!N128</f>
        <v>1688939</v>
      </c>
      <c r="C128">
        <f t="shared" ref="C128:C129" si="148">B128-B127</f>
        <v>24110</v>
      </c>
      <c r="D128">
        <f t="shared" ref="D128:D129" si="149">C128-C127</f>
        <v>891</v>
      </c>
      <c r="E128" s="11">
        <f t="shared" ref="E128:E129" si="150">(SUM(C121:C127)/7)</f>
        <v>22136.285714285714</v>
      </c>
    </row>
    <row r="129" spans="1:5">
      <c r="A129" s="2">
        <f>Dati!A129</f>
        <v>44170</v>
      </c>
      <c r="B129" s="3">
        <f>Dati!N129</f>
        <v>1709991</v>
      </c>
      <c r="C129">
        <f t="shared" si="148"/>
        <v>21052</v>
      </c>
      <c r="D129">
        <f t="shared" si="149"/>
        <v>-3058</v>
      </c>
      <c r="E129" s="11">
        <f t="shared" si="150"/>
        <v>21531.714285714286</v>
      </c>
    </row>
    <row r="130" spans="1:5">
      <c r="A130" s="2">
        <f>Dati!A130</f>
        <v>44171</v>
      </c>
      <c r="B130" s="3">
        <f>Dati!N130</f>
        <v>1728878</v>
      </c>
      <c r="C130">
        <f t="shared" ref="C130:C132" si="151">B130-B129</f>
        <v>18887</v>
      </c>
      <c r="D130">
        <f t="shared" ref="D130:D132" si="152">C130-C129</f>
        <v>-2165</v>
      </c>
      <c r="E130" s="11">
        <f t="shared" ref="E130:E132" si="153">(SUM(C123:C129)/7)</f>
        <v>20779.857142857141</v>
      </c>
    </row>
    <row r="131" spans="1:5">
      <c r="A131" s="2">
        <f>Dati!A131</f>
        <v>44172</v>
      </c>
      <c r="B131" s="3">
        <f>Dati!N131</f>
        <v>1742557</v>
      </c>
      <c r="C131">
        <f t="shared" si="151"/>
        <v>13679</v>
      </c>
      <c r="D131">
        <f t="shared" si="152"/>
        <v>-5208</v>
      </c>
      <c r="E131" s="11">
        <f t="shared" si="153"/>
        <v>20528.571428571428</v>
      </c>
    </row>
    <row r="132" spans="1:5">
      <c r="A132" s="2">
        <f>Dati!A132</f>
        <v>44173</v>
      </c>
      <c r="B132" s="3">
        <f>Dati!N132</f>
        <v>1757394</v>
      </c>
      <c r="C132">
        <f t="shared" si="151"/>
        <v>14837</v>
      </c>
      <c r="D132">
        <f t="shared" si="152"/>
        <v>1158</v>
      </c>
      <c r="E132" s="11">
        <f t="shared" si="153"/>
        <v>20143.285714285714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2"/>
  <sheetViews>
    <sheetView workbookViewId="0">
      <pane ySplit="1" topLeftCell="A112" activePane="bottomLeft" state="frozen"/>
      <selection pane="bottomLeft" activeCell="A133" sqref="A133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  <row r="112" spans="1:5">
      <c r="A112" s="2">
        <f>Dati!A112</f>
        <v>44153</v>
      </c>
      <c r="B112" s="3">
        <f>Dati!D112</f>
        <v>3670</v>
      </c>
      <c r="C112">
        <f t="shared" ref="C112:C113" si="124">B112-B111</f>
        <v>58</v>
      </c>
      <c r="D112">
        <f t="shared" ref="D112:D113" si="125">C112-C111</f>
        <v>-62</v>
      </c>
      <c r="E112" s="11">
        <f t="shared" ref="E112:E113" si="126">SUM(C105:C111)/7</f>
        <v>91.571428571428569</v>
      </c>
    </row>
    <row r="113" spans="1:5">
      <c r="A113" s="2">
        <f>Dati!A113</f>
        <v>44154</v>
      </c>
      <c r="B113" s="3">
        <f>Dati!D113</f>
        <v>3712</v>
      </c>
      <c r="C113">
        <f t="shared" si="124"/>
        <v>42</v>
      </c>
      <c r="D113">
        <f t="shared" si="125"/>
        <v>-16</v>
      </c>
      <c r="E113" s="11">
        <f t="shared" si="126"/>
        <v>84.142857142857139</v>
      </c>
    </row>
    <row r="114" spans="1:5">
      <c r="A114" s="2">
        <f>Dati!A114</f>
        <v>44155</v>
      </c>
      <c r="B114" s="3">
        <f>Dati!D114</f>
        <v>3748</v>
      </c>
      <c r="C114">
        <f t="shared" ref="C114" si="127">B114-B113</f>
        <v>36</v>
      </c>
      <c r="D114">
        <f t="shared" ref="D114" si="128">C114-C113</f>
        <v>-6</v>
      </c>
      <c r="E114" s="11">
        <f t="shared" ref="E114" si="129">SUM(C107:C113)/7</f>
        <v>77.428571428571431</v>
      </c>
    </row>
    <row r="115" spans="1:5">
      <c r="A115" s="2">
        <f>Dati!A115</f>
        <v>44156</v>
      </c>
      <c r="B115" s="3">
        <f>Dati!D115</f>
        <v>3758</v>
      </c>
      <c r="C115">
        <f t="shared" ref="C115" si="130">B115-B114</f>
        <v>10</v>
      </c>
      <c r="D115">
        <f t="shared" ref="D115" si="131">C115-C114</f>
        <v>-26</v>
      </c>
      <c r="E115" s="11">
        <f t="shared" ref="E115" si="132">SUM(C108:C114)/7</f>
        <v>74</v>
      </c>
    </row>
    <row r="116" spans="1:5">
      <c r="A116" s="2">
        <f>Dati!A116</f>
        <v>44157</v>
      </c>
      <c r="B116" s="3">
        <f>Dati!D116</f>
        <v>3801</v>
      </c>
      <c r="C116">
        <f t="shared" ref="C116" si="133">B116-B115</f>
        <v>43</v>
      </c>
      <c r="D116">
        <f t="shared" ref="D116" si="134">C116-C115</f>
        <v>33</v>
      </c>
      <c r="E116" s="11">
        <f t="shared" ref="E116" si="135">SUM(C109:C115)/7</f>
        <v>64.571428571428569</v>
      </c>
    </row>
    <row r="117" spans="1:5">
      <c r="A117" s="2">
        <f>Dati!A117</f>
        <v>44158</v>
      </c>
      <c r="B117" s="3">
        <f>Dati!D117</f>
        <v>3810</v>
      </c>
      <c r="C117">
        <f t="shared" ref="C117:C118" si="136">B117-B116</f>
        <v>9</v>
      </c>
      <c r="D117">
        <f t="shared" ref="D117:D118" si="137">C117-C116</f>
        <v>-34</v>
      </c>
      <c r="E117" s="11">
        <f t="shared" ref="E117:E118" si="138">SUM(C110:C116)/7</f>
        <v>54.142857142857146</v>
      </c>
    </row>
    <row r="118" spans="1:5">
      <c r="A118" s="2">
        <f>Dati!A118</f>
        <v>44159</v>
      </c>
      <c r="B118" s="3">
        <f>Dati!D118</f>
        <v>3816</v>
      </c>
      <c r="C118">
        <f t="shared" si="136"/>
        <v>6</v>
      </c>
      <c r="D118">
        <f t="shared" si="137"/>
        <v>-3</v>
      </c>
      <c r="E118" s="11">
        <f t="shared" si="138"/>
        <v>45.428571428571431</v>
      </c>
    </row>
    <row r="119" spans="1:5">
      <c r="A119" s="2">
        <f>Dati!A119</f>
        <v>44160</v>
      </c>
      <c r="B119" s="3">
        <f>Dati!D119</f>
        <v>3848</v>
      </c>
      <c r="C119">
        <f t="shared" ref="C119:C120" si="139">B119-B118</f>
        <v>32</v>
      </c>
      <c r="D119">
        <f t="shared" ref="D119:D120" si="140">C119-C118</f>
        <v>26</v>
      </c>
      <c r="E119" s="11">
        <f t="shared" ref="E119:E120" si="141">SUM(C112:C118)/7</f>
        <v>29.142857142857142</v>
      </c>
    </row>
    <row r="120" spans="1:5">
      <c r="A120" s="2">
        <f>Dati!A120</f>
        <v>44161</v>
      </c>
      <c r="B120" s="3">
        <f>Dati!D120</f>
        <v>3846</v>
      </c>
      <c r="C120">
        <f t="shared" si="139"/>
        <v>-2</v>
      </c>
      <c r="D120">
        <f t="shared" si="140"/>
        <v>-34</v>
      </c>
      <c r="E120" s="11">
        <f t="shared" si="141"/>
        <v>25.428571428571427</v>
      </c>
    </row>
    <row r="121" spans="1:5">
      <c r="A121" s="2">
        <f>Dati!A121</f>
        <v>44162</v>
      </c>
      <c r="B121" s="3">
        <f>Dati!D121</f>
        <v>3782</v>
      </c>
      <c r="C121">
        <f t="shared" ref="C121:C123" si="142">B121-B120</f>
        <v>-64</v>
      </c>
      <c r="D121">
        <f t="shared" ref="D121:D123" si="143">C121-C120</f>
        <v>-62</v>
      </c>
      <c r="E121" s="11">
        <f t="shared" ref="E121:E123" si="144">SUM(C114:C120)/7</f>
        <v>19.142857142857142</v>
      </c>
    </row>
    <row r="122" spans="1:5">
      <c r="A122" s="2">
        <f>Dati!A122</f>
        <v>44163</v>
      </c>
      <c r="B122" s="3">
        <f>Dati!D122</f>
        <v>3762</v>
      </c>
      <c r="C122">
        <f t="shared" si="142"/>
        <v>-20</v>
      </c>
      <c r="D122">
        <f t="shared" si="143"/>
        <v>44</v>
      </c>
      <c r="E122" s="11">
        <f t="shared" si="144"/>
        <v>4.8571428571428568</v>
      </c>
    </row>
    <row r="123" spans="1:5">
      <c r="A123" s="2">
        <f>Dati!A123</f>
        <v>44164</v>
      </c>
      <c r="B123" s="3">
        <f>Dati!D123</f>
        <v>3753</v>
      </c>
      <c r="C123">
        <f t="shared" si="142"/>
        <v>-9</v>
      </c>
      <c r="D123">
        <f t="shared" si="143"/>
        <v>11</v>
      </c>
      <c r="E123" s="11">
        <f t="shared" si="144"/>
        <v>0.5714285714285714</v>
      </c>
    </row>
    <row r="124" spans="1:5">
      <c r="A124" s="2">
        <f>Dati!A124</f>
        <v>44165</v>
      </c>
      <c r="B124" s="3">
        <f>Dati!D124</f>
        <v>3744</v>
      </c>
      <c r="C124">
        <f t="shared" ref="C124:C127" si="145">B124-B123</f>
        <v>-9</v>
      </c>
      <c r="D124">
        <f t="shared" ref="D124:D127" si="146">C124-C123</f>
        <v>0</v>
      </c>
      <c r="E124" s="11">
        <f t="shared" ref="E124:E127" si="147">SUM(C117:C123)/7</f>
        <v>-6.8571428571428568</v>
      </c>
    </row>
    <row r="125" spans="1:5">
      <c r="A125" s="2">
        <f>Dati!A125</f>
        <v>44166</v>
      </c>
      <c r="B125" s="3">
        <f>Dati!D125</f>
        <v>3663</v>
      </c>
      <c r="C125">
        <f t="shared" si="145"/>
        <v>-81</v>
      </c>
      <c r="D125">
        <f t="shared" si="146"/>
        <v>-72</v>
      </c>
      <c r="E125" s="11">
        <f t="shared" si="147"/>
        <v>-9.4285714285714288</v>
      </c>
    </row>
    <row r="126" spans="1:5">
      <c r="A126" s="2">
        <f>Dati!A126</f>
        <v>44167</v>
      </c>
      <c r="B126" s="3">
        <f>Dati!D126</f>
        <v>3616</v>
      </c>
      <c r="C126">
        <f t="shared" si="145"/>
        <v>-47</v>
      </c>
      <c r="D126">
        <f t="shared" si="146"/>
        <v>34</v>
      </c>
      <c r="E126" s="11">
        <f t="shared" si="147"/>
        <v>-21.857142857142858</v>
      </c>
    </row>
    <row r="127" spans="1:5">
      <c r="A127" s="2">
        <f>Dati!A127</f>
        <v>44168</v>
      </c>
      <c r="B127" s="3">
        <f>Dati!D127</f>
        <v>3597</v>
      </c>
      <c r="C127">
        <f t="shared" si="145"/>
        <v>-19</v>
      </c>
      <c r="D127">
        <f t="shared" si="146"/>
        <v>28</v>
      </c>
      <c r="E127" s="11">
        <f t="shared" si="147"/>
        <v>-33.142857142857146</v>
      </c>
    </row>
    <row r="128" spans="1:5">
      <c r="A128" s="2">
        <f>Dati!A128</f>
        <v>44169</v>
      </c>
      <c r="B128" s="3">
        <f>Dati!D128</f>
        <v>3567</v>
      </c>
      <c r="C128">
        <f t="shared" ref="C128:C129" si="148">B128-B127</f>
        <v>-30</v>
      </c>
      <c r="D128">
        <f t="shared" ref="D128:D129" si="149">C128-C127</f>
        <v>-11</v>
      </c>
      <c r="E128" s="11">
        <f t="shared" ref="E128:E129" si="150">SUM(C121:C127)/7</f>
        <v>-35.571428571428569</v>
      </c>
    </row>
    <row r="129" spans="1:5">
      <c r="A129" s="2">
        <f>Dati!A129</f>
        <v>44170</v>
      </c>
      <c r="B129" s="3">
        <f>Dati!D129</f>
        <v>3517</v>
      </c>
      <c r="C129">
        <f t="shared" si="148"/>
        <v>-50</v>
      </c>
      <c r="D129">
        <f t="shared" si="149"/>
        <v>-20</v>
      </c>
      <c r="E129" s="11">
        <f t="shared" si="150"/>
        <v>-30.714285714285715</v>
      </c>
    </row>
    <row r="130" spans="1:5">
      <c r="A130" s="2">
        <f>Dati!A130</f>
        <v>44171</v>
      </c>
      <c r="B130" s="3">
        <f>Dati!D130</f>
        <v>3454</v>
      </c>
      <c r="C130">
        <f t="shared" ref="C130:C132" si="151">B130-B129</f>
        <v>-63</v>
      </c>
      <c r="D130">
        <f t="shared" ref="D130:D132" si="152">C130-C129</f>
        <v>-13</v>
      </c>
      <c r="E130" s="11">
        <f t="shared" ref="E130:E132" si="153">SUM(C123:C129)/7</f>
        <v>-35</v>
      </c>
    </row>
    <row r="131" spans="1:5">
      <c r="A131" s="2">
        <f>Dati!A131</f>
        <v>44172</v>
      </c>
      <c r="B131" s="3">
        <f>Dati!D131</f>
        <v>3382</v>
      </c>
      <c r="C131">
        <f t="shared" si="151"/>
        <v>-72</v>
      </c>
      <c r="D131">
        <f t="shared" si="152"/>
        <v>-9</v>
      </c>
      <c r="E131" s="11">
        <f t="shared" si="153"/>
        <v>-42.714285714285715</v>
      </c>
    </row>
    <row r="132" spans="1:5">
      <c r="A132" s="2">
        <f>Dati!A132</f>
        <v>44173</v>
      </c>
      <c r="B132" s="3">
        <f>Dati!D132</f>
        <v>3345</v>
      </c>
      <c r="C132">
        <f t="shared" si="151"/>
        <v>-37</v>
      </c>
      <c r="D132">
        <f t="shared" si="152"/>
        <v>35</v>
      </c>
      <c r="E132" s="11">
        <f t="shared" si="153"/>
        <v>-51.714285714285715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6"/>
  <sheetViews>
    <sheetView workbookViewId="0">
      <pane ySplit="1" topLeftCell="A116" activePane="bottomLeft" state="frozen"/>
      <selection pane="bottomLeft" activeCell="A133" sqref="A13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Q4">
        <v>1</v>
      </c>
      <c r="R4">
        <f>INT(C4/100)</f>
        <v>2</v>
      </c>
      <c r="T4">
        <f t="shared" ref="T4:AB13" si="2">IF($R4=T$2,1,0)</f>
        <v>0</v>
      </c>
      <c r="U4">
        <f t="shared" si="2"/>
        <v>1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Q5">
        <v>2</v>
      </c>
      <c r="R5">
        <f t="shared" ref="R5:R6" si="4">INT(C5/100)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Q6">
        <v>3</v>
      </c>
      <c r="R6">
        <f t="shared" si="4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Q7">
        <v>4</v>
      </c>
      <c r="R7">
        <f>INT(C7/100)</f>
        <v>2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Q8">
        <v>5</v>
      </c>
      <c r="R8">
        <f>INT(C8/100)</f>
        <v>3</v>
      </c>
      <c r="T8">
        <f t="shared" si="2"/>
        <v>0</v>
      </c>
      <c r="U8">
        <f t="shared" si="2"/>
        <v>0</v>
      </c>
      <c r="V8">
        <f t="shared" si="2"/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Q9">
        <v>6</v>
      </c>
      <c r="R9">
        <f>INT(C9/100)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Q10">
        <v>7</v>
      </c>
      <c r="R10">
        <f t="shared" ref="R10:R11" si="5">INT(C10/100)</f>
        <v>3</v>
      </c>
      <c r="T10">
        <f t="shared" si="2"/>
        <v>0</v>
      </c>
      <c r="U10">
        <f t="shared" si="2"/>
        <v>0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Q11">
        <v>8</v>
      </c>
      <c r="R11">
        <f t="shared" si="5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Q12">
        <v>9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Q13">
        <v>10</v>
      </c>
      <c r="R13">
        <f t="shared" ref="R13:R16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Q14">
        <v>11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Q15">
        <v>12</v>
      </c>
      <c r="R15">
        <f t="shared" si="7"/>
        <v>2</v>
      </c>
      <c r="T15">
        <f t="shared" si="8"/>
        <v>0</v>
      </c>
      <c r="U15">
        <f t="shared" si="8"/>
        <v>1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Q16">
        <v>13</v>
      </c>
      <c r="R16">
        <f t="shared" si="7"/>
        <v>4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Q17">
        <v>14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Q18">
        <v>15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Q19">
        <v>16</v>
      </c>
      <c r="R19">
        <f>INT(C19/100)</f>
        <v>1</v>
      </c>
      <c r="T19">
        <f t="shared" si="8"/>
        <v>1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Q20">
        <v>17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Q21">
        <v>18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Q22">
        <v>19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Q23">
        <v>20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Q24">
        <v>21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Q25">
        <v>22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Q26">
        <v>23</v>
      </c>
      <c r="R26">
        <f>INT(C26/100)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Q27">
        <v>24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Q28">
        <v>25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Q29">
        <v>26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Q30">
        <v>27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Q31">
        <v>28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Q32">
        <v>29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Q33">
        <v>30</v>
      </c>
      <c r="R33">
        <f>INT(C33/100)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Q34">
        <v>31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Q35">
        <v>32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Q36">
        <v>33</v>
      </c>
      <c r="R36">
        <f>INT(C36/100)</f>
        <v>2</v>
      </c>
      <c r="T36">
        <f t="shared" si="11"/>
        <v>0</v>
      </c>
      <c r="U36">
        <f t="shared" si="11"/>
        <v>1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Q37">
        <v>34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Q38">
        <v>35</v>
      </c>
      <c r="R38">
        <f>INT(C38/100)</f>
        <v>5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1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Q39">
        <v>36</v>
      </c>
      <c r="R39">
        <f t="shared" ref="R39:R43" si="18">INT(C39/100)</f>
        <v>4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Q40">
        <v>37</v>
      </c>
      <c r="R40">
        <f t="shared" si="18"/>
        <v>2</v>
      </c>
      <c r="T40">
        <f t="shared" si="11"/>
        <v>0</v>
      </c>
      <c r="U40">
        <f t="shared" si="11"/>
        <v>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Q41">
        <v>38</v>
      </c>
      <c r="R41">
        <f t="shared" si="18"/>
        <v>5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Q42">
        <v>39</v>
      </c>
      <c r="R42">
        <f t="shared" si="18"/>
        <v>4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1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Q43">
        <v>40</v>
      </c>
      <c r="R43">
        <f t="shared" si="18"/>
        <v>6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Q44">
        <v>41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Q45">
        <v>42</v>
      </c>
      <c r="R45">
        <f t="shared" ref="R45:R52" si="32">INT(C45/100)</f>
        <v>7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1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3">B46-B45</f>
        <v>443</v>
      </c>
      <c r="D46">
        <f t="shared" ref="D46" si="34">C46-C45</f>
        <v>-316</v>
      </c>
      <c r="E46" s="11">
        <f t="shared" si="6"/>
        <v>511.57142857142856</v>
      </c>
      <c r="Q46">
        <v>43</v>
      </c>
      <c r="R46">
        <f t="shared" si="32"/>
        <v>4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1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5">B47-B46</f>
        <v>316</v>
      </c>
      <c r="D47">
        <f t="shared" ref="D47" si="36">C47-C46</f>
        <v>-127</v>
      </c>
      <c r="E47" s="11">
        <f t="shared" si="6"/>
        <v>517</v>
      </c>
      <c r="Q47">
        <v>44</v>
      </c>
      <c r="R47">
        <f t="shared" si="32"/>
        <v>3</v>
      </c>
      <c r="T47">
        <f t="shared" si="29"/>
        <v>0</v>
      </c>
      <c r="U47">
        <f t="shared" si="29"/>
        <v>0</v>
      </c>
      <c r="V47">
        <f t="shared" si="29"/>
        <v>1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7">B48-B47</f>
        <v>695</v>
      </c>
      <c r="D48">
        <f t="shared" ref="D48" si="38">C48-C47</f>
        <v>379</v>
      </c>
      <c r="E48" s="11">
        <f t="shared" si="6"/>
        <v>530.28571428571433</v>
      </c>
      <c r="Q48">
        <v>45</v>
      </c>
      <c r="R48">
        <f t="shared" si="32"/>
        <v>6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1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9">B49-B48</f>
        <v>620</v>
      </c>
      <c r="D49">
        <f t="shared" ref="D49" si="40">C49-C48</f>
        <v>-75</v>
      </c>
      <c r="E49" s="11">
        <f t="shared" si="6"/>
        <v>549.14285714285711</v>
      </c>
      <c r="Q49">
        <v>46</v>
      </c>
      <c r="R49">
        <f t="shared" si="32"/>
        <v>6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1">B50-B49</f>
        <v>689</v>
      </c>
      <c r="D50">
        <f t="shared" ref="D50" si="42">C50-C49</f>
        <v>69</v>
      </c>
      <c r="E50" s="11">
        <f t="shared" si="6"/>
        <v>570.42857142857144</v>
      </c>
      <c r="Q50">
        <v>47</v>
      </c>
      <c r="R50">
        <f t="shared" si="32"/>
        <v>6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1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3">B51-B50</f>
        <v>853</v>
      </c>
      <c r="D51">
        <f t="shared" ref="D51" si="44">C51-C50</f>
        <v>164</v>
      </c>
      <c r="E51" s="11">
        <f t="shared" si="6"/>
        <v>581.28571428571433</v>
      </c>
      <c r="Q51">
        <v>48</v>
      </c>
      <c r="R51">
        <f t="shared" si="32"/>
        <v>8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1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5">B52-B51</f>
        <v>909</v>
      </c>
      <c r="D52">
        <f t="shared" ref="D52" si="46">C52-C51</f>
        <v>56</v>
      </c>
      <c r="E52" s="11">
        <f t="shared" si="6"/>
        <v>625</v>
      </c>
      <c r="Q52">
        <v>49</v>
      </c>
      <c r="R52">
        <f t="shared" si="32"/>
        <v>9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1</v>
      </c>
    </row>
    <row r="53" spans="1:28">
      <c r="A53" s="2">
        <f>Dati!A53</f>
        <v>44094</v>
      </c>
      <c r="B53" s="3">
        <f>Dati!J53</f>
        <v>218351</v>
      </c>
      <c r="C53">
        <f t="shared" ref="C53" si="47">B53-B52</f>
        <v>635</v>
      </c>
      <c r="D53">
        <f t="shared" ref="D53" si="48">C53-C52</f>
        <v>-274</v>
      </c>
      <c r="E53" s="11">
        <f t="shared" si="6"/>
        <v>646.42857142857144</v>
      </c>
      <c r="Q53">
        <v>50</v>
      </c>
      <c r="R53">
        <f>INT(C53/100)</f>
        <v>6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1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9">B54-B53</f>
        <v>352</v>
      </c>
      <c r="D54">
        <f t="shared" ref="D54" si="50">C54-C53</f>
        <v>-283</v>
      </c>
      <c r="E54" s="11">
        <f t="shared" si="6"/>
        <v>673.85714285714289</v>
      </c>
      <c r="Q54">
        <v>51</v>
      </c>
      <c r="R54">
        <f t="shared" ref="R54:R56" si="51">INT(C54/100)</f>
        <v>3</v>
      </c>
      <c r="T54">
        <f t="shared" ref="T54:AB75" si="52">IF($R54=T$2,1,0)</f>
        <v>0</v>
      </c>
      <c r="U54">
        <f t="shared" si="52"/>
        <v>0</v>
      </c>
      <c r="V54">
        <f t="shared" si="52"/>
        <v>1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3">B55-B54</f>
        <v>967</v>
      </c>
      <c r="D55">
        <f t="shared" ref="D55" si="54">C55-C54</f>
        <v>615</v>
      </c>
      <c r="E55" s="11">
        <f t="shared" si="6"/>
        <v>679</v>
      </c>
      <c r="Q55">
        <v>52</v>
      </c>
      <c r="R55">
        <f t="shared" si="51"/>
        <v>9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1</v>
      </c>
    </row>
    <row r="56" spans="1:28">
      <c r="A56" s="2">
        <f>Dati!A56</f>
        <v>44097</v>
      </c>
      <c r="B56" s="3">
        <f>Dati!J56</f>
        <v>220665</v>
      </c>
      <c r="C56">
        <f t="shared" ref="C56" si="55">B56-B55</f>
        <v>995</v>
      </c>
      <c r="D56">
        <f t="shared" ref="D56" si="56">C56-C55</f>
        <v>28</v>
      </c>
      <c r="E56" s="11">
        <f t="shared" si="6"/>
        <v>717.85714285714289</v>
      </c>
      <c r="Q56">
        <v>53</v>
      </c>
      <c r="R56">
        <f t="shared" si="51"/>
        <v>9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1</v>
      </c>
    </row>
    <row r="57" spans="1:28">
      <c r="A57" s="2">
        <f>Dati!A57</f>
        <v>44098</v>
      </c>
      <c r="B57" s="3">
        <f>Dati!J57</f>
        <v>221762</v>
      </c>
      <c r="C57">
        <f t="shared" ref="C57" si="57">B57-B56</f>
        <v>1097</v>
      </c>
      <c r="D57">
        <f t="shared" ref="D57" si="58">C57-C56</f>
        <v>102</v>
      </c>
      <c r="E57" s="11">
        <f t="shared" si="6"/>
        <v>771.42857142857144</v>
      </c>
      <c r="Q57">
        <v>54</v>
      </c>
      <c r="R57">
        <f t="shared" ref="R57:R66" si="59">INT(C57/1000)</f>
        <v>1</v>
      </c>
      <c r="T57">
        <f t="shared" si="52"/>
        <v>1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60">B58-B57</f>
        <v>954</v>
      </c>
      <c r="D58">
        <f t="shared" ref="D58" si="61">C58-C57</f>
        <v>-143</v>
      </c>
      <c r="E58" s="11">
        <f t="shared" si="6"/>
        <v>829.71428571428567</v>
      </c>
      <c r="Q58">
        <v>55</v>
      </c>
      <c r="R58">
        <f>INT(C58/100)</f>
        <v>9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1</v>
      </c>
    </row>
    <row r="59" spans="1:28">
      <c r="A59" s="2">
        <f>Dati!A59</f>
        <v>44100</v>
      </c>
      <c r="B59" s="3">
        <f>Dati!J59</f>
        <v>223693</v>
      </c>
      <c r="C59">
        <f t="shared" ref="C59" si="62">B59-B58</f>
        <v>977</v>
      </c>
      <c r="D59">
        <f t="shared" ref="D59" si="63">C59-C58</f>
        <v>23</v>
      </c>
      <c r="E59" s="11">
        <f t="shared" si="6"/>
        <v>844.14285714285711</v>
      </c>
      <c r="Q59">
        <v>56</v>
      </c>
      <c r="R59">
        <f t="shared" ref="R59:R61" si="64">INT(C59/100)</f>
        <v>9</v>
      </c>
      <c r="T59">
        <f t="shared" si="52"/>
        <v>0</v>
      </c>
      <c r="U59">
        <f t="shared" si="52"/>
        <v>0</v>
      </c>
      <c r="V59">
        <f t="shared" si="52"/>
        <v>0</v>
      </c>
      <c r="W59">
        <f t="shared" si="52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1</v>
      </c>
    </row>
    <row r="60" spans="1:28">
      <c r="A60" s="2">
        <f>Dati!A60</f>
        <v>44101</v>
      </c>
      <c r="B60" s="3">
        <f>Dati!J60</f>
        <v>224417</v>
      </c>
      <c r="C60">
        <f t="shared" ref="C60" si="65">B60-B59</f>
        <v>724</v>
      </c>
      <c r="D60">
        <f t="shared" ref="D60" si="66">C60-C59</f>
        <v>-253</v>
      </c>
      <c r="E60" s="11">
        <f t="shared" si="6"/>
        <v>853.85714285714289</v>
      </c>
      <c r="Q60">
        <v>57</v>
      </c>
      <c r="R60">
        <f t="shared" si="64"/>
        <v>7</v>
      </c>
      <c r="T60">
        <f t="shared" si="52"/>
        <v>0</v>
      </c>
      <c r="U60">
        <f t="shared" si="52"/>
        <v>0</v>
      </c>
      <c r="V60">
        <f t="shared" si="52"/>
        <v>0</v>
      </c>
      <c r="W60">
        <f t="shared" si="52"/>
        <v>0</v>
      </c>
      <c r="X60">
        <f t="shared" si="52"/>
        <v>0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7">B61-B60</f>
        <v>773</v>
      </c>
      <c r="D61">
        <f t="shared" ref="D61" si="68">C61-C60</f>
        <v>49</v>
      </c>
      <c r="E61" s="11">
        <f t="shared" si="6"/>
        <v>866.57142857142856</v>
      </c>
      <c r="Q61">
        <v>58</v>
      </c>
      <c r="R61">
        <f t="shared" si="64"/>
        <v>7</v>
      </c>
      <c r="T61">
        <f t="shared" si="52"/>
        <v>0</v>
      </c>
      <c r="U61">
        <f t="shared" si="52"/>
        <v>0</v>
      </c>
      <c r="V61">
        <f t="shared" si="52"/>
        <v>0</v>
      </c>
      <c r="W61">
        <f t="shared" si="52"/>
        <v>0</v>
      </c>
      <c r="X61">
        <f t="shared" si="52"/>
        <v>0</v>
      </c>
      <c r="Y61">
        <f t="shared" si="52"/>
        <v>0</v>
      </c>
      <c r="Z61">
        <f t="shared" si="52"/>
        <v>1</v>
      </c>
      <c r="AA61">
        <f t="shared" si="52"/>
        <v>0</v>
      </c>
      <c r="AB61">
        <f t="shared" si="52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9">B62-B61</f>
        <v>1316</v>
      </c>
      <c r="D62">
        <f t="shared" ref="D62" si="70">C62-C61</f>
        <v>543</v>
      </c>
      <c r="E62" s="11">
        <f t="shared" si="6"/>
        <v>926.71428571428567</v>
      </c>
      <c r="Q62">
        <v>59</v>
      </c>
      <c r="R62">
        <f t="shared" si="59"/>
        <v>1</v>
      </c>
      <c r="T62">
        <f t="shared" si="52"/>
        <v>1</v>
      </c>
      <c r="U62">
        <f t="shared" si="52"/>
        <v>0</v>
      </c>
      <c r="V62">
        <f t="shared" si="52"/>
        <v>0</v>
      </c>
      <c r="W62">
        <f t="shared" si="52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71">B63-B62</f>
        <v>1198</v>
      </c>
      <c r="D63">
        <f t="shared" ref="D63" si="72">C63-C62</f>
        <v>-118</v>
      </c>
      <c r="E63" s="11">
        <f t="shared" si="6"/>
        <v>976.57142857142856</v>
      </c>
      <c r="Q63">
        <v>60</v>
      </c>
      <c r="R63">
        <f t="shared" si="59"/>
        <v>1</v>
      </c>
      <c r="T63">
        <f t="shared" si="52"/>
        <v>1</v>
      </c>
      <c r="U63">
        <f t="shared" si="52"/>
        <v>0</v>
      </c>
      <c r="V63">
        <f t="shared" si="52"/>
        <v>0</v>
      </c>
      <c r="W63">
        <f t="shared" si="52"/>
        <v>0</v>
      </c>
      <c r="X63">
        <f t="shared" si="52"/>
        <v>0</v>
      </c>
      <c r="Y63">
        <f t="shared" si="52"/>
        <v>0</v>
      </c>
      <c r="Z63">
        <f t="shared" si="52"/>
        <v>0</v>
      </c>
      <c r="AA63">
        <f t="shared" si="52"/>
        <v>0</v>
      </c>
      <c r="AB63">
        <f t="shared" si="52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73">B64-B63</f>
        <v>1140</v>
      </c>
      <c r="D64">
        <f t="shared" ref="D64" si="74">C64-C63</f>
        <v>-58</v>
      </c>
      <c r="E64" s="11">
        <f t="shared" si="6"/>
        <v>1005.5714285714286</v>
      </c>
      <c r="Q64">
        <v>61</v>
      </c>
      <c r="R64">
        <f t="shared" si="59"/>
        <v>1</v>
      </c>
      <c r="T64">
        <f t="shared" si="52"/>
        <v>1</v>
      </c>
      <c r="U64">
        <f t="shared" si="52"/>
        <v>0</v>
      </c>
      <c r="V64">
        <f t="shared" si="52"/>
        <v>0</v>
      </c>
      <c r="W64">
        <f t="shared" si="52"/>
        <v>0</v>
      </c>
      <c r="X64">
        <f t="shared" si="52"/>
        <v>0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5">B65-B64</f>
        <v>1126</v>
      </c>
      <c r="D65">
        <f t="shared" ref="D65" si="76">C65-C64</f>
        <v>-14</v>
      </c>
      <c r="E65" s="11">
        <f t="shared" si="6"/>
        <v>1011.7142857142857</v>
      </c>
      <c r="Q65">
        <v>62</v>
      </c>
      <c r="R65">
        <f t="shared" si="59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7">B66-B65</f>
        <v>1247</v>
      </c>
      <c r="D66">
        <f t="shared" ref="D66" si="78">C66-C65</f>
        <v>121</v>
      </c>
      <c r="E66" s="11">
        <f t="shared" si="6"/>
        <v>1036.2857142857142</v>
      </c>
      <c r="Q66">
        <v>63</v>
      </c>
      <c r="R66">
        <f t="shared" si="59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0</v>
      </c>
      <c r="AA66">
        <f t="shared" si="52"/>
        <v>0</v>
      </c>
      <c r="AB66">
        <f t="shared" si="52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9">B67-B66</f>
        <v>697</v>
      </c>
      <c r="D67">
        <f t="shared" ref="D67" si="80">C67-C66</f>
        <v>-550</v>
      </c>
      <c r="E67" s="11">
        <f t="shared" si="6"/>
        <v>1074.8571428571429</v>
      </c>
      <c r="Q67">
        <v>64</v>
      </c>
      <c r="R67">
        <f>INT(C67/100)</f>
        <v>6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0</v>
      </c>
      <c r="X67">
        <f t="shared" si="52"/>
        <v>0</v>
      </c>
      <c r="Y67">
        <f t="shared" si="52"/>
        <v>1</v>
      </c>
      <c r="Z67">
        <f t="shared" si="52"/>
        <v>0</v>
      </c>
      <c r="AA67">
        <f t="shared" si="52"/>
        <v>0</v>
      </c>
      <c r="AB67">
        <f t="shared" si="52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81">B68-B67</f>
        <v>767</v>
      </c>
      <c r="D68">
        <f t="shared" ref="D68" si="82">C68-C67</f>
        <v>70</v>
      </c>
      <c r="E68" s="11">
        <f t="shared" si="6"/>
        <v>1071</v>
      </c>
      <c r="Q68">
        <v>65</v>
      </c>
      <c r="R68">
        <f>INT(C68/100)</f>
        <v>7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1</v>
      </c>
      <c r="AA68">
        <f t="shared" si="52"/>
        <v>0</v>
      </c>
      <c r="AB68">
        <f t="shared" si="52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3">B69-B68</f>
        <v>1418</v>
      </c>
      <c r="D69">
        <f t="shared" ref="D69" si="84">C69-C68</f>
        <v>651</v>
      </c>
      <c r="E69" s="11">
        <f t="shared" si="6"/>
        <v>1070.1428571428571</v>
      </c>
      <c r="Q69">
        <v>66</v>
      </c>
      <c r="R69">
        <f t="shared" ref="R69" si="85">INT(C69/1000)</f>
        <v>1</v>
      </c>
      <c r="T69">
        <f t="shared" si="52"/>
        <v>1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6">B70-B69</f>
        <v>1204</v>
      </c>
      <c r="D70">
        <f t="shared" ref="D70" si="87">C70-C69</f>
        <v>-214</v>
      </c>
      <c r="E70" s="11">
        <f t="shared" si="6"/>
        <v>1084.7142857142858</v>
      </c>
      <c r="Q70">
        <v>67</v>
      </c>
      <c r="R70">
        <f t="shared" ref="R70" si="88">INT(C70/1000)</f>
        <v>1</v>
      </c>
      <c r="T70">
        <f t="shared" si="52"/>
        <v>1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9">B71-B70</f>
        <v>1060</v>
      </c>
      <c r="D71">
        <f t="shared" ref="D71" si="90">C71-C70</f>
        <v>-144</v>
      </c>
      <c r="E71" s="11">
        <f t="shared" si="6"/>
        <v>1085.5714285714287</v>
      </c>
      <c r="Q71">
        <v>68</v>
      </c>
      <c r="R71">
        <f t="shared" ref="R71" si="91">INT(C71/1000)</f>
        <v>1</v>
      </c>
      <c r="T71">
        <f t="shared" si="52"/>
        <v>1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si="52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2">B72-B71</f>
        <v>1186</v>
      </c>
      <c r="D72">
        <f t="shared" ref="D72" si="93">C72-C71</f>
        <v>126</v>
      </c>
      <c r="E72" s="11">
        <f t="shared" si="6"/>
        <v>1074.1428571428571</v>
      </c>
      <c r="Q72">
        <v>69</v>
      </c>
      <c r="R72">
        <f t="shared" ref="R72" si="94">INT(C72/1000)</f>
        <v>1</v>
      </c>
      <c r="T72">
        <f t="shared" si="52"/>
        <v>1</v>
      </c>
      <c r="U72">
        <f t="shared" si="52"/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52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5">B73-B72</f>
        <v>976</v>
      </c>
      <c r="D73">
        <f t="shared" ref="D73" si="96">C73-C72</f>
        <v>-210</v>
      </c>
      <c r="E73" s="11">
        <f t="shared" si="6"/>
        <v>1082.7142857142858</v>
      </c>
      <c r="Q73">
        <v>70</v>
      </c>
      <c r="R73">
        <f>INT(C73/100)</f>
        <v>9</v>
      </c>
      <c r="T73">
        <f t="shared" si="52"/>
        <v>0</v>
      </c>
      <c r="U73">
        <f t="shared" si="52"/>
        <v>0</v>
      </c>
      <c r="V73">
        <f t="shared" si="52"/>
        <v>0</v>
      </c>
      <c r="W73">
        <f t="shared" si="52"/>
        <v>0</v>
      </c>
      <c r="X73">
        <f t="shared" si="52"/>
        <v>0</v>
      </c>
      <c r="Y73">
        <f t="shared" si="52"/>
        <v>0</v>
      </c>
      <c r="Z73">
        <f t="shared" si="52"/>
        <v>0</v>
      </c>
      <c r="AA73">
        <f t="shared" si="52"/>
        <v>0</v>
      </c>
      <c r="AB73">
        <f t="shared" si="52"/>
        <v>1</v>
      </c>
    </row>
    <row r="74" spans="1:28">
      <c r="A74" s="2">
        <f>Dati!A74</f>
        <v>44115</v>
      </c>
      <c r="B74" s="3">
        <f>Dati!J74</f>
        <v>239709</v>
      </c>
      <c r="C74">
        <f t="shared" ref="C74" si="97">B74-B73</f>
        <v>1184</v>
      </c>
      <c r="D74">
        <f t="shared" ref="D74" si="98">C74-C73</f>
        <v>208</v>
      </c>
      <c r="E74" s="11">
        <f t="shared" si="6"/>
        <v>1044</v>
      </c>
      <c r="Q74">
        <v>71</v>
      </c>
      <c r="R74">
        <f t="shared" ref="R74" si="99">INT(C74/1000)</f>
        <v>1</v>
      </c>
      <c r="T74">
        <f t="shared" si="52"/>
        <v>1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100">B75-B74</f>
        <v>891</v>
      </c>
      <c r="D75">
        <f t="shared" ref="D75:D76" si="101">C75-C74</f>
        <v>-293</v>
      </c>
      <c r="E75" s="11">
        <f t="shared" si="6"/>
        <v>1113.5714285714287</v>
      </c>
      <c r="Q75">
        <v>72</v>
      </c>
      <c r="R75">
        <f>INT(C75/100)</f>
        <v>8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  <c r="AA75">
        <f t="shared" si="52"/>
        <v>1</v>
      </c>
      <c r="AB75">
        <f t="shared" si="52"/>
        <v>0</v>
      </c>
    </row>
    <row r="76" spans="1:28">
      <c r="A76" s="2">
        <f>Dati!A76</f>
        <v>44117</v>
      </c>
      <c r="B76" s="3">
        <f>Dati!J76</f>
        <v>242028</v>
      </c>
      <c r="C76">
        <f t="shared" si="100"/>
        <v>1428</v>
      </c>
      <c r="D76">
        <f t="shared" si="101"/>
        <v>537</v>
      </c>
      <c r="E76" s="11">
        <f t="shared" si="6"/>
        <v>1131.2857142857142</v>
      </c>
      <c r="Q76">
        <v>73</v>
      </c>
      <c r="R76">
        <f t="shared" ref="R76" si="102">INT(C76/1000)</f>
        <v>1</v>
      </c>
      <c r="T76">
        <f t="shared" ref="T76:AB91" si="103">IF($R76=T$2,1,0)</f>
        <v>1</v>
      </c>
      <c r="U76">
        <f t="shared" si="103"/>
        <v>0</v>
      </c>
      <c r="V76">
        <f t="shared" si="103"/>
        <v>0</v>
      </c>
      <c r="W76">
        <f t="shared" si="103"/>
        <v>0</v>
      </c>
      <c r="X76">
        <f t="shared" si="103"/>
        <v>0</v>
      </c>
      <c r="Y76">
        <f t="shared" si="103"/>
        <v>0</v>
      </c>
      <c r="Z76">
        <f t="shared" si="103"/>
        <v>0</v>
      </c>
      <c r="AA76">
        <f t="shared" si="103"/>
        <v>0</v>
      </c>
      <c r="AB76">
        <f t="shared" si="103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4">B77-B76</f>
        <v>2037</v>
      </c>
      <c r="D77">
        <f t="shared" ref="D77:D78" si="105">C77-C76</f>
        <v>609</v>
      </c>
      <c r="E77" s="11">
        <f t="shared" ref="E77:E106" si="106">SUM(C70:C76)/7</f>
        <v>1132.7142857142858</v>
      </c>
      <c r="Q77">
        <v>74</v>
      </c>
      <c r="R77">
        <f t="shared" ref="R77:R78" si="107">INT(C77/1000)</f>
        <v>2</v>
      </c>
      <c r="T77">
        <f t="shared" si="103"/>
        <v>0</v>
      </c>
      <c r="U77">
        <f t="shared" si="103"/>
        <v>1</v>
      </c>
      <c r="V77">
        <f t="shared" si="103"/>
        <v>0</v>
      </c>
      <c r="W77">
        <f t="shared" si="103"/>
        <v>0</v>
      </c>
      <c r="X77">
        <f t="shared" si="103"/>
        <v>0</v>
      </c>
      <c r="Y77">
        <f t="shared" si="103"/>
        <v>0</v>
      </c>
      <c r="Z77">
        <f t="shared" si="103"/>
        <v>0</v>
      </c>
      <c r="AA77">
        <f t="shared" si="103"/>
        <v>0</v>
      </c>
      <c r="AB77">
        <f t="shared" si="103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4"/>
        <v>1899</v>
      </c>
      <c r="D78">
        <f t="shared" si="105"/>
        <v>-138</v>
      </c>
      <c r="E78" s="11">
        <f t="shared" si="106"/>
        <v>1251.7142857142858</v>
      </c>
      <c r="Q78">
        <v>75</v>
      </c>
      <c r="R78">
        <f t="shared" si="107"/>
        <v>1</v>
      </c>
      <c r="T78">
        <f t="shared" si="103"/>
        <v>1</v>
      </c>
      <c r="U78">
        <f t="shared" si="103"/>
        <v>0</v>
      </c>
      <c r="V78">
        <f t="shared" si="103"/>
        <v>0</v>
      </c>
      <c r="W78">
        <f t="shared" si="103"/>
        <v>0</v>
      </c>
      <c r="X78">
        <f t="shared" si="103"/>
        <v>0</v>
      </c>
      <c r="Y78">
        <f t="shared" si="103"/>
        <v>0</v>
      </c>
      <c r="Z78">
        <f t="shared" si="103"/>
        <v>0</v>
      </c>
      <c r="AA78">
        <f t="shared" si="103"/>
        <v>0</v>
      </c>
      <c r="AB78">
        <f t="shared" si="103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8">B79-B78</f>
        <v>1908</v>
      </c>
      <c r="D79">
        <f t="shared" ref="D79" si="109">C79-C78</f>
        <v>9</v>
      </c>
      <c r="E79" s="11">
        <f t="shared" si="106"/>
        <v>1371.5714285714287</v>
      </c>
      <c r="Q79">
        <v>76</v>
      </c>
      <c r="R79">
        <f t="shared" ref="R79" si="110">INT(C79/1000)</f>
        <v>1</v>
      </c>
      <c r="T79">
        <f t="shared" si="103"/>
        <v>1</v>
      </c>
      <c r="U79">
        <f t="shared" si="103"/>
        <v>0</v>
      </c>
      <c r="V79">
        <f t="shared" si="103"/>
        <v>0</v>
      </c>
      <c r="W79">
        <f t="shared" si="103"/>
        <v>0</v>
      </c>
      <c r="X79">
        <f t="shared" si="103"/>
        <v>0</v>
      </c>
      <c r="Y79">
        <f t="shared" si="103"/>
        <v>0</v>
      </c>
      <c r="Z79">
        <f t="shared" si="103"/>
        <v>0</v>
      </c>
      <c r="AA79">
        <f t="shared" si="103"/>
        <v>0</v>
      </c>
      <c r="AB79">
        <f t="shared" si="103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1">B80-B79</f>
        <v>1255</v>
      </c>
      <c r="D80">
        <f t="shared" ref="D80" si="112">C80-C79</f>
        <v>-653</v>
      </c>
      <c r="E80" s="11">
        <f t="shared" si="106"/>
        <v>1474.7142857142858</v>
      </c>
      <c r="Q80">
        <v>77</v>
      </c>
      <c r="R80">
        <f t="shared" ref="R80" si="113">INT(C80/1000)</f>
        <v>1</v>
      </c>
      <c r="T80">
        <f t="shared" si="103"/>
        <v>1</v>
      </c>
      <c r="U80">
        <f t="shared" si="103"/>
        <v>0</v>
      </c>
      <c r="V80">
        <f t="shared" si="103"/>
        <v>0</v>
      </c>
      <c r="W80">
        <f t="shared" si="103"/>
        <v>0</v>
      </c>
      <c r="X80">
        <f t="shared" si="103"/>
        <v>0</v>
      </c>
      <c r="Y80">
        <f t="shared" si="103"/>
        <v>0</v>
      </c>
      <c r="Z80">
        <f t="shared" si="103"/>
        <v>0</v>
      </c>
      <c r="AA80">
        <f t="shared" si="103"/>
        <v>0</v>
      </c>
      <c r="AB80">
        <f t="shared" si="103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4">B81-B80</f>
        <v>2334</v>
      </c>
      <c r="D81">
        <f t="shared" ref="D81" si="115">C81-C80</f>
        <v>1079</v>
      </c>
      <c r="E81" s="11">
        <f t="shared" si="106"/>
        <v>1514.5714285714287</v>
      </c>
      <c r="Q81">
        <v>78</v>
      </c>
      <c r="R81">
        <f t="shared" ref="R81" si="116">INT(C81/1000)</f>
        <v>2</v>
      </c>
      <c r="T81">
        <f t="shared" si="103"/>
        <v>0</v>
      </c>
      <c r="U81">
        <f t="shared" si="103"/>
        <v>1</v>
      </c>
      <c r="V81">
        <f t="shared" si="103"/>
        <v>0</v>
      </c>
      <c r="W81">
        <f t="shared" si="103"/>
        <v>0</v>
      </c>
      <c r="X81">
        <f t="shared" si="103"/>
        <v>0</v>
      </c>
      <c r="Y81">
        <f t="shared" si="103"/>
        <v>0</v>
      </c>
      <c r="Z81">
        <f t="shared" si="103"/>
        <v>0</v>
      </c>
      <c r="AA81">
        <f t="shared" si="103"/>
        <v>0</v>
      </c>
      <c r="AB81">
        <f t="shared" si="103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7">B82-B81</f>
        <v>1498</v>
      </c>
      <c r="D82">
        <f t="shared" ref="D82" si="118">C82-C81</f>
        <v>-836</v>
      </c>
      <c r="E82" s="11">
        <f t="shared" si="106"/>
        <v>1678.8571428571429</v>
      </c>
      <c r="Q82">
        <v>79</v>
      </c>
      <c r="R82">
        <f t="shared" ref="R82" si="119">INT(C82/1000)</f>
        <v>1</v>
      </c>
      <c r="T82">
        <f t="shared" si="103"/>
        <v>1</v>
      </c>
      <c r="U82">
        <f t="shared" si="103"/>
        <v>0</v>
      </c>
      <c r="V82">
        <f t="shared" si="103"/>
        <v>0</v>
      </c>
      <c r="W82">
        <f t="shared" si="103"/>
        <v>0</v>
      </c>
      <c r="X82">
        <f t="shared" si="103"/>
        <v>0</v>
      </c>
      <c r="Y82">
        <f t="shared" si="103"/>
        <v>0</v>
      </c>
      <c r="Z82">
        <f t="shared" si="103"/>
        <v>0</v>
      </c>
      <c r="AA82">
        <f t="shared" si="103"/>
        <v>0</v>
      </c>
      <c r="AB82">
        <f t="shared" si="103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20">B83-B82</f>
        <v>2046</v>
      </c>
      <c r="D83">
        <f t="shared" ref="D83:D84" si="121">C83-C82</f>
        <v>548</v>
      </c>
      <c r="E83" s="11">
        <f t="shared" si="106"/>
        <v>1765.5714285714287</v>
      </c>
      <c r="Q83">
        <v>80</v>
      </c>
      <c r="R83">
        <f t="shared" ref="R83:R84" si="122">INT(C83/1000)</f>
        <v>2</v>
      </c>
      <c r="T83">
        <f t="shared" si="103"/>
        <v>0</v>
      </c>
      <c r="U83">
        <f t="shared" si="103"/>
        <v>1</v>
      </c>
      <c r="V83">
        <f t="shared" si="103"/>
        <v>0</v>
      </c>
      <c r="W83">
        <f t="shared" si="103"/>
        <v>0</v>
      </c>
      <c r="X83">
        <f t="shared" si="103"/>
        <v>0</v>
      </c>
      <c r="Y83">
        <f t="shared" si="103"/>
        <v>0</v>
      </c>
      <c r="Z83">
        <f t="shared" si="103"/>
        <v>0</v>
      </c>
      <c r="AA83">
        <f t="shared" si="103"/>
        <v>0</v>
      </c>
      <c r="AB83">
        <f t="shared" si="103"/>
        <v>0</v>
      </c>
    </row>
    <row r="84" spans="1:28">
      <c r="A84" s="2">
        <f>Dati!A84</f>
        <v>44125</v>
      </c>
      <c r="B84" s="3">
        <f>Dati!J84</f>
        <v>257374</v>
      </c>
      <c r="C84">
        <f t="shared" si="120"/>
        <v>2369</v>
      </c>
      <c r="D84">
        <f t="shared" si="121"/>
        <v>323</v>
      </c>
      <c r="E84" s="11">
        <f t="shared" si="106"/>
        <v>1853.8571428571429</v>
      </c>
      <c r="Q84">
        <v>81</v>
      </c>
      <c r="R84">
        <f t="shared" si="122"/>
        <v>2</v>
      </c>
      <c r="T84">
        <f t="shared" si="103"/>
        <v>0</v>
      </c>
      <c r="U84">
        <f t="shared" si="103"/>
        <v>1</v>
      </c>
      <c r="V84">
        <f t="shared" si="103"/>
        <v>0</v>
      </c>
      <c r="W84">
        <f t="shared" si="103"/>
        <v>0</v>
      </c>
      <c r="X84">
        <f t="shared" si="103"/>
        <v>0</v>
      </c>
      <c r="Y84">
        <f t="shared" si="103"/>
        <v>0</v>
      </c>
      <c r="Z84">
        <f t="shared" si="103"/>
        <v>0</v>
      </c>
      <c r="AA84">
        <f t="shared" si="103"/>
        <v>0</v>
      </c>
      <c r="AB84">
        <f t="shared" si="103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3">B85-B84</f>
        <v>2082</v>
      </c>
      <c r="D85">
        <f t="shared" ref="D85" si="124">C85-C84</f>
        <v>-287</v>
      </c>
      <c r="E85" s="11">
        <f t="shared" si="106"/>
        <v>1901.2857142857142</v>
      </c>
      <c r="Q85">
        <v>82</v>
      </c>
      <c r="R85">
        <f t="shared" ref="R85" si="125">INT(C85/1000)</f>
        <v>2</v>
      </c>
      <c r="T85">
        <f t="shared" si="103"/>
        <v>0</v>
      </c>
      <c r="U85">
        <f t="shared" si="103"/>
        <v>1</v>
      </c>
      <c r="V85">
        <f t="shared" si="103"/>
        <v>0</v>
      </c>
      <c r="W85">
        <f t="shared" si="103"/>
        <v>0</v>
      </c>
      <c r="X85">
        <f t="shared" si="103"/>
        <v>0</v>
      </c>
      <c r="Y85">
        <f t="shared" si="103"/>
        <v>0</v>
      </c>
      <c r="Z85">
        <f t="shared" si="103"/>
        <v>0</v>
      </c>
      <c r="AA85">
        <f t="shared" si="103"/>
        <v>0</v>
      </c>
      <c r="AB85">
        <f t="shared" si="103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6">B86-B85</f>
        <v>2352</v>
      </c>
      <c r="D86">
        <f t="shared" ref="D86:D87" si="127">C86-C85</f>
        <v>270</v>
      </c>
      <c r="E86" s="11">
        <f t="shared" si="106"/>
        <v>1927.4285714285713</v>
      </c>
      <c r="Q86">
        <v>83</v>
      </c>
      <c r="R86">
        <f t="shared" ref="R86:R87" si="128">INT(C86/1000)</f>
        <v>2</v>
      </c>
      <c r="T86">
        <f t="shared" si="103"/>
        <v>0</v>
      </c>
      <c r="U86">
        <f t="shared" si="103"/>
        <v>1</v>
      </c>
      <c r="V86">
        <f t="shared" si="103"/>
        <v>0</v>
      </c>
      <c r="W86">
        <f t="shared" si="103"/>
        <v>0</v>
      </c>
      <c r="X86">
        <f t="shared" si="103"/>
        <v>0</v>
      </c>
      <c r="Y86">
        <f t="shared" si="103"/>
        <v>0</v>
      </c>
      <c r="Z86">
        <f t="shared" si="103"/>
        <v>0</v>
      </c>
      <c r="AA86">
        <f t="shared" si="103"/>
        <v>0</v>
      </c>
      <c r="AB86">
        <f t="shared" si="103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6"/>
        <v>2309</v>
      </c>
      <c r="D87">
        <f t="shared" si="127"/>
        <v>-43</v>
      </c>
      <c r="E87" s="11">
        <f t="shared" si="106"/>
        <v>1990.8571428571429</v>
      </c>
      <c r="Q87">
        <v>84</v>
      </c>
      <c r="R87">
        <f t="shared" si="128"/>
        <v>2</v>
      </c>
      <c r="T87">
        <f t="shared" si="103"/>
        <v>0</v>
      </c>
      <c r="U87">
        <f t="shared" si="103"/>
        <v>1</v>
      </c>
      <c r="V87">
        <f t="shared" si="103"/>
        <v>0</v>
      </c>
      <c r="W87">
        <f t="shared" si="103"/>
        <v>0</v>
      </c>
      <c r="X87">
        <f t="shared" si="103"/>
        <v>0</v>
      </c>
      <c r="Y87">
        <f t="shared" si="103"/>
        <v>0</v>
      </c>
      <c r="Z87">
        <f t="shared" si="103"/>
        <v>0</v>
      </c>
      <c r="AA87">
        <f t="shared" si="103"/>
        <v>0</v>
      </c>
      <c r="AB87">
        <f t="shared" si="103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9">B88-B87</f>
        <v>2086</v>
      </c>
      <c r="D88">
        <f t="shared" ref="D88:D89" si="130">C88-C87</f>
        <v>-223</v>
      </c>
      <c r="E88" s="11">
        <f t="shared" si="106"/>
        <v>2141.4285714285716</v>
      </c>
      <c r="Q88">
        <v>85</v>
      </c>
      <c r="R88">
        <f t="shared" ref="R88:R89" si="131">INT(C88/1000)</f>
        <v>2</v>
      </c>
      <c r="T88">
        <f t="shared" si="103"/>
        <v>0</v>
      </c>
      <c r="U88">
        <f t="shared" si="103"/>
        <v>1</v>
      </c>
      <c r="V88">
        <f t="shared" si="103"/>
        <v>0</v>
      </c>
      <c r="W88">
        <f t="shared" si="103"/>
        <v>0</v>
      </c>
      <c r="X88">
        <f t="shared" si="103"/>
        <v>0</v>
      </c>
      <c r="Y88">
        <f t="shared" si="103"/>
        <v>0</v>
      </c>
      <c r="Z88">
        <f t="shared" si="103"/>
        <v>0</v>
      </c>
      <c r="AA88">
        <f t="shared" si="103"/>
        <v>0</v>
      </c>
      <c r="AB88">
        <f t="shared" si="103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9"/>
        <v>2423</v>
      </c>
      <c r="D89">
        <f t="shared" si="130"/>
        <v>337</v>
      </c>
      <c r="E89" s="11">
        <f t="shared" si="106"/>
        <v>2106</v>
      </c>
      <c r="Q89">
        <v>86</v>
      </c>
      <c r="R89">
        <f t="shared" si="131"/>
        <v>2</v>
      </c>
      <c r="T89">
        <f t="shared" si="103"/>
        <v>0</v>
      </c>
      <c r="U89">
        <f t="shared" si="103"/>
        <v>1</v>
      </c>
      <c r="V89">
        <f t="shared" si="103"/>
        <v>0</v>
      </c>
      <c r="W89">
        <f t="shared" si="103"/>
        <v>0</v>
      </c>
      <c r="X89">
        <f t="shared" si="103"/>
        <v>0</v>
      </c>
      <c r="Y89">
        <f t="shared" si="103"/>
        <v>0</v>
      </c>
      <c r="Z89">
        <f t="shared" si="103"/>
        <v>0</v>
      </c>
      <c r="AA89">
        <f t="shared" si="103"/>
        <v>0</v>
      </c>
      <c r="AB89">
        <f t="shared" si="103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2">B90-B89</f>
        <v>3362</v>
      </c>
      <c r="D90">
        <f t="shared" ref="D90" si="133">C90-C89</f>
        <v>939</v>
      </c>
      <c r="E90" s="11">
        <f t="shared" si="106"/>
        <v>2238.1428571428573</v>
      </c>
      <c r="Q90">
        <v>87</v>
      </c>
      <c r="R90">
        <f t="shared" ref="R90" si="134">INT(C90/1000)</f>
        <v>3</v>
      </c>
      <c r="T90">
        <f t="shared" si="103"/>
        <v>0</v>
      </c>
      <c r="U90">
        <f t="shared" si="103"/>
        <v>0</v>
      </c>
      <c r="V90">
        <f t="shared" si="103"/>
        <v>1</v>
      </c>
      <c r="W90">
        <f t="shared" si="103"/>
        <v>0</v>
      </c>
      <c r="X90">
        <f t="shared" si="103"/>
        <v>0</v>
      </c>
      <c r="Y90">
        <f t="shared" si="103"/>
        <v>0</v>
      </c>
      <c r="Z90">
        <f t="shared" si="103"/>
        <v>0</v>
      </c>
      <c r="AA90">
        <f t="shared" si="103"/>
        <v>0</v>
      </c>
      <c r="AB90">
        <f t="shared" si="103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5">B91-B90</f>
        <v>3416</v>
      </c>
      <c r="D91">
        <f t="shared" ref="D91:D92" si="136">C91-C90</f>
        <v>54</v>
      </c>
      <c r="E91" s="11">
        <f t="shared" si="106"/>
        <v>2426.1428571428573</v>
      </c>
      <c r="Q91">
        <v>88</v>
      </c>
      <c r="R91">
        <f t="shared" ref="R91:R92" si="137">INT(C91/1000)</f>
        <v>3</v>
      </c>
      <c r="T91">
        <f t="shared" si="103"/>
        <v>0</v>
      </c>
      <c r="U91">
        <f t="shared" si="103"/>
        <v>0</v>
      </c>
      <c r="V91">
        <f t="shared" si="103"/>
        <v>1</v>
      </c>
      <c r="W91">
        <f t="shared" si="103"/>
        <v>0</v>
      </c>
      <c r="X91">
        <f t="shared" si="103"/>
        <v>0</v>
      </c>
      <c r="Y91">
        <f t="shared" si="103"/>
        <v>0</v>
      </c>
      <c r="Z91">
        <f t="shared" si="103"/>
        <v>0</v>
      </c>
      <c r="AA91">
        <f t="shared" si="103"/>
        <v>0</v>
      </c>
      <c r="AB91">
        <f t="shared" si="103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5"/>
        <v>3878</v>
      </c>
      <c r="D92">
        <f t="shared" si="136"/>
        <v>462</v>
      </c>
      <c r="E92" s="11">
        <f t="shared" si="106"/>
        <v>2575.7142857142858</v>
      </c>
      <c r="Q92">
        <v>89</v>
      </c>
      <c r="R92">
        <f t="shared" si="137"/>
        <v>3</v>
      </c>
      <c r="T92">
        <f t="shared" ref="T92:AB107" si="138">IF($R92=T$2,1,0)</f>
        <v>0</v>
      </c>
      <c r="U92">
        <f t="shared" si="138"/>
        <v>0</v>
      </c>
      <c r="V92">
        <f t="shared" si="138"/>
        <v>1</v>
      </c>
      <c r="W92">
        <f t="shared" si="138"/>
        <v>0</v>
      </c>
      <c r="X92">
        <f t="shared" si="138"/>
        <v>0</v>
      </c>
      <c r="Y92">
        <f t="shared" si="138"/>
        <v>0</v>
      </c>
      <c r="Z92">
        <f t="shared" si="138"/>
        <v>0</v>
      </c>
      <c r="AA92">
        <f t="shared" si="138"/>
        <v>0</v>
      </c>
      <c r="AB92">
        <f t="shared" si="138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9">B93-B92</f>
        <v>4285</v>
      </c>
      <c r="D93">
        <f t="shared" ref="D93:D94" si="140">C93-C92</f>
        <v>407</v>
      </c>
      <c r="E93" s="11">
        <f t="shared" si="106"/>
        <v>2832.2857142857142</v>
      </c>
      <c r="Q93">
        <v>90</v>
      </c>
      <c r="R93">
        <f t="shared" ref="R93:R94" si="141">INT(C93/1000)</f>
        <v>4</v>
      </c>
      <c r="T93">
        <f t="shared" si="138"/>
        <v>0</v>
      </c>
      <c r="U93">
        <f t="shared" si="138"/>
        <v>0</v>
      </c>
      <c r="V93">
        <f t="shared" si="138"/>
        <v>0</v>
      </c>
      <c r="W93">
        <f t="shared" si="138"/>
        <v>1</v>
      </c>
      <c r="X93">
        <f t="shared" si="138"/>
        <v>0</v>
      </c>
      <c r="Y93">
        <f t="shared" si="138"/>
        <v>0</v>
      </c>
      <c r="Z93">
        <f t="shared" si="138"/>
        <v>0</v>
      </c>
      <c r="AA93">
        <f t="shared" si="138"/>
        <v>0</v>
      </c>
      <c r="AB93">
        <f t="shared" si="138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9"/>
        <v>5859</v>
      </c>
      <c r="D94">
        <f t="shared" si="140"/>
        <v>1574</v>
      </c>
      <c r="E94" s="11">
        <f t="shared" si="106"/>
        <v>3108.4285714285716</v>
      </c>
      <c r="Q94">
        <v>91</v>
      </c>
      <c r="R94">
        <f t="shared" si="141"/>
        <v>5</v>
      </c>
      <c r="T94">
        <f t="shared" si="138"/>
        <v>0</v>
      </c>
      <c r="U94">
        <f t="shared" si="138"/>
        <v>0</v>
      </c>
      <c r="V94">
        <f t="shared" si="138"/>
        <v>0</v>
      </c>
      <c r="W94">
        <f t="shared" si="138"/>
        <v>0</v>
      </c>
      <c r="X94">
        <f t="shared" si="138"/>
        <v>1</v>
      </c>
      <c r="Y94">
        <f t="shared" si="138"/>
        <v>0</v>
      </c>
      <c r="Z94">
        <f t="shared" si="138"/>
        <v>0</v>
      </c>
      <c r="AA94">
        <f t="shared" si="138"/>
        <v>0</v>
      </c>
      <c r="AB94">
        <f t="shared" si="138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2">B95-B94</f>
        <v>2954</v>
      </c>
      <c r="D95">
        <f t="shared" ref="D95" si="143">C95-C94</f>
        <v>-2905</v>
      </c>
      <c r="E95" s="11">
        <f t="shared" si="106"/>
        <v>3615.5714285714284</v>
      </c>
      <c r="Q95">
        <v>92</v>
      </c>
      <c r="R95">
        <f t="shared" ref="R95" si="144">INT(C95/1000)</f>
        <v>2</v>
      </c>
      <c r="T95">
        <f t="shared" si="138"/>
        <v>0</v>
      </c>
      <c r="U95">
        <f t="shared" si="138"/>
        <v>1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f t="shared" si="138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5">B96-B95</f>
        <v>3637</v>
      </c>
      <c r="D96">
        <f t="shared" ref="D96:D99" si="146">C96-C95</f>
        <v>683</v>
      </c>
      <c r="E96" s="11">
        <f t="shared" si="106"/>
        <v>3739.5714285714284</v>
      </c>
      <c r="Q96">
        <v>93</v>
      </c>
      <c r="R96">
        <f t="shared" ref="R96:R99" si="147">INT(C96/1000)</f>
        <v>3</v>
      </c>
      <c r="T96">
        <f t="shared" si="138"/>
        <v>0</v>
      </c>
      <c r="U96">
        <f t="shared" si="138"/>
        <v>0</v>
      </c>
      <c r="V96">
        <f t="shared" si="138"/>
        <v>1</v>
      </c>
      <c r="W96">
        <f t="shared" si="138"/>
        <v>0</v>
      </c>
      <c r="X96">
        <f t="shared" si="138"/>
        <v>0</v>
      </c>
      <c r="Y96">
        <f t="shared" si="138"/>
        <v>0</v>
      </c>
      <c r="Z96">
        <f t="shared" si="138"/>
        <v>0</v>
      </c>
      <c r="AA96">
        <f t="shared" si="138"/>
        <v>0</v>
      </c>
      <c r="AB96">
        <f t="shared" si="138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5"/>
        <v>6258</v>
      </c>
      <c r="D97">
        <f t="shared" si="146"/>
        <v>2621</v>
      </c>
      <c r="E97" s="11">
        <f t="shared" si="106"/>
        <v>3913</v>
      </c>
      <c r="Q97">
        <v>94</v>
      </c>
      <c r="R97">
        <f t="shared" si="147"/>
        <v>6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1</v>
      </c>
      <c r="Z97">
        <f t="shared" si="138"/>
        <v>0</v>
      </c>
      <c r="AA97">
        <f t="shared" si="138"/>
        <v>0</v>
      </c>
      <c r="AB97">
        <f t="shared" si="138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5"/>
        <v>5103</v>
      </c>
      <c r="D98">
        <f t="shared" si="146"/>
        <v>-1155</v>
      </c>
      <c r="E98" s="11">
        <f t="shared" si="106"/>
        <v>4326.7142857142853</v>
      </c>
      <c r="Q98">
        <v>95</v>
      </c>
      <c r="R98">
        <f t="shared" si="147"/>
        <v>5</v>
      </c>
      <c r="T98">
        <f t="shared" si="138"/>
        <v>0</v>
      </c>
      <c r="U98">
        <f t="shared" si="138"/>
        <v>0</v>
      </c>
      <c r="V98">
        <f t="shared" si="138"/>
        <v>0</v>
      </c>
      <c r="W98">
        <f t="shared" si="138"/>
        <v>0</v>
      </c>
      <c r="X98">
        <f t="shared" si="138"/>
        <v>1</v>
      </c>
      <c r="Y98">
        <f t="shared" si="138"/>
        <v>0</v>
      </c>
      <c r="Z98">
        <f t="shared" si="138"/>
        <v>0</v>
      </c>
      <c r="AA98">
        <f t="shared" si="138"/>
        <v>0</v>
      </c>
      <c r="AB98">
        <f t="shared" si="138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5"/>
        <v>4961</v>
      </c>
      <c r="D99">
        <f t="shared" si="146"/>
        <v>-142</v>
      </c>
      <c r="E99" s="11">
        <f t="shared" si="106"/>
        <v>4567.7142857142853</v>
      </c>
      <c r="Q99">
        <v>96</v>
      </c>
      <c r="R99">
        <f t="shared" si="147"/>
        <v>4</v>
      </c>
      <c r="T99">
        <f t="shared" si="138"/>
        <v>0</v>
      </c>
      <c r="U99">
        <f t="shared" si="138"/>
        <v>0</v>
      </c>
      <c r="V99">
        <f t="shared" si="138"/>
        <v>0</v>
      </c>
      <c r="W99">
        <f t="shared" si="138"/>
        <v>1</v>
      </c>
      <c r="X99">
        <f t="shared" si="138"/>
        <v>0</v>
      </c>
      <c r="Y99">
        <f t="shared" si="138"/>
        <v>0</v>
      </c>
      <c r="Z99">
        <f t="shared" si="138"/>
        <v>0</v>
      </c>
      <c r="AA99">
        <f t="shared" si="138"/>
        <v>0</v>
      </c>
      <c r="AB99">
        <f t="shared" si="138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8">B100-B99</f>
        <v>10586</v>
      </c>
      <c r="D100">
        <f t="shared" ref="D100" si="149">C100-C99</f>
        <v>5625</v>
      </c>
      <c r="E100" s="11">
        <f t="shared" si="106"/>
        <v>4722.4285714285716</v>
      </c>
      <c r="Q100">
        <v>97</v>
      </c>
      <c r="R100">
        <f>INT(C100/10000)</f>
        <v>1</v>
      </c>
      <c r="T100">
        <f t="shared" si="138"/>
        <v>1</v>
      </c>
      <c r="U100">
        <f t="shared" si="138"/>
        <v>0</v>
      </c>
      <c r="V100">
        <f t="shared" si="138"/>
        <v>0</v>
      </c>
      <c r="W100">
        <f t="shared" si="138"/>
        <v>0</v>
      </c>
      <c r="X100">
        <f t="shared" si="138"/>
        <v>0</v>
      </c>
      <c r="Y100">
        <f t="shared" si="138"/>
        <v>0</v>
      </c>
      <c r="Z100">
        <f t="shared" si="138"/>
        <v>0</v>
      </c>
      <c r="AA100">
        <f t="shared" si="138"/>
        <v>0</v>
      </c>
      <c r="AB100">
        <f t="shared" si="138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50">B101-B100</f>
        <v>5966</v>
      </c>
      <c r="D101">
        <f t="shared" ref="D101:D105" si="151">C101-C100</f>
        <v>-4620</v>
      </c>
      <c r="E101" s="11">
        <f t="shared" si="106"/>
        <v>5622.5714285714284</v>
      </c>
      <c r="Q101">
        <v>98</v>
      </c>
      <c r="R101">
        <f t="shared" ref="R101:R105" si="152">INT(C101/1000)</f>
        <v>5</v>
      </c>
      <c r="T101">
        <f t="shared" si="138"/>
        <v>0</v>
      </c>
      <c r="U101">
        <f t="shared" si="138"/>
        <v>0</v>
      </c>
      <c r="V101">
        <f t="shared" si="138"/>
        <v>0</v>
      </c>
      <c r="W101">
        <f t="shared" si="138"/>
        <v>0</v>
      </c>
      <c r="X101">
        <f t="shared" si="138"/>
        <v>1</v>
      </c>
      <c r="Y101">
        <f t="shared" si="138"/>
        <v>0</v>
      </c>
      <c r="Z101">
        <f t="shared" si="138"/>
        <v>0</v>
      </c>
      <c r="AA101">
        <f t="shared" si="138"/>
        <v>0</v>
      </c>
      <c r="AB101">
        <f t="shared" si="138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50"/>
        <v>6183</v>
      </c>
      <c r="D102">
        <f t="shared" si="151"/>
        <v>217</v>
      </c>
      <c r="E102" s="11">
        <f t="shared" si="106"/>
        <v>5637.8571428571431</v>
      </c>
      <c r="Q102">
        <v>99</v>
      </c>
      <c r="R102">
        <f t="shared" si="152"/>
        <v>6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0</v>
      </c>
      <c r="X102">
        <f t="shared" si="138"/>
        <v>0</v>
      </c>
      <c r="Y102">
        <f t="shared" si="138"/>
        <v>1</v>
      </c>
      <c r="Z102">
        <f t="shared" si="138"/>
        <v>0</v>
      </c>
      <c r="AA102">
        <f t="shared" si="138"/>
        <v>0</v>
      </c>
      <c r="AB102">
        <f t="shared" si="138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50"/>
        <v>10215</v>
      </c>
      <c r="D103">
        <f t="shared" si="151"/>
        <v>4032</v>
      </c>
      <c r="E103" s="11">
        <f t="shared" si="106"/>
        <v>6099.1428571428569</v>
      </c>
      <c r="Q103">
        <v>100</v>
      </c>
      <c r="R103">
        <f>INT(C103/10000)</f>
        <v>1</v>
      </c>
      <c r="T103">
        <f t="shared" si="138"/>
        <v>1</v>
      </c>
      <c r="U103">
        <f t="shared" si="138"/>
        <v>0</v>
      </c>
      <c r="V103">
        <f t="shared" si="138"/>
        <v>0</v>
      </c>
      <c r="W103">
        <f t="shared" si="138"/>
        <v>0</v>
      </c>
      <c r="X103">
        <f t="shared" si="138"/>
        <v>0</v>
      </c>
      <c r="Y103">
        <f t="shared" si="138"/>
        <v>0</v>
      </c>
      <c r="Z103">
        <f t="shared" si="138"/>
        <v>0</v>
      </c>
      <c r="AA103">
        <f t="shared" si="138"/>
        <v>0</v>
      </c>
      <c r="AB103">
        <f t="shared" si="138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50"/>
        <v>17734</v>
      </c>
      <c r="D104">
        <f t="shared" si="151"/>
        <v>7519</v>
      </c>
      <c r="E104" s="11">
        <f t="shared" si="106"/>
        <v>7038.8571428571431</v>
      </c>
      <c r="Q104">
        <v>101</v>
      </c>
      <c r="R104">
        <f>INT(C104/10000)</f>
        <v>1</v>
      </c>
      <c r="T104">
        <f t="shared" si="138"/>
        <v>1</v>
      </c>
      <c r="U104">
        <f t="shared" si="138"/>
        <v>0</v>
      </c>
      <c r="V104">
        <f t="shared" si="138"/>
        <v>0</v>
      </c>
      <c r="W104">
        <f t="shared" si="138"/>
        <v>0</v>
      </c>
      <c r="X104">
        <f t="shared" si="138"/>
        <v>0</v>
      </c>
      <c r="Y104">
        <f t="shared" si="138"/>
        <v>0</v>
      </c>
      <c r="Z104">
        <f t="shared" si="138"/>
        <v>0</v>
      </c>
      <c r="AA104">
        <f t="shared" si="138"/>
        <v>0</v>
      </c>
      <c r="AB104">
        <f t="shared" si="138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50"/>
        <v>9090</v>
      </c>
      <c r="D105">
        <f t="shared" si="151"/>
        <v>-8644</v>
      </c>
      <c r="E105" s="11">
        <f t="shared" si="106"/>
        <v>8678.2857142857138</v>
      </c>
      <c r="Q105">
        <v>102</v>
      </c>
      <c r="R105">
        <f t="shared" si="152"/>
        <v>9</v>
      </c>
      <c r="T105">
        <f t="shared" si="138"/>
        <v>0</v>
      </c>
      <c r="U105">
        <f t="shared" si="138"/>
        <v>0</v>
      </c>
      <c r="V105">
        <f t="shared" si="138"/>
        <v>0</v>
      </c>
      <c r="W105">
        <f t="shared" si="138"/>
        <v>0</v>
      </c>
      <c r="X105">
        <f t="shared" si="138"/>
        <v>0</v>
      </c>
      <c r="Y105">
        <f t="shared" si="138"/>
        <v>0</v>
      </c>
      <c r="Z105">
        <f t="shared" si="138"/>
        <v>0</v>
      </c>
      <c r="AA105">
        <f t="shared" si="138"/>
        <v>0</v>
      </c>
      <c r="AB105">
        <f t="shared" si="138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3">B106-B105</f>
        <v>15645</v>
      </c>
      <c r="D106">
        <f t="shared" ref="D106" si="154">C106-C105</f>
        <v>6555</v>
      </c>
      <c r="E106" s="11">
        <f t="shared" si="106"/>
        <v>9247.8571428571431</v>
      </c>
      <c r="Q106">
        <v>103</v>
      </c>
      <c r="R106">
        <f>INT(C106/10000)</f>
        <v>1</v>
      </c>
      <c r="T106">
        <f t="shared" si="138"/>
        <v>1</v>
      </c>
      <c r="U106">
        <f t="shared" si="138"/>
        <v>0</v>
      </c>
      <c r="V106">
        <f t="shared" si="138"/>
        <v>0</v>
      </c>
      <c r="W106">
        <f t="shared" si="138"/>
        <v>0</v>
      </c>
      <c r="X106">
        <f t="shared" si="138"/>
        <v>0</v>
      </c>
      <c r="Y106">
        <f t="shared" si="138"/>
        <v>0</v>
      </c>
      <c r="Z106">
        <f t="shared" si="138"/>
        <v>0</v>
      </c>
      <c r="AA106">
        <f t="shared" si="138"/>
        <v>0</v>
      </c>
      <c r="AB106">
        <f t="shared" si="138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5">B107-B106</f>
        <v>11480</v>
      </c>
      <c r="D107">
        <f t="shared" ref="D107:D109" si="156">C107-C106</f>
        <v>-4165</v>
      </c>
      <c r="E107" s="11">
        <f t="shared" ref="E107:E109" si="157">SUM(C100:C106)/7</f>
        <v>10774.142857142857</v>
      </c>
      <c r="Q107">
        <v>104</v>
      </c>
      <c r="R107">
        <f t="shared" ref="R107:R108" si="158">INT(C107/10000)</f>
        <v>1</v>
      </c>
      <c r="T107">
        <f t="shared" si="138"/>
        <v>1</v>
      </c>
      <c r="U107">
        <f t="shared" si="138"/>
        <v>0</v>
      </c>
      <c r="V107">
        <f t="shared" si="138"/>
        <v>0</v>
      </c>
      <c r="W107">
        <f t="shared" si="138"/>
        <v>0</v>
      </c>
      <c r="X107">
        <f t="shared" si="138"/>
        <v>0</v>
      </c>
      <c r="Y107">
        <f t="shared" si="138"/>
        <v>0</v>
      </c>
      <c r="Z107">
        <f t="shared" si="138"/>
        <v>0</v>
      </c>
      <c r="AA107">
        <f t="shared" si="138"/>
        <v>0</v>
      </c>
      <c r="AB107">
        <f t="shared" si="138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5"/>
        <v>12196</v>
      </c>
      <c r="D108">
        <f t="shared" si="156"/>
        <v>716</v>
      </c>
      <c r="E108" s="11">
        <f t="shared" si="157"/>
        <v>10901.857142857143</v>
      </c>
      <c r="Q108">
        <v>105</v>
      </c>
      <c r="R108">
        <f t="shared" si="158"/>
        <v>1</v>
      </c>
      <c r="T108">
        <f t="shared" ref="T108:AB124" si="159">IF($R108=T$2,1,0)</f>
        <v>1</v>
      </c>
      <c r="U108">
        <f t="shared" si="159"/>
        <v>0</v>
      </c>
      <c r="V108">
        <f t="shared" si="159"/>
        <v>0</v>
      </c>
      <c r="W108">
        <f t="shared" si="159"/>
        <v>0</v>
      </c>
      <c r="X108">
        <f t="shared" si="159"/>
        <v>0</v>
      </c>
      <c r="Y108">
        <f t="shared" si="159"/>
        <v>0</v>
      </c>
      <c r="Z108">
        <f t="shared" si="159"/>
        <v>0</v>
      </c>
      <c r="AA108">
        <f t="shared" si="159"/>
        <v>0</v>
      </c>
      <c r="AB108">
        <f t="shared" si="159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5"/>
        <v>9376</v>
      </c>
      <c r="D109">
        <f t="shared" si="156"/>
        <v>-2820</v>
      </c>
      <c r="E109" s="11">
        <f t="shared" si="157"/>
        <v>11791.857142857143</v>
      </c>
      <c r="Q109">
        <v>106</v>
      </c>
      <c r="R109">
        <f>INT(C109/1000)</f>
        <v>9</v>
      </c>
      <c r="T109">
        <f t="shared" si="159"/>
        <v>0</v>
      </c>
      <c r="U109">
        <f t="shared" si="159"/>
        <v>0</v>
      </c>
      <c r="V109">
        <f t="shared" si="159"/>
        <v>0</v>
      </c>
      <c r="W109">
        <f t="shared" si="159"/>
        <v>0</v>
      </c>
      <c r="X109">
        <f t="shared" si="159"/>
        <v>0</v>
      </c>
      <c r="Y109">
        <f t="shared" si="159"/>
        <v>0</v>
      </c>
      <c r="Z109">
        <f t="shared" si="159"/>
        <v>0</v>
      </c>
      <c r="AA109">
        <f t="shared" si="159"/>
        <v>0</v>
      </c>
      <c r="AB109">
        <f t="shared" si="159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60">B110-B109</f>
        <v>21554</v>
      </c>
      <c r="D110">
        <f t="shared" ref="D110" si="161">C110-C109</f>
        <v>12178</v>
      </c>
      <c r="E110" s="11">
        <f t="shared" ref="E110" si="162">SUM(C103:C109)/7</f>
        <v>12248</v>
      </c>
      <c r="Q110">
        <v>107</v>
      </c>
      <c r="R110">
        <f>INT(C110/10000)</f>
        <v>2</v>
      </c>
      <c r="T110">
        <f t="shared" si="159"/>
        <v>0</v>
      </c>
      <c r="U110">
        <f t="shared" si="159"/>
        <v>1</v>
      </c>
      <c r="V110">
        <f t="shared" si="159"/>
        <v>0</v>
      </c>
      <c r="W110">
        <f t="shared" si="159"/>
        <v>0</v>
      </c>
      <c r="X110">
        <f t="shared" si="159"/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3">B111-B110</f>
        <v>15434</v>
      </c>
      <c r="D111">
        <f t="shared" ref="D111" si="164">C111-C110</f>
        <v>-6120</v>
      </c>
      <c r="E111" s="11">
        <f t="shared" ref="E111" si="165">SUM(C104:C110)/7</f>
        <v>13867.857142857143</v>
      </c>
      <c r="Q111">
        <v>108</v>
      </c>
      <c r="R111">
        <f>INT(C111/10000)</f>
        <v>1</v>
      </c>
      <c r="T111">
        <f t="shared" si="159"/>
        <v>1</v>
      </c>
      <c r="U111">
        <f t="shared" si="159"/>
        <v>0</v>
      </c>
      <c r="V111">
        <f t="shared" si="159"/>
        <v>0</v>
      </c>
      <c r="W111">
        <f t="shared" si="159"/>
        <v>0</v>
      </c>
      <c r="X111">
        <f t="shared" si="159"/>
        <v>0</v>
      </c>
      <c r="Y111">
        <f t="shared" si="159"/>
        <v>0</v>
      </c>
      <c r="Z111">
        <f t="shared" si="159"/>
        <v>0</v>
      </c>
      <c r="AA111">
        <f t="shared" si="159"/>
        <v>0</v>
      </c>
      <c r="AB111">
        <f t="shared" si="159"/>
        <v>0</v>
      </c>
    </row>
    <row r="112" spans="1:28">
      <c r="A112" s="2">
        <f>Dati!A112</f>
        <v>44153</v>
      </c>
      <c r="B112" s="3">
        <f>Dati!J112</f>
        <v>481967</v>
      </c>
      <c r="C112">
        <f t="shared" ref="C112:C113" si="166">B112-B111</f>
        <v>24169</v>
      </c>
      <c r="D112">
        <f t="shared" ref="D112:D113" si="167">C112-C111</f>
        <v>8735</v>
      </c>
      <c r="E112" s="11">
        <f t="shared" ref="E112:E113" si="168">SUM(C105:C111)/7</f>
        <v>13539.285714285714</v>
      </c>
      <c r="Q112">
        <v>109</v>
      </c>
      <c r="R112">
        <f t="shared" ref="R112:R113" si="169">INT(C112/10000)</f>
        <v>2</v>
      </c>
      <c r="T112">
        <f t="shared" si="159"/>
        <v>0</v>
      </c>
      <c r="U112">
        <f t="shared" si="159"/>
        <v>1</v>
      </c>
      <c r="V112">
        <f t="shared" si="159"/>
        <v>0</v>
      </c>
      <c r="W112">
        <f t="shared" si="159"/>
        <v>0</v>
      </c>
      <c r="X112">
        <f t="shared" si="159"/>
        <v>0</v>
      </c>
      <c r="Y112">
        <f t="shared" si="159"/>
        <v>0</v>
      </c>
      <c r="Z112">
        <f t="shared" si="159"/>
        <v>0</v>
      </c>
      <c r="AA112">
        <f t="shared" si="159"/>
        <v>0</v>
      </c>
      <c r="AB112">
        <f t="shared" si="159"/>
        <v>0</v>
      </c>
    </row>
    <row r="113" spans="1:28">
      <c r="A113" s="2">
        <f>Dati!A113</f>
        <v>44154</v>
      </c>
      <c r="B113" s="3">
        <f>Dati!J113</f>
        <v>498987</v>
      </c>
      <c r="C113">
        <f t="shared" si="166"/>
        <v>17020</v>
      </c>
      <c r="D113">
        <f t="shared" si="167"/>
        <v>-7149</v>
      </c>
      <c r="E113" s="11">
        <f t="shared" si="168"/>
        <v>15693.428571428571</v>
      </c>
      <c r="Q113">
        <v>110</v>
      </c>
      <c r="R113">
        <f t="shared" si="169"/>
        <v>1</v>
      </c>
      <c r="T113">
        <f t="shared" si="159"/>
        <v>1</v>
      </c>
      <c r="U113">
        <f t="shared" si="159"/>
        <v>0</v>
      </c>
      <c r="V113">
        <f t="shared" si="159"/>
        <v>0</v>
      </c>
      <c r="W113">
        <f t="shared" si="159"/>
        <v>0</v>
      </c>
      <c r="X113">
        <f t="shared" si="159"/>
        <v>0</v>
      </c>
      <c r="Y113">
        <f t="shared" si="159"/>
        <v>0</v>
      </c>
      <c r="Z113">
        <f t="shared" si="159"/>
        <v>0</v>
      </c>
      <c r="AA113">
        <f t="shared" si="159"/>
        <v>0</v>
      </c>
      <c r="AB113">
        <f t="shared" si="159"/>
        <v>0</v>
      </c>
    </row>
    <row r="114" spans="1:28">
      <c r="A114" s="2">
        <f>Dati!A114</f>
        <v>44155</v>
      </c>
      <c r="B114" s="3">
        <f>Dati!J114</f>
        <v>520022</v>
      </c>
      <c r="C114">
        <f t="shared" ref="C114" si="170">B114-B113</f>
        <v>21035</v>
      </c>
      <c r="D114">
        <f t="shared" ref="D114" si="171">C114-C113</f>
        <v>4015</v>
      </c>
      <c r="E114" s="11">
        <f t="shared" ref="E114" si="172">SUM(C107:C113)/7</f>
        <v>15889.857142857143</v>
      </c>
      <c r="Q114">
        <v>111</v>
      </c>
      <c r="R114">
        <f t="shared" ref="R114" si="173">INT(C114/10000)</f>
        <v>2</v>
      </c>
      <c r="T114">
        <f t="shared" si="159"/>
        <v>0</v>
      </c>
      <c r="U114">
        <f t="shared" si="159"/>
        <v>1</v>
      </c>
      <c r="V114">
        <f t="shared" si="159"/>
        <v>0</v>
      </c>
      <c r="W114">
        <f t="shared" si="159"/>
        <v>0</v>
      </c>
      <c r="X114">
        <f t="shared" si="159"/>
        <v>0</v>
      </c>
      <c r="Y114">
        <f t="shared" si="159"/>
        <v>0</v>
      </c>
      <c r="Z114">
        <f t="shared" si="159"/>
        <v>0</v>
      </c>
      <c r="AA114">
        <f t="shared" si="159"/>
        <v>0</v>
      </c>
      <c r="AB114">
        <f t="shared" si="159"/>
        <v>0</v>
      </c>
    </row>
    <row r="115" spans="1:28">
      <c r="A115" s="2">
        <f>Dati!A115</f>
        <v>44156</v>
      </c>
      <c r="B115" s="3">
        <f>Dati!J115</f>
        <v>539524</v>
      </c>
      <c r="C115">
        <f t="shared" ref="C115" si="174">B115-B114</f>
        <v>19502</v>
      </c>
      <c r="D115">
        <f t="shared" ref="D115" si="175">C115-C114</f>
        <v>-1533</v>
      </c>
      <c r="E115" s="11">
        <f t="shared" ref="E115" si="176">SUM(C108:C114)/7</f>
        <v>17254.857142857141</v>
      </c>
      <c r="Q115">
        <v>112</v>
      </c>
      <c r="R115">
        <f t="shared" ref="R115" si="177">INT(C115/10000)</f>
        <v>1</v>
      </c>
      <c r="T115">
        <f t="shared" si="159"/>
        <v>1</v>
      </c>
      <c r="U115">
        <f t="shared" si="159"/>
        <v>0</v>
      </c>
      <c r="V115">
        <f t="shared" si="159"/>
        <v>0</v>
      </c>
      <c r="W115">
        <f t="shared" si="159"/>
        <v>0</v>
      </c>
      <c r="X115">
        <f t="shared" si="159"/>
        <v>0</v>
      </c>
      <c r="Y115">
        <f t="shared" si="159"/>
        <v>0</v>
      </c>
      <c r="Z115">
        <f t="shared" si="159"/>
        <v>0</v>
      </c>
      <c r="AA115">
        <f t="shared" si="159"/>
        <v>0</v>
      </c>
      <c r="AB115">
        <f t="shared" si="159"/>
        <v>0</v>
      </c>
    </row>
    <row r="116" spans="1:28">
      <c r="A116" s="2">
        <f>Dati!A116</f>
        <v>44157</v>
      </c>
      <c r="B116" s="3">
        <f>Dati!J116</f>
        <v>553098</v>
      </c>
      <c r="C116">
        <f t="shared" ref="C116" si="178">B116-B115</f>
        <v>13574</v>
      </c>
      <c r="D116">
        <f t="shared" ref="D116" si="179">C116-C115</f>
        <v>-5928</v>
      </c>
      <c r="E116" s="11">
        <f t="shared" ref="E116" si="180">SUM(C109:C115)/7</f>
        <v>18298.571428571428</v>
      </c>
      <c r="Q116">
        <v>113</v>
      </c>
      <c r="R116">
        <f t="shared" ref="R116" si="181">INT(C116/10000)</f>
        <v>1</v>
      </c>
      <c r="T116">
        <f t="shared" si="159"/>
        <v>1</v>
      </c>
      <c r="U116">
        <f t="shared" si="159"/>
        <v>0</v>
      </c>
      <c r="V116">
        <f t="shared" si="159"/>
        <v>0</v>
      </c>
      <c r="W116">
        <f t="shared" si="159"/>
        <v>0</v>
      </c>
      <c r="X116">
        <f t="shared" si="159"/>
        <v>0</v>
      </c>
      <c r="Y116">
        <f t="shared" si="159"/>
        <v>0</v>
      </c>
      <c r="Z116">
        <f t="shared" si="159"/>
        <v>0</v>
      </c>
      <c r="AA116">
        <f t="shared" si="159"/>
        <v>0</v>
      </c>
      <c r="AB116">
        <f t="shared" si="159"/>
        <v>0</v>
      </c>
    </row>
    <row r="117" spans="1:28">
      <c r="A117" s="2">
        <f>Dati!A117</f>
        <v>44158</v>
      </c>
      <c r="B117" s="3">
        <f>Dati!J117</f>
        <v>584493</v>
      </c>
      <c r="C117">
        <f t="shared" ref="C117:C118" si="182">B117-B116</f>
        <v>31395</v>
      </c>
      <c r="D117">
        <f t="shared" ref="D117:D118" si="183">C117-C116</f>
        <v>17821</v>
      </c>
      <c r="E117" s="11">
        <f t="shared" ref="E117:E118" si="184">SUM(C110:C116)/7</f>
        <v>18898.285714285714</v>
      </c>
      <c r="Q117">
        <v>114</v>
      </c>
      <c r="R117">
        <f t="shared" ref="R117:R118" si="185">INT(C117/10000)</f>
        <v>3</v>
      </c>
      <c r="T117">
        <f t="shared" si="159"/>
        <v>0</v>
      </c>
      <c r="U117">
        <f t="shared" si="159"/>
        <v>0</v>
      </c>
      <c r="V117">
        <f t="shared" si="159"/>
        <v>1</v>
      </c>
      <c r="W117">
        <f t="shared" si="159"/>
        <v>0</v>
      </c>
      <c r="X117">
        <f t="shared" si="159"/>
        <v>0</v>
      </c>
      <c r="Y117">
        <f t="shared" si="159"/>
        <v>0</v>
      </c>
      <c r="Z117">
        <f t="shared" si="159"/>
        <v>0</v>
      </c>
      <c r="AA117">
        <f t="shared" si="159"/>
        <v>0</v>
      </c>
      <c r="AB117">
        <f t="shared" si="159"/>
        <v>0</v>
      </c>
    </row>
    <row r="118" spans="1:28">
      <c r="A118" s="2">
        <f>Dati!A118</f>
        <v>44159</v>
      </c>
      <c r="B118" s="3">
        <f>Dati!J118</f>
        <v>605330</v>
      </c>
      <c r="C118">
        <f t="shared" si="182"/>
        <v>20837</v>
      </c>
      <c r="D118">
        <f t="shared" si="183"/>
        <v>-10558</v>
      </c>
      <c r="E118" s="11">
        <f t="shared" si="184"/>
        <v>20304.142857142859</v>
      </c>
      <c r="Q118">
        <v>115</v>
      </c>
      <c r="R118">
        <f t="shared" si="185"/>
        <v>2</v>
      </c>
      <c r="T118">
        <f t="shared" si="159"/>
        <v>0</v>
      </c>
      <c r="U118">
        <f t="shared" si="159"/>
        <v>1</v>
      </c>
      <c r="V118">
        <f t="shared" si="159"/>
        <v>0</v>
      </c>
      <c r="W118">
        <f t="shared" si="159"/>
        <v>0</v>
      </c>
      <c r="X118">
        <f t="shared" si="159"/>
        <v>0</v>
      </c>
      <c r="Y118">
        <f t="shared" si="159"/>
        <v>0</v>
      </c>
      <c r="Z118">
        <f t="shared" si="159"/>
        <v>0</v>
      </c>
      <c r="AA118">
        <f t="shared" si="159"/>
        <v>0</v>
      </c>
      <c r="AB118">
        <f t="shared" si="159"/>
        <v>0</v>
      </c>
    </row>
    <row r="119" spans="1:28">
      <c r="A119" s="2">
        <f>Dati!A119</f>
        <v>44160</v>
      </c>
      <c r="B119" s="3">
        <f>Dati!J119</f>
        <v>637149</v>
      </c>
      <c r="C119">
        <f t="shared" ref="C119:C120" si="186">B119-B118</f>
        <v>31819</v>
      </c>
      <c r="D119">
        <f t="shared" ref="D119:D120" si="187">C119-C118</f>
        <v>10982</v>
      </c>
      <c r="E119" s="11">
        <f t="shared" ref="E119:E120" si="188">SUM(C112:C118)/7</f>
        <v>21076</v>
      </c>
      <c r="Q119">
        <v>116</v>
      </c>
      <c r="R119">
        <f t="shared" ref="R119:R120" si="189">INT(C119/10000)</f>
        <v>3</v>
      </c>
      <c r="T119">
        <f t="shared" si="159"/>
        <v>0</v>
      </c>
      <c r="U119">
        <f t="shared" si="159"/>
        <v>0</v>
      </c>
      <c r="V119">
        <f t="shared" si="159"/>
        <v>1</v>
      </c>
      <c r="W119">
        <f t="shared" si="159"/>
        <v>0</v>
      </c>
      <c r="X119">
        <f t="shared" si="159"/>
        <v>0</v>
      </c>
      <c r="Y119">
        <f t="shared" si="159"/>
        <v>0</v>
      </c>
      <c r="Z119">
        <f t="shared" si="159"/>
        <v>0</v>
      </c>
      <c r="AA119">
        <f t="shared" si="159"/>
        <v>0</v>
      </c>
      <c r="AB119">
        <f t="shared" si="159"/>
        <v>0</v>
      </c>
    </row>
    <row r="120" spans="1:28">
      <c r="A120" s="2">
        <f>Dati!A120</f>
        <v>44161</v>
      </c>
      <c r="B120" s="3">
        <f>Dati!J120</f>
        <v>661180</v>
      </c>
      <c r="C120">
        <f t="shared" si="186"/>
        <v>24031</v>
      </c>
      <c r="D120">
        <f t="shared" si="187"/>
        <v>-7788</v>
      </c>
      <c r="E120" s="11">
        <f t="shared" si="188"/>
        <v>22168.857142857141</v>
      </c>
      <c r="Q120">
        <v>117</v>
      </c>
      <c r="R120">
        <f t="shared" si="189"/>
        <v>2</v>
      </c>
      <c r="T120">
        <f t="shared" si="159"/>
        <v>0</v>
      </c>
      <c r="U120">
        <f t="shared" si="159"/>
        <v>1</v>
      </c>
      <c r="V120">
        <f t="shared" si="159"/>
        <v>0</v>
      </c>
      <c r="W120">
        <f t="shared" si="159"/>
        <v>0</v>
      </c>
      <c r="X120">
        <f t="shared" si="159"/>
        <v>0</v>
      </c>
      <c r="Y120">
        <f t="shared" si="159"/>
        <v>0</v>
      </c>
      <c r="Z120">
        <f t="shared" si="159"/>
        <v>0</v>
      </c>
      <c r="AA120">
        <f t="shared" si="159"/>
        <v>0</v>
      </c>
      <c r="AB120">
        <f t="shared" si="159"/>
        <v>0</v>
      </c>
    </row>
    <row r="121" spans="1:28">
      <c r="A121" s="2">
        <f>Dati!A121</f>
        <v>44162</v>
      </c>
      <c r="B121" s="3">
        <f>Dati!J121</f>
        <v>696647</v>
      </c>
      <c r="C121">
        <f t="shared" ref="C121:C123" si="190">B121-B120</f>
        <v>35467</v>
      </c>
      <c r="D121">
        <f t="shared" ref="D121:D123" si="191">C121-C120</f>
        <v>11436</v>
      </c>
      <c r="E121" s="11">
        <f t="shared" ref="E121:E123" si="192">SUM(C114:C120)/7</f>
        <v>23170.428571428572</v>
      </c>
      <c r="Q121">
        <v>118</v>
      </c>
      <c r="R121">
        <f t="shared" ref="R121:R123" si="193">INT(C121/10000)</f>
        <v>3</v>
      </c>
      <c r="T121">
        <f t="shared" si="159"/>
        <v>0</v>
      </c>
      <c r="U121">
        <f t="shared" si="159"/>
        <v>0</v>
      </c>
      <c r="V121">
        <f t="shared" si="159"/>
        <v>1</v>
      </c>
      <c r="W121">
        <f t="shared" si="159"/>
        <v>0</v>
      </c>
      <c r="X121">
        <f t="shared" si="159"/>
        <v>0</v>
      </c>
      <c r="Y121">
        <f t="shared" si="159"/>
        <v>0</v>
      </c>
      <c r="Z121">
        <f t="shared" si="159"/>
        <v>0</v>
      </c>
      <c r="AA121">
        <f t="shared" si="159"/>
        <v>0</v>
      </c>
      <c r="AB121">
        <f t="shared" si="159"/>
        <v>0</v>
      </c>
    </row>
    <row r="122" spans="1:28">
      <c r="A122" s="2">
        <f>Dati!A122</f>
        <v>44163</v>
      </c>
      <c r="B122" s="3">
        <f>Dati!J122</f>
        <v>720861</v>
      </c>
      <c r="C122">
        <f t="shared" si="190"/>
        <v>24214</v>
      </c>
      <c r="D122">
        <f t="shared" si="191"/>
        <v>-11253</v>
      </c>
      <c r="E122" s="11">
        <f t="shared" si="192"/>
        <v>25232.142857142859</v>
      </c>
      <c r="Q122">
        <v>119</v>
      </c>
      <c r="R122">
        <f t="shared" si="193"/>
        <v>2</v>
      </c>
      <c r="T122">
        <f t="shared" si="159"/>
        <v>0</v>
      </c>
      <c r="U122">
        <f t="shared" si="159"/>
        <v>1</v>
      </c>
      <c r="V122">
        <f t="shared" si="159"/>
        <v>0</v>
      </c>
      <c r="W122">
        <f t="shared" si="159"/>
        <v>0</v>
      </c>
      <c r="X122">
        <f t="shared" si="159"/>
        <v>0</v>
      </c>
      <c r="Y122">
        <f t="shared" si="159"/>
        <v>0</v>
      </c>
      <c r="Z122">
        <f t="shared" si="159"/>
        <v>0</v>
      </c>
      <c r="AA122">
        <f t="shared" si="159"/>
        <v>0</v>
      </c>
      <c r="AB122">
        <f t="shared" si="159"/>
        <v>0</v>
      </c>
    </row>
    <row r="123" spans="1:28">
      <c r="A123" s="2">
        <f>Dati!A123</f>
        <v>44164</v>
      </c>
      <c r="B123" s="3">
        <f>Dati!J123</f>
        <v>734503</v>
      </c>
      <c r="C123">
        <f t="shared" si="190"/>
        <v>13642</v>
      </c>
      <c r="D123">
        <f t="shared" si="191"/>
        <v>-10572</v>
      </c>
      <c r="E123" s="11">
        <f t="shared" si="192"/>
        <v>25905.285714285714</v>
      </c>
      <c r="Q123">
        <v>120</v>
      </c>
      <c r="R123">
        <f t="shared" si="193"/>
        <v>1</v>
      </c>
      <c r="T123">
        <f t="shared" si="159"/>
        <v>1</v>
      </c>
      <c r="U123">
        <f t="shared" si="159"/>
        <v>0</v>
      </c>
      <c r="V123">
        <f t="shared" si="159"/>
        <v>0</v>
      </c>
      <c r="W123">
        <f t="shared" si="159"/>
        <v>0</v>
      </c>
      <c r="X123">
        <f t="shared" si="159"/>
        <v>0</v>
      </c>
      <c r="Y123">
        <f t="shared" si="159"/>
        <v>0</v>
      </c>
      <c r="Z123">
        <f t="shared" si="159"/>
        <v>0</v>
      </c>
      <c r="AA123">
        <f t="shared" si="159"/>
        <v>0</v>
      </c>
      <c r="AB123">
        <f t="shared" si="159"/>
        <v>0</v>
      </c>
    </row>
    <row r="124" spans="1:28">
      <c r="A124" s="2">
        <f>Dati!A124</f>
        <v>44165</v>
      </c>
      <c r="B124" s="3">
        <f>Dati!J124</f>
        <v>757507</v>
      </c>
      <c r="C124">
        <f t="shared" ref="C124:C127" si="194">B124-B123</f>
        <v>23004</v>
      </c>
      <c r="D124">
        <f t="shared" ref="D124:D127" si="195">C124-C123</f>
        <v>9362</v>
      </c>
      <c r="E124" s="11">
        <f t="shared" ref="E124:E127" si="196">SUM(C117:C123)/7</f>
        <v>25915</v>
      </c>
      <c r="Q124">
        <v>121</v>
      </c>
      <c r="R124">
        <f t="shared" ref="R124:R126" si="197">INT(C124/10000)</f>
        <v>2</v>
      </c>
      <c r="T124">
        <f t="shared" si="159"/>
        <v>0</v>
      </c>
      <c r="U124">
        <f t="shared" si="159"/>
        <v>1</v>
      </c>
      <c r="V124">
        <f t="shared" si="159"/>
        <v>0</v>
      </c>
      <c r="W124">
        <f t="shared" si="159"/>
        <v>0</v>
      </c>
      <c r="X124">
        <f t="shared" si="159"/>
        <v>0</v>
      </c>
      <c r="Y124">
        <f t="shared" si="159"/>
        <v>0</v>
      </c>
      <c r="Z124">
        <f t="shared" si="159"/>
        <v>0</v>
      </c>
      <c r="AA124">
        <f t="shared" si="159"/>
        <v>0</v>
      </c>
      <c r="AB124">
        <f t="shared" si="159"/>
        <v>0</v>
      </c>
    </row>
    <row r="125" spans="1:28">
      <c r="A125" s="2">
        <f>Dati!A125</f>
        <v>44166</v>
      </c>
      <c r="B125" s="3">
        <f>Dati!J125</f>
        <v>784595</v>
      </c>
      <c r="C125">
        <f t="shared" si="194"/>
        <v>27088</v>
      </c>
      <c r="D125">
        <f t="shared" si="195"/>
        <v>4084</v>
      </c>
      <c r="E125" s="11">
        <f t="shared" si="196"/>
        <v>24716.285714285714</v>
      </c>
      <c r="Q125">
        <v>122</v>
      </c>
      <c r="R125">
        <f t="shared" si="197"/>
        <v>2</v>
      </c>
      <c r="T125">
        <f t="shared" ref="T125:AB132" si="198">IF($R125=T$2,1,0)</f>
        <v>0</v>
      </c>
      <c r="U125">
        <f t="shared" si="198"/>
        <v>1</v>
      </c>
      <c r="V125">
        <f t="shared" si="198"/>
        <v>0</v>
      </c>
      <c r="W125">
        <f t="shared" si="198"/>
        <v>0</v>
      </c>
      <c r="X125">
        <f t="shared" si="198"/>
        <v>0</v>
      </c>
      <c r="Y125">
        <f t="shared" si="198"/>
        <v>0</v>
      </c>
      <c r="Z125">
        <f t="shared" si="198"/>
        <v>0</v>
      </c>
      <c r="AA125">
        <f t="shared" si="198"/>
        <v>0</v>
      </c>
      <c r="AB125">
        <f t="shared" si="198"/>
        <v>0</v>
      </c>
    </row>
    <row r="126" spans="1:28">
      <c r="A126" s="2">
        <f>Dati!A126</f>
        <v>44167</v>
      </c>
      <c r="B126" s="3">
        <f>Dati!J126</f>
        <v>823335</v>
      </c>
      <c r="C126">
        <f t="shared" si="194"/>
        <v>38740</v>
      </c>
      <c r="D126">
        <f t="shared" si="195"/>
        <v>11652</v>
      </c>
      <c r="E126" s="11">
        <f t="shared" si="196"/>
        <v>25609.285714285714</v>
      </c>
      <c r="Q126">
        <v>123</v>
      </c>
      <c r="R126">
        <f t="shared" si="197"/>
        <v>3</v>
      </c>
      <c r="T126">
        <f t="shared" si="198"/>
        <v>0</v>
      </c>
      <c r="U126">
        <f t="shared" si="198"/>
        <v>0</v>
      </c>
      <c r="V126">
        <f t="shared" si="198"/>
        <v>1</v>
      </c>
      <c r="W126">
        <f t="shared" si="198"/>
        <v>0</v>
      </c>
      <c r="X126">
        <f t="shared" si="198"/>
        <v>0</v>
      </c>
      <c r="Y126">
        <f t="shared" si="198"/>
        <v>0</v>
      </c>
      <c r="Z126">
        <f t="shared" si="198"/>
        <v>0</v>
      </c>
      <c r="AA126">
        <f t="shared" si="198"/>
        <v>0</v>
      </c>
      <c r="AB126">
        <f t="shared" si="198"/>
        <v>0</v>
      </c>
    </row>
    <row r="127" spans="1:28">
      <c r="A127" s="2">
        <f>Dati!A127</f>
        <v>44168</v>
      </c>
      <c r="B127" s="3">
        <f>Dati!J127</f>
        <v>846809</v>
      </c>
      <c r="C127">
        <f t="shared" si="194"/>
        <v>23474</v>
      </c>
      <c r="D127">
        <f t="shared" si="195"/>
        <v>-15266</v>
      </c>
      <c r="E127" s="11">
        <f t="shared" si="196"/>
        <v>26598</v>
      </c>
      <c r="Q127">
        <v>124</v>
      </c>
      <c r="R127">
        <f t="shared" ref="R127" si="199">INT(C127/10000)</f>
        <v>2</v>
      </c>
      <c r="T127">
        <f t="shared" si="198"/>
        <v>0</v>
      </c>
      <c r="U127">
        <f t="shared" si="198"/>
        <v>1</v>
      </c>
      <c r="V127">
        <f t="shared" si="198"/>
        <v>0</v>
      </c>
      <c r="W127">
        <f t="shared" si="198"/>
        <v>0</v>
      </c>
      <c r="X127">
        <f t="shared" si="198"/>
        <v>0</v>
      </c>
      <c r="Y127">
        <f t="shared" si="198"/>
        <v>0</v>
      </c>
      <c r="Z127">
        <f t="shared" si="198"/>
        <v>0</v>
      </c>
      <c r="AA127">
        <f t="shared" si="198"/>
        <v>0</v>
      </c>
      <c r="AB127">
        <f t="shared" si="198"/>
        <v>0</v>
      </c>
    </row>
    <row r="128" spans="1:28">
      <c r="A128" s="2">
        <f>Dati!A128</f>
        <v>44169</v>
      </c>
      <c r="B128" s="3">
        <f>Dati!J128</f>
        <v>872385</v>
      </c>
      <c r="C128">
        <f t="shared" ref="C128:C129" si="200">B128-B127</f>
        <v>25576</v>
      </c>
      <c r="D128">
        <f t="shared" ref="D128:D129" si="201">C128-C127</f>
        <v>2102</v>
      </c>
      <c r="E128" s="11">
        <f t="shared" ref="E128:E129" si="202">SUM(C121:C127)/7</f>
        <v>26518.428571428572</v>
      </c>
      <c r="Q128">
        <v>125</v>
      </c>
      <c r="R128">
        <f t="shared" ref="R128:R129" si="203">INT(C128/10000)</f>
        <v>2</v>
      </c>
      <c r="T128">
        <f t="shared" si="198"/>
        <v>0</v>
      </c>
      <c r="U128">
        <f t="shared" si="198"/>
        <v>1</v>
      </c>
      <c r="V128">
        <f t="shared" si="198"/>
        <v>0</v>
      </c>
      <c r="W128">
        <f t="shared" si="198"/>
        <v>0</v>
      </c>
      <c r="X128">
        <f t="shared" si="198"/>
        <v>0</v>
      </c>
      <c r="Y128">
        <f t="shared" si="198"/>
        <v>0</v>
      </c>
      <c r="Z128">
        <f t="shared" si="198"/>
        <v>0</v>
      </c>
      <c r="AA128">
        <f t="shared" si="198"/>
        <v>0</v>
      </c>
      <c r="AB128">
        <f t="shared" si="198"/>
        <v>0</v>
      </c>
    </row>
    <row r="129" spans="1:29">
      <c r="A129" s="2">
        <f>Dati!A129</f>
        <v>44170</v>
      </c>
      <c r="B129" s="3">
        <f>Dati!J129</f>
        <v>896308</v>
      </c>
      <c r="C129">
        <f t="shared" si="200"/>
        <v>23923</v>
      </c>
      <c r="D129">
        <f t="shared" si="201"/>
        <v>-1653</v>
      </c>
      <c r="E129" s="11">
        <f t="shared" si="202"/>
        <v>25105.428571428572</v>
      </c>
      <c r="Q129">
        <v>126</v>
      </c>
      <c r="R129">
        <f t="shared" si="203"/>
        <v>2</v>
      </c>
      <c r="T129">
        <f t="shared" si="198"/>
        <v>0</v>
      </c>
      <c r="U129">
        <f t="shared" si="198"/>
        <v>1</v>
      </c>
      <c r="V129">
        <f t="shared" si="198"/>
        <v>0</v>
      </c>
      <c r="W129">
        <f t="shared" si="198"/>
        <v>0</v>
      </c>
      <c r="X129">
        <f t="shared" si="198"/>
        <v>0</v>
      </c>
      <c r="Y129">
        <f t="shared" si="198"/>
        <v>0</v>
      </c>
      <c r="Z129">
        <f t="shared" si="198"/>
        <v>0</v>
      </c>
      <c r="AA129">
        <f t="shared" si="198"/>
        <v>0</v>
      </c>
      <c r="AB129">
        <f t="shared" si="198"/>
        <v>0</v>
      </c>
    </row>
    <row r="130" spans="1:29">
      <c r="A130" s="2">
        <f>Dati!A130</f>
        <v>44171</v>
      </c>
      <c r="B130" s="3">
        <f>Dati!J130</f>
        <v>913494</v>
      </c>
      <c r="C130">
        <f t="shared" ref="C130:C132" si="204">B130-B129</f>
        <v>17186</v>
      </c>
      <c r="D130">
        <f t="shared" ref="D130:D132" si="205">C130-C129</f>
        <v>-6737</v>
      </c>
      <c r="E130" s="11">
        <f t="shared" ref="E130:E132" si="206">SUM(C123:C129)/7</f>
        <v>25063.857142857141</v>
      </c>
      <c r="Q130">
        <v>127</v>
      </c>
      <c r="R130">
        <f t="shared" ref="R130:R132" si="207">INT(C130/10000)</f>
        <v>1</v>
      </c>
      <c r="T130">
        <f t="shared" si="198"/>
        <v>1</v>
      </c>
      <c r="U130">
        <f t="shared" si="198"/>
        <v>0</v>
      </c>
      <c r="V130">
        <f t="shared" si="198"/>
        <v>0</v>
      </c>
      <c r="W130">
        <f t="shared" si="198"/>
        <v>0</v>
      </c>
      <c r="X130">
        <f t="shared" si="198"/>
        <v>0</v>
      </c>
      <c r="Y130">
        <f t="shared" si="198"/>
        <v>0</v>
      </c>
      <c r="Z130">
        <f t="shared" si="198"/>
        <v>0</v>
      </c>
      <c r="AA130">
        <f t="shared" si="198"/>
        <v>0</v>
      </c>
      <c r="AB130">
        <f t="shared" si="198"/>
        <v>0</v>
      </c>
    </row>
    <row r="131" spans="1:29">
      <c r="A131" s="2">
        <f>Dati!A131</f>
        <v>44172</v>
      </c>
      <c r="B131" s="3">
        <f>Dati!J131</f>
        <v>933132</v>
      </c>
      <c r="C131">
        <f t="shared" si="204"/>
        <v>19638</v>
      </c>
      <c r="D131">
        <f t="shared" si="205"/>
        <v>2452</v>
      </c>
      <c r="E131" s="11">
        <f t="shared" si="206"/>
        <v>25570.142857142859</v>
      </c>
      <c r="Q131">
        <v>128</v>
      </c>
      <c r="R131">
        <f t="shared" si="207"/>
        <v>1</v>
      </c>
      <c r="T131">
        <f t="shared" si="198"/>
        <v>1</v>
      </c>
      <c r="U131">
        <f t="shared" si="198"/>
        <v>0</v>
      </c>
      <c r="V131">
        <f t="shared" si="198"/>
        <v>0</v>
      </c>
      <c r="W131">
        <f t="shared" si="198"/>
        <v>0</v>
      </c>
      <c r="X131">
        <f t="shared" si="198"/>
        <v>0</v>
      </c>
      <c r="Y131">
        <f t="shared" si="198"/>
        <v>0</v>
      </c>
      <c r="Z131">
        <f t="shared" si="198"/>
        <v>0</v>
      </c>
      <c r="AA131">
        <f t="shared" si="198"/>
        <v>0</v>
      </c>
      <c r="AB131">
        <f t="shared" si="198"/>
        <v>0</v>
      </c>
    </row>
    <row r="132" spans="1:29">
      <c r="A132" s="2">
        <f>Dati!A132</f>
        <v>44173</v>
      </c>
      <c r="B132" s="3">
        <f>Dati!J132</f>
        <v>958629</v>
      </c>
      <c r="C132">
        <f t="shared" si="204"/>
        <v>25497</v>
      </c>
      <c r="D132">
        <f t="shared" si="205"/>
        <v>5859</v>
      </c>
      <c r="E132" s="11">
        <f t="shared" si="206"/>
        <v>25089.285714285714</v>
      </c>
      <c r="Q132">
        <v>129</v>
      </c>
      <c r="R132">
        <f t="shared" si="207"/>
        <v>2</v>
      </c>
      <c r="T132">
        <f t="shared" si="198"/>
        <v>0</v>
      </c>
      <c r="U132">
        <f t="shared" si="198"/>
        <v>1</v>
      </c>
      <c r="V132">
        <f t="shared" si="198"/>
        <v>0</v>
      </c>
      <c r="W132">
        <f t="shared" si="198"/>
        <v>0</v>
      </c>
      <c r="X132">
        <f t="shared" si="198"/>
        <v>0</v>
      </c>
      <c r="Y132">
        <f t="shared" si="198"/>
        <v>0</v>
      </c>
      <c r="Z132">
        <f t="shared" si="198"/>
        <v>0</v>
      </c>
      <c r="AA132">
        <f t="shared" si="198"/>
        <v>0</v>
      </c>
      <c r="AB132">
        <f t="shared" si="198"/>
        <v>0</v>
      </c>
    </row>
    <row r="136" spans="1:29">
      <c r="Q136">
        <f>MAX(Q4:Q134)</f>
        <v>129</v>
      </c>
      <c r="T136" s="11">
        <f>SUM(T4:T134)*100/$Q$136</f>
        <v>30.232558139534884</v>
      </c>
      <c r="U136" s="11">
        <f t="shared" ref="U136:AB136" si="208">SUM(U4:U134)*100/$Q$136</f>
        <v>27.131782945736433</v>
      </c>
      <c r="V136" s="11">
        <f t="shared" si="208"/>
        <v>15.503875968992247</v>
      </c>
      <c r="W136" s="11">
        <f t="shared" si="208"/>
        <v>4.6511627906976747</v>
      </c>
      <c r="X136" s="11">
        <f t="shared" si="208"/>
        <v>5.4263565891472867</v>
      </c>
      <c r="Y136" s="11">
        <f t="shared" si="208"/>
        <v>6.2015503875968996</v>
      </c>
      <c r="Z136" s="11">
        <f t="shared" si="208"/>
        <v>3.1007751937984498</v>
      </c>
      <c r="AA136" s="11">
        <f t="shared" si="208"/>
        <v>1.5503875968992249</v>
      </c>
      <c r="AB136" s="11">
        <f t="shared" si="208"/>
        <v>6.2015503875968996</v>
      </c>
      <c r="AC136" s="11">
        <f>SUM(T136:AB136)</f>
        <v>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4"/>
  <sheetViews>
    <sheetView workbookViewId="0">
      <pane ySplit="1" topLeftCell="A106" activePane="bottomLeft" state="frozen"/>
      <selection pane="bottomLeft" activeCell="A133" sqref="A13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Q4">
        <v>1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Q5">
        <v>2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Q6">
        <v>3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Q7">
        <v>4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Q8">
        <v>5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Q9">
        <v>6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Q10">
        <v>7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Q11">
        <v>8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Q12">
        <v>9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Q13">
        <v>10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Q14">
        <v>11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Q15">
        <v>12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Q16">
        <v>13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Q17">
        <v>14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Q18">
        <v>15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Q19">
        <v>16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Q20">
        <v>17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Q21">
        <v>18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Q22">
        <v>19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Q23">
        <v>20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Q24">
        <v>21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Q25">
        <v>22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Q26">
        <v>23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Q27">
        <v>24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Q28">
        <v>25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Q29">
        <v>26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Q30">
        <v>27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Q32">
        <v>29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Q33">
        <v>30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Q34">
        <v>31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Q35">
        <v>32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Q36">
        <v>33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Q37">
        <v>34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Q38">
        <v>35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Q39">
        <v>36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Q40">
        <v>37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Q41">
        <v>38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Q42">
        <v>39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Q43">
        <v>40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Q44">
        <v>41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Q45">
        <v>42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Q46">
        <v>43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Q47">
        <v>44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Q48">
        <v>45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Q49">
        <v>46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Q50">
        <v>47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Q51">
        <v>48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Q52">
        <v>49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Q53">
        <v>50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Q54">
        <v>51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Q55">
        <v>52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Q56">
        <v>53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Q57">
        <v>54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Q58">
        <v>55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Q59">
        <v>56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Q60">
        <v>57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Q61">
        <v>58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Q62">
        <v>59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Q63">
        <v>60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Q64">
        <v>61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Q65">
        <v>62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Q66">
        <v>63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Q67">
        <v>64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Q68">
        <v>65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Q69">
        <v>66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Q70">
        <v>67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Q71">
        <v>68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Q72">
        <v>69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Q73">
        <v>70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Q74">
        <v>71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Q75">
        <v>72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Q76">
        <v>73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Q77">
        <v>74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Q78">
        <v>75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Q79">
        <v>76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Q80">
        <v>77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Q81">
        <v>78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Q82">
        <v>79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Q83">
        <v>80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Q84">
        <v>81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Q85">
        <v>82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Q86">
        <v>83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Q87">
        <v>84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Q88">
        <v>85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Q89">
        <v>86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Q90">
        <v>87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Q91">
        <v>88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Q92">
        <v>89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Q93">
        <v>90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Q94">
        <v>91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Q95">
        <v>92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Q96">
        <v>93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Q97">
        <v>94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Q98">
        <v>95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Q99">
        <v>96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Q100">
        <v>97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Q101">
        <v>98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Q102">
        <v>99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Q103">
        <v>100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Q104">
        <v>101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Q105">
        <v>102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Q106">
        <v>103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Q107">
        <v>104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Q108">
        <v>105</v>
      </c>
      <c r="R108">
        <f t="shared" si="138"/>
        <v>5</v>
      </c>
      <c r="T108">
        <f t="shared" ref="T108:AB124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Q109">
        <v>106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Q110">
        <v>107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Q111">
        <v>108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2" spans="1:28">
      <c r="A112" s="2">
        <f>Dati!A112</f>
        <v>44153</v>
      </c>
      <c r="B112" s="3">
        <f>Dati!K112</f>
        <v>47217</v>
      </c>
      <c r="C112">
        <f t="shared" ref="C112:C113" si="148">B112-B111</f>
        <v>753</v>
      </c>
      <c r="D112">
        <f t="shared" ref="D112:D113" si="149">C112-C111</f>
        <v>22</v>
      </c>
      <c r="E112" s="11">
        <f t="shared" ref="E112:E113" si="150">SUM(C105:C111)/7</f>
        <v>590.57142857142856</v>
      </c>
      <c r="Q112">
        <v>109</v>
      </c>
      <c r="R112">
        <f t="shared" ref="R112:R113" si="151">INT(C112/100)</f>
        <v>7</v>
      </c>
      <c r="T112">
        <f t="shared" si="139"/>
        <v>0</v>
      </c>
      <c r="U112">
        <f t="shared" si="139"/>
        <v>0</v>
      </c>
      <c r="V112">
        <f t="shared" si="139"/>
        <v>0</v>
      </c>
      <c r="W112">
        <f t="shared" si="139"/>
        <v>0</v>
      </c>
      <c r="X112">
        <f t="shared" si="139"/>
        <v>0</v>
      </c>
      <c r="Y112">
        <f t="shared" si="139"/>
        <v>0</v>
      </c>
      <c r="Z112">
        <f t="shared" si="139"/>
        <v>1</v>
      </c>
      <c r="AA112">
        <f t="shared" si="139"/>
        <v>0</v>
      </c>
      <c r="AB112">
        <f t="shared" si="139"/>
        <v>0</v>
      </c>
    </row>
    <row r="113" spans="1:28">
      <c r="A113" s="2">
        <f>Dati!A113</f>
        <v>44154</v>
      </c>
      <c r="B113" s="3">
        <f>Dati!K113</f>
        <v>47870</v>
      </c>
      <c r="C113">
        <f t="shared" si="148"/>
        <v>653</v>
      </c>
      <c r="D113">
        <f t="shared" si="149"/>
        <v>-100</v>
      </c>
      <c r="E113" s="11">
        <f t="shared" si="150"/>
        <v>609.14285714285711</v>
      </c>
      <c r="Q113">
        <v>110</v>
      </c>
      <c r="R113">
        <f t="shared" si="151"/>
        <v>6</v>
      </c>
      <c r="T113">
        <f t="shared" si="139"/>
        <v>0</v>
      </c>
      <c r="U113">
        <f t="shared" si="139"/>
        <v>0</v>
      </c>
      <c r="V113">
        <f t="shared" si="139"/>
        <v>0</v>
      </c>
      <c r="W113">
        <f t="shared" si="139"/>
        <v>0</v>
      </c>
      <c r="X113">
        <f t="shared" si="139"/>
        <v>0</v>
      </c>
      <c r="Y113">
        <f t="shared" si="139"/>
        <v>1</v>
      </c>
      <c r="Z113">
        <f t="shared" si="139"/>
        <v>0</v>
      </c>
      <c r="AA113">
        <f t="shared" si="139"/>
        <v>0</v>
      </c>
      <c r="AB113">
        <f t="shared" si="139"/>
        <v>0</v>
      </c>
    </row>
    <row r="114" spans="1:28">
      <c r="A114" s="2">
        <f>Dati!A114</f>
        <v>44155</v>
      </c>
      <c r="B114" s="3">
        <f>Dati!K114</f>
        <v>48569</v>
      </c>
      <c r="C114">
        <f t="shared" ref="C114" si="152">B114-B113</f>
        <v>699</v>
      </c>
      <c r="D114">
        <f t="shared" ref="D114" si="153">C114-C113</f>
        <v>46</v>
      </c>
      <c r="E114" s="11">
        <f t="shared" ref="E114" si="154">SUM(C107:C113)/7</f>
        <v>611.57142857142856</v>
      </c>
      <c r="Q114">
        <v>111</v>
      </c>
      <c r="R114">
        <f t="shared" ref="R114" si="155">INT(C114/100)</f>
        <v>6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0</v>
      </c>
      <c r="Y114">
        <f t="shared" si="139"/>
        <v>1</v>
      </c>
      <c r="Z114">
        <f t="shared" si="139"/>
        <v>0</v>
      </c>
      <c r="AA114">
        <f t="shared" si="139"/>
        <v>0</v>
      </c>
      <c r="AB114">
        <f t="shared" si="139"/>
        <v>0</v>
      </c>
    </row>
    <row r="115" spans="1:28">
      <c r="A115" s="2">
        <f>Dati!A115</f>
        <v>44156</v>
      </c>
      <c r="B115" s="3">
        <f>Dati!K115</f>
        <v>49261</v>
      </c>
      <c r="C115">
        <f t="shared" ref="C115" si="156">B115-B114</f>
        <v>692</v>
      </c>
      <c r="D115">
        <f t="shared" ref="D115" si="157">C115-C114</f>
        <v>-7</v>
      </c>
      <c r="E115" s="11">
        <f t="shared" ref="E115" si="158">SUM(C108:C114)/7</f>
        <v>632.85714285714289</v>
      </c>
      <c r="Q115">
        <v>112</v>
      </c>
      <c r="R115">
        <f t="shared" ref="R115" si="159">INT(C115/100)</f>
        <v>6</v>
      </c>
      <c r="T115">
        <f t="shared" si="139"/>
        <v>0</v>
      </c>
      <c r="U115">
        <f t="shared" si="139"/>
        <v>0</v>
      </c>
      <c r="V115">
        <f t="shared" si="139"/>
        <v>0</v>
      </c>
      <c r="W115">
        <f t="shared" si="139"/>
        <v>0</v>
      </c>
      <c r="X115">
        <f t="shared" si="139"/>
        <v>0</v>
      </c>
      <c r="Y115">
        <f t="shared" si="139"/>
        <v>1</v>
      </c>
      <c r="Z115">
        <f t="shared" si="139"/>
        <v>0</v>
      </c>
      <c r="AA115">
        <f t="shared" si="139"/>
        <v>0</v>
      </c>
      <c r="AB115">
        <f t="shared" si="139"/>
        <v>0</v>
      </c>
    </row>
    <row r="116" spans="1:28">
      <c r="A116" s="2">
        <f>Dati!A116</f>
        <v>44157</v>
      </c>
      <c r="B116" s="3">
        <f>Dati!K116</f>
        <v>49823</v>
      </c>
      <c r="C116">
        <f t="shared" ref="C116" si="160">B116-B115</f>
        <v>562</v>
      </c>
      <c r="D116">
        <f t="shared" ref="D116" si="161">C116-C115</f>
        <v>-130</v>
      </c>
      <c r="E116" s="11">
        <f t="shared" ref="E116" si="162">SUM(C109:C115)/7</f>
        <v>654</v>
      </c>
      <c r="Q116">
        <v>113</v>
      </c>
      <c r="R116">
        <f t="shared" ref="R116" si="163">INT(C116/100)</f>
        <v>5</v>
      </c>
      <c r="T116">
        <f t="shared" si="139"/>
        <v>0</v>
      </c>
      <c r="U116">
        <f t="shared" si="139"/>
        <v>0</v>
      </c>
      <c r="V116">
        <f t="shared" si="139"/>
        <v>0</v>
      </c>
      <c r="W116">
        <f t="shared" si="139"/>
        <v>0</v>
      </c>
      <c r="X116">
        <f t="shared" si="139"/>
        <v>1</v>
      </c>
      <c r="Y116">
        <f t="shared" si="139"/>
        <v>0</v>
      </c>
      <c r="Z116">
        <f t="shared" si="139"/>
        <v>0</v>
      </c>
      <c r="AA116">
        <f t="shared" si="139"/>
        <v>0</v>
      </c>
      <c r="AB116">
        <f t="shared" si="139"/>
        <v>0</v>
      </c>
    </row>
    <row r="117" spans="1:28">
      <c r="A117" s="2">
        <f>Dati!A117</f>
        <v>44158</v>
      </c>
      <c r="B117" s="3">
        <f>Dati!K117</f>
        <v>50453</v>
      </c>
      <c r="C117">
        <f t="shared" ref="C117:C118" si="164">B117-B116</f>
        <v>630</v>
      </c>
      <c r="D117">
        <f t="shared" ref="D117:D118" si="165">C117-C116</f>
        <v>68</v>
      </c>
      <c r="E117" s="11">
        <f t="shared" ref="E117:E118" si="166">SUM(C110:C116)/7</f>
        <v>656.28571428571433</v>
      </c>
      <c r="Q117">
        <v>114</v>
      </c>
      <c r="R117">
        <f t="shared" ref="R117:R118" si="167">INT(C117/100)</f>
        <v>6</v>
      </c>
      <c r="T117">
        <f t="shared" si="139"/>
        <v>0</v>
      </c>
      <c r="U117">
        <f t="shared" si="139"/>
        <v>0</v>
      </c>
      <c r="V117">
        <f t="shared" si="139"/>
        <v>0</v>
      </c>
      <c r="W117">
        <f t="shared" si="139"/>
        <v>0</v>
      </c>
      <c r="X117">
        <f t="shared" si="139"/>
        <v>0</v>
      </c>
      <c r="Y117">
        <f t="shared" si="139"/>
        <v>1</v>
      </c>
      <c r="Z117">
        <f t="shared" si="139"/>
        <v>0</v>
      </c>
      <c r="AA117">
        <f t="shared" si="139"/>
        <v>0</v>
      </c>
      <c r="AB117">
        <f t="shared" si="139"/>
        <v>0</v>
      </c>
    </row>
    <row r="118" spans="1:28">
      <c r="A118" s="2">
        <f>Dati!A118</f>
        <v>44159</v>
      </c>
      <c r="B118" s="3">
        <f>Dati!K118</f>
        <v>51306</v>
      </c>
      <c r="C118">
        <f t="shared" si="164"/>
        <v>853</v>
      </c>
      <c r="D118">
        <f t="shared" si="165"/>
        <v>223</v>
      </c>
      <c r="E118" s="11">
        <f t="shared" si="166"/>
        <v>674.28571428571433</v>
      </c>
      <c r="Q118">
        <v>115</v>
      </c>
      <c r="R118">
        <f t="shared" si="167"/>
        <v>8</v>
      </c>
      <c r="T118">
        <f t="shared" si="139"/>
        <v>0</v>
      </c>
      <c r="U118">
        <f t="shared" si="139"/>
        <v>0</v>
      </c>
      <c r="V118">
        <f t="shared" si="139"/>
        <v>0</v>
      </c>
      <c r="W118">
        <f t="shared" si="139"/>
        <v>0</v>
      </c>
      <c r="X118">
        <f t="shared" si="139"/>
        <v>0</v>
      </c>
      <c r="Y118">
        <f t="shared" si="139"/>
        <v>0</v>
      </c>
      <c r="Z118">
        <f t="shared" si="139"/>
        <v>0</v>
      </c>
      <c r="AA118">
        <f t="shared" si="139"/>
        <v>1</v>
      </c>
      <c r="AB118">
        <f t="shared" si="139"/>
        <v>0</v>
      </c>
    </row>
    <row r="119" spans="1:28">
      <c r="A119" s="2">
        <f>Dati!A119</f>
        <v>44160</v>
      </c>
      <c r="B119" s="3">
        <f>Dati!K119</f>
        <v>52028</v>
      </c>
      <c r="C119">
        <f t="shared" ref="C119:C120" si="168">B119-B118</f>
        <v>722</v>
      </c>
      <c r="D119">
        <f t="shared" ref="D119:D120" si="169">C119-C118</f>
        <v>-131</v>
      </c>
      <c r="E119" s="11">
        <f t="shared" ref="E119:E120" si="170">SUM(C112:C118)/7</f>
        <v>691.71428571428567</v>
      </c>
      <c r="Q119">
        <v>116</v>
      </c>
      <c r="R119">
        <f t="shared" ref="R119:R120" si="171">INT(C119/100)</f>
        <v>7</v>
      </c>
      <c r="T119">
        <f t="shared" si="139"/>
        <v>0</v>
      </c>
      <c r="U119">
        <f t="shared" si="139"/>
        <v>0</v>
      </c>
      <c r="V119">
        <f t="shared" si="139"/>
        <v>0</v>
      </c>
      <c r="W119">
        <f t="shared" si="139"/>
        <v>0</v>
      </c>
      <c r="X119">
        <f t="shared" si="139"/>
        <v>0</v>
      </c>
      <c r="Y119">
        <f t="shared" si="139"/>
        <v>0</v>
      </c>
      <c r="Z119">
        <f t="shared" si="139"/>
        <v>1</v>
      </c>
      <c r="AA119">
        <f t="shared" si="139"/>
        <v>0</v>
      </c>
      <c r="AB119">
        <f t="shared" si="139"/>
        <v>0</v>
      </c>
    </row>
    <row r="120" spans="1:28">
      <c r="A120" s="2">
        <f>Dati!A120</f>
        <v>44161</v>
      </c>
      <c r="B120" s="3">
        <f>Dati!K120</f>
        <v>52850</v>
      </c>
      <c r="C120">
        <f t="shared" si="168"/>
        <v>822</v>
      </c>
      <c r="D120">
        <f t="shared" si="169"/>
        <v>100</v>
      </c>
      <c r="E120" s="11">
        <f t="shared" si="170"/>
        <v>687.28571428571433</v>
      </c>
      <c r="Q120">
        <v>117</v>
      </c>
      <c r="R120">
        <f t="shared" si="171"/>
        <v>8</v>
      </c>
      <c r="T120">
        <f t="shared" si="139"/>
        <v>0</v>
      </c>
      <c r="U120">
        <f t="shared" si="139"/>
        <v>0</v>
      </c>
      <c r="V120">
        <f t="shared" si="139"/>
        <v>0</v>
      </c>
      <c r="W120">
        <f t="shared" si="139"/>
        <v>0</v>
      </c>
      <c r="X120">
        <f t="shared" si="139"/>
        <v>0</v>
      </c>
      <c r="Y120">
        <f t="shared" si="139"/>
        <v>0</v>
      </c>
      <c r="Z120">
        <f t="shared" si="139"/>
        <v>0</v>
      </c>
      <c r="AA120">
        <f t="shared" si="139"/>
        <v>1</v>
      </c>
      <c r="AB120">
        <f t="shared" si="139"/>
        <v>0</v>
      </c>
    </row>
    <row r="121" spans="1:28">
      <c r="A121" s="2">
        <f>Dati!A121</f>
        <v>44162</v>
      </c>
      <c r="B121" s="3">
        <f>Dati!K121</f>
        <v>53677</v>
      </c>
      <c r="C121">
        <f t="shared" ref="C121:C123" si="172">B121-B120</f>
        <v>827</v>
      </c>
      <c r="D121">
        <f t="shared" ref="D121:D123" si="173">C121-C120</f>
        <v>5</v>
      </c>
      <c r="E121" s="11">
        <f t="shared" ref="E121:E123" si="174">SUM(C114:C120)/7</f>
        <v>711.42857142857144</v>
      </c>
      <c r="Q121">
        <v>118</v>
      </c>
      <c r="R121">
        <f t="shared" ref="R121:R123" si="175">INT(C121/100)</f>
        <v>8</v>
      </c>
      <c r="T121">
        <f t="shared" si="139"/>
        <v>0</v>
      </c>
      <c r="U121">
        <f t="shared" si="139"/>
        <v>0</v>
      </c>
      <c r="V121">
        <f t="shared" si="139"/>
        <v>0</v>
      </c>
      <c r="W121">
        <f t="shared" si="139"/>
        <v>0</v>
      </c>
      <c r="X121">
        <f t="shared" si="139"/>
        <v>0</v>
      </c>
      <c r="Y121">
        <f t="shared" si="139"/>
        <v>0</v>
      </c>
      <c r="Z121">
        <f t="shared" si="139"/>
        <v>0</v>
      </c>
      <c r="AA121">
        <f t="shared" si="139"/>
        <v>1</v>
      </c>
      <c r="AB121">
        <f t="shared" si="139"/>
        <v>0</v>
      </c>
    </row>
    <row r="122" spans="1:28">
      <c r="A122" s="2">
        <f>Dati!A122</f>
        <v>44163</v>
      </c>
      <c r="B122" s="3">
        <f>Dati!K122</f>
        <v>54363</v>
      </c>
      <c r="C122">
        <f t="shared" si="172"/>
        <v>686</v>
      </c>
      <c r="D122">
        <f t="shared" si="173"/>
        <v>-141</v>
      </c>
      <c r="E122" s="11">
        <f t="shared" si="174"/>
        <v>729.71428571428567</v>
      </c>
      <c r="Q122">
        <v>119</v>
      </c>
      <c r="R122">
        <f t="shared" si="175"/>
        <v>6</v>
      </c>
      <c r="T122">
        <f t="shared" si="139"/>
        <v>0</v>
      </c>
      <c r="U122">
        <f t="shared" si="139"/>
        <v>0</v>
      </c>
      <c r="V122">
        <f t="shared" si="139"/>
        <v>0</v>
      </c>
      <c r="W122">
        <f t="shared" si="139"/>
        <v>0</v>
      </c>
      <c r="X122">
        <f t="shared" si="139"/>
        <v>0</v>
      </c>
      <c r="Y122">
        <f t="shared" si="139"/>
        <v>1</v>
      </c>
      <c r="Z122">
        <f t="shared" si="139"/>
        <v>0</v>
      </c>
      <c r="AA122">
        <f t="shared" si="139"/>
        <v>0</v>
      </c>
      <c r="AB122">
        <f t="shared" si="139"/>
        <v>0</v>
      </c>
    </row>
    <row r="123" spans="1:28">
      <c r="A123" s="2">
        <f>Dati!A123</f>
        <v>44164</v>
      </c>
      <c r="B123" s="3">
        <f>Dati!K123</f>
        <v>54904</v>
      </c>
      <c r="C123">
        <f t="shared" si="172"/>
        <v>541</v>
      </c>
      <c r="D123">
        <f t="shared" si="173"/>
        <v>-145</v>
      </c>
      <c r="E123" s="11">
        <f t="shared" si="174"/>
        <v>728.85714285714289</v>
      </c>
      <c r="Q123">
        <v>120</v>
      </c>
      <c r="R123">
        <f t="shared" si="175"/>
        <v>5</v>
      </c>
      <c r="T123">
        <f t="shared" si="139"/>
        <v>0</v>
      </c>
      <c r="U123">
        <f t="shared" si="139"/>
        <v>0</v>
      </c>
      <c r="V123">
        <f t="shared" si="139"/>
        <v>0</v>
      </c>
      <c r="W123">
        <f t="shared" si="139"/>
        <v>0</v>
      </c>
      <c r="X123">
        <f t="shared" si="139"/>
        <v>1</v>
      </c>
      <c r="Y123">
        <f t="shared" si="139"/>
        <v>0</v>
      </c>
      <c r="Z123">
        <f t="shared" si="139"/>
        <v>0</v>
      </c>
      <c r="AA123">
        <f t="shared" si="139"/>
        <v>0</v>
      </c>
      <c r="AB123">
        <f t="shared" si="139"/>
        <v>0</v>
      </c>
    </row>
    <row r="124" spans="1:28">
      <c r="A124" s="2">
        <f>Dati!A124</f>
        <v>44165</v>
      </c>
      <c r="B124" s="3">
        <f>Dati!K124</f>
        <v>55576</v>
      </c>
      <c r="C124">
        <f t="shared" ref="C124:C127" si="176">B124-B123</f>
        <v>672</v>
      </c>
      <c r="D124">
        <f t="shared" ref="D124:D127" si="177">C124-C123</f>
        <v>131</v>
      </c>
      <c r="E124" s="11">
        <f t="shared" ref="E124:E127" si="178">SUM(C117:C123)/7</f>
        <v>725.85714285714289</v>
      </c>
      <c r="Q124">
        <v>121</v>
      </c>
      <c r="R124">
        <f t="shared" ref="R124:R127" si="179">INT(C124/100)</f>
        <v>6</v>
      </c>
      <c r="T124">
        <f t="shared" si="139"/>
        <v>0</v>
      </c>
      <c r="U124">
        <f t="shared" si="139"/>
        <v>0</v>
      </c>
      <c r="V124">
        <f t="shared" si="139"/>
        <v>0</v>
      </c>
      <c r="W124">
        <f t="shared" si="139"/>
        <v>0</v>
      </c>
      <c r="X124">
        <f t="shared" si="139"/>
        <v>0</v>
      </c>
      <c r="Y124">
        <f t="shared" si="139"/>
        <v>1</v>
      </c>
      <c r="Z124">
        <f t="shared" si="139"/>
        <v>0</v>
      </c>
      <c r="AA124">
        <f t="shared" si="139"/>
        <v>0</v>
      </c>
      <c r="AB124">
        <f t="shared" si="139"/>
        <v>0</v>
      </c>
    </row>
    <row r="125" spans="1:28">
      <c r="A125" s="2">
        <f>Dati!A125</f>
        <v>44166</v>
      </c>
      <c r="B125" s="3">
        <f>Dati!K125</f>
        <v>56361</v>
      </c>
      <c r="C125">
        <f t="shared" si="176"/>
        <v>785</v>
      </c>
      <c r="D125">
        <f t="shared" si="177"/>
        <v>113</v>
      </c>
      <c r="E125" s="11">
        <f t="shared" si="178"/>
        <v>731.85714285714289</v>
      </c>
      <c r="Q125">
        <v>122</v>
      </c>
      <c r="R125">
        <f t="shared" si="179"/>
        <v>7</v>
      </c>
      <c r="T125">
        <f t="shared" ref="T125:AB132" si="180">IF($R125=T$2,1,0)</f>
        <v>0</v>
      </c>
      <c r="U125">
        <f t="shared" si="180"/>
        <v>0</v>
      </c>
      <c r="V125">
        <f t="shared" si="180"/>
        <v>0</v>
      </c>
      <c r="W125">
        <f t="shared" si="180"/>
        <v>0</v>
      </c>
      <c r="X125">
        <f t="shared" si="180"/>
        <v>0</v>
      </c>
      <c r="Y125">
        <f t="shared" si="180"/>
        <v>0</v>
      </c>
      <c r="Z125">
        <f t="shared" si="180"/>
        <v>1</v>
      </c>
      <c r="AA125">
        <f t="shared" si="180"/>
        <v>0</v>
      </c>
      <c r="AB125">
        <f t="shared" si="180"/>
        <v>0</v>
      </c>
    </row>
    <row r="126" spans="1:28">
      <c r="A126" s="2">
        <f>Dati!A126</f>
        <v>44167</v>
      </c>
      <c r="B126" s="3">
        <f>Dati!K126</f>
        <v>57045</v>
      </c>
      <c r="C126">
        <f t="shared" si="176"/>
        <v>684</v>
      </c>
      <c r="D126">
        <f t="shared" si="177"/>
        <v>-101</v>
      </c>
      <c r="E126" s="11">
        <f t="shared" si="178"/>
        <v>722.14285714285711</v>
      </c>
      <c r="Q126">
        <v>123</v>
      </c>
      <c r="R126">
        <f t="shared" si="179"/>
        <v>6</v>
      </c>
      <c r="T126">
        <f t="shared" si="180"/>
        <v>0</v>
      </c>
      <c r="U126">
        <f t="shared" si="180"/>
        <v>0</v>
      </c>
      <c r="V126">
        <f t="shared" si="180"/>
        <v>0</v>
      </c>
      <c r="W126">
        <f t="shared" si="180"/>
        <v>0</v>
      </c>
      <c r="X126">
        <f t="shared" si="180"/>
        <v>0</v>
      </c>
      <c r="Y126">
        <f t="shared" si="180"/>
        <v>1</v>
      </c>
      <c r="Z126">
        <f t="shared" si="180"/>
        <v>0</v>
      </c>
      <c r="AA126">
        <f t="shared" si="180"/>
        <v>0</v>
      </c>
      <c r="AB126">
        <f t="shared" si="180"/>
        <v>0</v>
      </c>
    </row>
    <row r="127" spans="1:28">
      <c r="A127" s="2">
        <f>Dati!A127</f>
        <v>44168</v>
      </c>
      <c r="B127" s="3">
        <f>Dati!K127</f>
        <v>58038</v>
      </c>
      <c r="C127">
        <f t="shared" si="176"/>
        <v>993</v>
      </c>
      <c r="D127">
        <f t="shared" si="177"/>
        <v>309</v>
      </c>
      <c r="E127" s="11">
        <f t="shared" si="178"/>
        <v>716.71428571428567</v>
      </c>
      <c r="Q127">
        <v>124</v>
      </c>
      <c r="R127">
        <f t="shared" si="179"/>
        <v>9</v>
      </c>
      <c r="T127">
        <f t="shared" si="180"/>
        <v>0</v>
      </c>
      <c r="U127">
        <f t="shared" si="180"/>
        <v>0</v>
      </c>
      <c r="V127">
        <f t="shared" si="180"/>
        <v>0</v>
      </c>
      <c r="W127">
        <f t="shared" si="180"/>
        <v>0</v>
      </c>
      <c r="X127">
        <f t="shared" si="180"/>
        <v>0</v>
      </c>
      <c r="Y127">
        <f t="shared" si="180"/>
        <v>0</v>
      </c>
      <c r="Z127">
        <f t="shared" si="180"/>
        <v>0</v>
      </c>
      <c r="AA127">
        <f t="shared" si="180"/>
        <v>0</v>
      </c>
      <c r="AB127">
        <f t="shared" si="180"/>
        <v>1</v>
      </c>
    </row>
    <row r="128" spans="1:28">
      <c r="A128" s="2">
        <f>Dati!A128</f>
        <v>44169</v>
      </c>
      <c r="B128" s="3">
        <f>Dati!K128</f>
        <v>58852</v>
      </c>
      <c r="C128">
        <f t="shared" ref="C128:C129" si="181">B128-B127</f>
        <v>814</v>
      </c>
      <c r="D128">
        <f t="shared" ref="D128:D129" si="182">C128-C127</f>
        <v>-179</v>
      </c>
      <c r="E128" s="11">
        <f t="shared" ref="E128:E129" si="183">SUM(C121:C127)/7</f>
        <v>741.14285714285711</v>
      </c>
      <c r="Q128">
        <v>125</v>
      </c>
      <c r="R128">
        <f t="shared" ref="R128:R129" si="184">INT(C128/100)</f>
        <v>8</v>
      </c>
      <c r="T128">
        <f t="shared" si="180"/>
        <v>0</v>
      </c>
      <c r="U128">
        <f t="shared" si="180"/>
        <v>0</v>
      </c>
      <c r="V128">
        <f t="shared" si="180"/>
        <v>0</v>
      </c>
      <c r="W128">
        <f t="shared" si="180"/>
        <v>0</v>
      </c>
      <c r="X128">
        <f t="shared" si="180"/>
        <v>0</v>
      </c>
      <c r="Y128">
        <f t="shared" si="180"/>
        <v>0</v>
      </c>
      <c r="Z128">
        <f t="shared" si="180"/>
        <v>0</v>
      </c>
      <c r="AA128">
        <f t="shared" si="180"/>
        <v>1</v>
      </c>
      <c r="AB128">
        <f t="shared" si="180"/>
        <v>0</v>
      </c>
    </row>
    <row r="129" spans="1:29">
      <c r="A129" s="2">
        <f>Dati!A129</f>
        <v>44170</v>
      </c>
      <c r="B129" s="3">
        <f>Dati!K129</f>
        <v>59514</v>
      </c>
      <c r="C129">
        <f t="shared" si="181"/>
        <v>662</v>
      </c>
      <c r="D129">
        <f t="shared" si="182"/>
        <v>-152</v>
      </c>
      <c r="E129" s="11">
        <f t="shared" si="183"/>
        <v>739.28571428571433</v>
      </c>
      <c r="Q129">
        <v>126</v>
      </c>
      <c r="R129">
        <f t="shared" si="184"/>
        <v>6</v>
      </c>
      <c r="T129">
        <f t="shared" si="180"/>
        <v>0</v>
      </c>
      <c r="U129">
        <f t="shared" si="180"/>
        <v>0</v>
      </c>
      <c r="V129">
        <f t="shared" si="180"/>
        <v>0</v>
      </c>
      <c r="W129">
        <f t="shared" si="180"/>
        <v>0</v>
      </c>
      <c r="X129">
        <f t="shared" si="180"/>
        <v>0</v>
      </c>
      <c r="Y129">
        <f t="shared" si="180"/>
        <v>1</v>
      </c>
      <c r="Z129">
        <f t="shared" si="180"/>
        <v>0</v>
      </c>
      <c r="AA129">
        <f t="shared" si="180"/>
        <v>0</v>
      </c>
      <c r="AB129">
        <f t="shared" si="180"/>
        <v>0</v>
      </c>
    </row>
    <row r="130" spans="1:29">
      <c r="A130" s="2">
        <f>Dati!A130</f>
        <v>44171</v>
      </c>
      <c r="B130" s="3">
        <f>Dati!K130</f>
        <v>60078</v>
      </c>
      <c r="C130">
        <f t="shared" ref="C130:C132" si="185">B130-B129</f>
        <v>564</v>
      </c>
      <c r="D130">
        <f t="shared" ref="D130:D132" si="186">C130-C129</f>
        <v>-98</v>
      </c>
      <c r="E130" s="11">
        <f t="shared" ref="E130:E132" si="187">SUM(C123:C129)/7</f>
        <v>735.85714285714289</v>
      </c>
      <c r="Q130">
        <v>127</v>
      </c>
      <c r="R130">
        <f t="shared" ref="R130:R132" si="188">INT(C130/100)</f>
        <v>5</v>
      </c>
      <c r="T130">
        <f t="shared" si="180"/>
        <v>0</v>
      </c>
      <c r="U130">
        <f t="shared" si="180"/>
        <v>0</v>
      </c>
      <c r="V130">
        <f t="shared" si="180"/>
        <v>0</v>
      </c>
      <c r="W130">
        <f t="shared" si="180"/>
        <v>0</v>
      </c>
      <c r="X130">
        <f t="shared" si="180"/>
        <v>1</v>
      </c>
      <c r="Y130">
        <f t="shared" si="180"/>
        <v>0</v>
      </c>
      <c r="Z130">
        <f t="shared" si="180"/>
        <v>0</v>
      </c>
      <c r="AA130">
        <f t="shared" si="180"/>
        <v>0</v>
      </c>
      <c r="AB130">
        <f t="shared" si="180"/>
        <v>0</v>
      </c>
    </row>
    <row r="131" spans="1:29">
      <c r="A131" s="2">
        <f>Dati!A131</f>
        <v>44172</v>
      </c>
      <c r="B131" s="3">
        <f>Dati!K131</f>
        <v>60606</v>
      </c>
      <c r="C131">
        <f t="shared" si="185"/>
        <v>528</v>
      </c>
      <c r="D131">
        <f t="shared" si="186"/>
        <v>-36</v>
      </c>
      <c r="E131" s="11">
        <f t="shared" si="187"/>
        <v>739.14285714285711</v>
      </c>
      <c r="Q131">
        <v>128</v>
      </c>
      <c r="R131">
        <f t="shared" si="188"/>
        <v>5</v>
      </c>
      <c r="T131">
        <f t="shared" si="180"/>
        <v>0</v>
      </c>
      <c r="U131">
        <f t="shared" si="180"/>
        <v>0</v>
      </c>
      <c r="V131">
        <f t="shared" si="180"/>
        <v>0</v>
      </c>
      <c r="W131">
        <f t="shared" si="180"/>
        <v>0</v>
      </c>
      <c r="X131">
        <f t="shared" si="180"/>
        <v>1</v>
      </c>
      <c r="Y131">
        <f t="shared" si="180"/>
        <v>0</v>
      </c>
      <c r="Z131">
        <f t="shared" si="180"/>
        <v>0</v>
      </c>
      <c r="AA131">
        <f t="shared" si="180"/>
        <v>0</v>
      </c>
      <c r="AB131">
        <f t="shared" si="180"/>
        <v>0</v>
      </c>
    </row>
    <row r="132" spans="1:29">
      <c r="A132" s="2">
        <f>Dati!A132</f>
        <v>44173</v>
      </c>
      <c r="B132" s="3">
        <f>Dati!K132</f>
        <v>61240</v>
      </c>
      <c r="C132">
        <f t="shared" si="185"/>
        <v>634</v>
      </c>
      <c r="D132">
        <f t="shared" si="186"/>
        <v>106</v>
      </c>
      <c r="E132" s="11">
        <f t="shared" si="187"/>
        <v>718.57142857142856</v>
      </c>
      <c r="Q132">
        <v>129</v>
      </c>
      <c r="R132">
        <f t="shared" si="188"/>
        <v>6</v>
      </c>
      <c r="T132">
        <f t="shared" si="180"/>
        <v>0</v>
      </c>
      <c r="U132">
        <f t="shared" si="180"/>
        <v>0</v>
      </c>
      <c r="V132">
        <f t="shared" si="180"/>
        <v>0</v>
      </c>
      <c r="W132">
        <f t="shared" si="180"/>
        <v>0</v>
      </c>
      <c r="X132">
        <f t="shared" si="180"/>
        <v>0</v>
      </c>
      <c r="Y132">
        <f t="shared" si="180"/>
        <v>1</v>
      </c>
      <c r="Z132">
        <f t="shared" si="180"/>
        <v>0</v>
      </c>
      <c r="AA132">
        <f t="shared" si="180"/>
        <v>0</v>
      </c>
      <c r="AB132">
        <f t="shared" si="180"/>
        <v>0</v>
      </c>
    </row>
    <row r="134" spans="1:29">
      <c r="Q134">
        <f>MAX(Q4:Q132)</f>
        <v>129</v>
      </c>
      <c r="T134" s="11">
        <f>SUM(T4:T132)*100/$Q$134</f>
        <v>26.356589147286822</v>
      </c>
      <c r="U134" s="11">
        <f t="shared" ref="U134:AB134" si="189">SUM(U4:U132)*100/$Q$134</f>
        <v>15.503875968992247</v>
      </c>
      <c r="V134" s="11">
        <f t="shared" si="189"/>
        <v>6.9767441860465116</v>
      </c>
      <c r="W134" s="11">
        <f t="shared" si="189"/>
        <v>9.3023255813953494</v>
      </c>
      <c r="X134" s="11">
        <f t="shared" si="189"/>
        <v>10.077519379844961</v>
      </c>
      <c r="Y134" s="11">
        <f t="shared" si="189"/>
        <v>14.728682170542635</v>
      </c>
      <c r="Z134" s="11">
        <f t="shared" si="189"/>
        <v>6.2015503875968996</v>
      </c>
      <c r="AA134" s="11">
        <f t="shared" si="189"/>
        <v>6.9767441860465116</v>
      </c>
      <c r="AB134" s="11">
        <f t="shared" si="189"/>
        <v>3.8759689922480618</v>
      </c>
      <c r="AC134" s="11">
        <f>SUM(T134:AB134)</f>
        <v>100.00000000000001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2"/>
  <sheetViews>
    <sheetView workbookViewId="0">
      <pane ySplit="1" topLeftCell="A114" activePane="bottomLeft" state="frozen"/>
      <selection pane="bottomLeft" activeCell="A133" sqref="A13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">
        <v>15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Dati!E3</f>
        <v>748</v>
      </c>
    </row>
    <row r="4" spans="1:5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5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5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5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5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5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5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5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5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  <c r="E12" s="11">
        <f>SUM(C5:C11)/7</f>
        <v>8.2857142857142865</v>
      </c>
    </row>
    <row r="13" spans="1:5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  <c r="E13" s="11">
        <f t="shared" ref="E13:E76" si="2">SUM(C6:C12)/7</f>
        <v>7.1428571428571432</v>
      </c>
    </row>
    <row r="14" spans="1:5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  <c r="E14" s="11">
        <f t="shared" si="2"/>
        <v>6.8571428571428568</v>
      </c>
    </row>
    <row r="15" spans="1:5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  <c r="E15" s="11">
        <f t="shared" si="2"/>
        <v>3.8571428571428572</v>
      </c>
    </row>
    <row r="16" spans="1:5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  <c r="E16" s="11">
        <f t="shared" si="2"/>
        <v>5.2857142857142856</v>
      </c>
    </row>
    <row r="17" spans="1:5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  <c r="E17" s="11">
        <f t="shared" si="2"/>
        <v>0.8571428571428571</v>
      </c>
    </row>
    <row r="18" spans="1:5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  <c r="E18" s="11">
        <f t="shared" si="2"/>
        <v>0.7142857142857143</v>
      </c>
    </row>
    <row r="19" spans="1:5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  <c r="E19" s="11">
        <f t="shared" si="2"/>
        <v>5</v>
      </c>
    </row>
    <row r="20" spans="1:5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  <c r="E20" s="11">
        <f t="shared" si="2"/>
        <v>6.1428571428571432</v>
      </c>
    </row>
    <row r="21" spans="1:5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  <c r="E21" s="11">
        <f t="shared" si="2"/>
        <v>7.2857142857142856</v>
      </c>
    </row>
    <row r="22" spans="1:5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  <c r="E22" s="11">
        <f t="shared" si="2"/>
        <v>14.285714285714286</v>
      </c>
    </row>
    <row r="23" spans="1:5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  <c r="E23" s="11">
        <f t="shared" si="2"/>
        <v>15.714285714285714</v>
      </c>
    </row>
    <row r="24" spans="1:5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  <c r="E24" s="11">
        <f t="shared" si="2"/>
        <v>23</v>
      </c>
    </row>
    <row r="25" spans="1:5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  <c r="E25" s="11">
        <f t="shared" si="2"/>
        <v>24.142857142857142</v>
      </c>
    </row>
    <row r="26" spans="1:5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  <c r="E26" s="11">
        <f t="shared" si="2"/>
        <v>28.142857142857142</v>
      </c>
    </row>
    <row r="27" spans="1:5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  <c r="E27" s="11">
        <f t="shared" si="2"/>
        <v>34.571428571428569</v>
      </c>
    </row>
    <row r="28" spans="1:5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  <c r="E28" s="11">
        <f t="shared" si="2"/>
        <v>31.857142857142858</v>
      </c>
    </row>
    <row r="29" spans="1:5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  <c r="E29" s="11">
        <f t="shared" si="2"/>
        <v>27.428571428571427</v>
      </c>
    </row>
    <row r="30" spans="1:5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  <c r="E30" s="11">
        <f t="shared" si="2"/>
        <v>35.285714285714285</v>
      </c>
    </row>
    <row r="31" spans="1:5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  <c r="E31" s="11">
        <f t="shared" si="2"/>
        <v>37.714285714285715</v>
      </c>
    </row>
    <row r="32" spans="1:5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  <c r="E32" s="11">
        <f t="shared" si="2"/>
        <v>37</v>
      </c>
    </row>
    <row r="33" spans="1:5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  <c r="E33" s="11">
        <f t="shared" si="2"/>
        <v>42.428571428571431</v>
      </c>
    </row>
    <row r="34" spans="1:5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  <c r="E34" s="11">
        <f t="shared" si="2"/>
        <v>38.857142857142854</v>
      </c>
    </row>
    <row r="35" spans="1:5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  <c r="E35" s="11">
        <f t="shared" si="2"/>
        <v>51.857142857142854</v>
      </c>
    </row>
    <row r="36" spans="1:5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  <c r="E36" s="11">
        <f t="shared" si="2"/>
        <v>60.285714285714285</v>
      </c>
    </row>
    <row r="37" spans="1:5">
      <c r="A37" s="2">
        <f>Dati!A37</f>
        <v>44078</v>
      </c>
      <c r="B37" s="3">
        <f>Dati!E37</f>
        <v>1728</v>
      </c>
      <c r="C37">
        <f t="shared" ref="C37" si="3">B37-B36</f>
        <v>103</v>
      </c>
      <c r="D37">
        <f t="shared" ref="D37" si="4">C37-C36</f>
        <v>24</v>
      </c>
      <c r="E37" s="11">
        <f t="shared" si="2"/>
        <v>61</v>
      </c>
    </row>
    <row r="38" spans="1:5">
      <c r="A38" s="2">
        <f>Dati!A38</f>
        <v>44079</v>
      </c>
      <c r="B38" s="3">
        <f>Dati!E38</f>
        <v>1741</v>
      </c>
      <c r="C38">
        <f t="shared" ref="C38" si="5">B38-B37</f>
        <v>13</v>
      </c>
      <c r="D38">
        <f t="shared" ref="D38" si="6">C38-C37</f>
        <v>-90</v>
      </c>
      <c r="E38" s="11">
        <f t="shared" si="2"/>
        <v>68</v>
      </c>
    </row>
    <row r="39" spans="1:5">
      <c r="A39" s="2">
        <f>Dati!A39</f>
        <v>44080</v>
      </c>
      <c r="B39" s="3">
        <f>Dati!E39</f>
        <v>1816</v>
      </c>
      <c r="C39">
        <f t="shared" ref="C39" si="7">B39-B38</f>
        <v>75</v>
      </c>
      <c r="D39">
        <f t="shared" ref="D39" si="8">C39-C38</f>
        <v>62</v>
      </c>
      <c r="E39" s="11">
        <f t="shared" si="2"/>
        <v>70.571428571428569</v>
      </c>
    </row>
    <row r="40" spans="1:5">
      <c r="A40" s="2">
        <f>Dati!A40</f>
        <v>44081</v>
      </c>
      <c r="B40" s="3">
        <f>Dati!E40</f>
        <v>1861</v>
      </c>
      <c r="C40">
        <f t="shared" ref="C40" si="9">B40-B39</f>
        <v>45</v>
      </c>
      <c r="D40">
        <f t="shared" ref="D40" si="10">C40-C39</f>
        <v>-30</v>
      </c>
      <c r="E40" s="11">
        <f t="shared" si="2"/>
        <v>68.428571428571431</v>
      </c>
    </row>
    <row r="41" spans="1:5">
      <c r="A41" s="2">
        <f>Dati!A41</f>
        <v>44082</v>
      </c>
      <c r="B41" s="3">
        <f>Dati!E41</f>
        <v>1903</v>
      </c>
      <c r="C41">
        <f t="shared" ref="C41" si="11">B41-B40</f>
        <v>42</v>
      </c>
      <c r="D41">
        <f t="shared" ref="D41" si="12">C41-C40</f>
        <v>-3</v>
      </c>
      <c r="E41" s="11">
        <f t="shared" si="2"/>
        <v>68.428571428571431</v>
      </c>
    </row>
    <row r="42" spans="1:5">
      <c r="A42" s="2">
        <f>Dati!A42</f>
        <v>44083</v>
      </c>
      <c r="B42" s="3">
        <f>Dati!E42</f>
        <v>1928</v>
      </c>
      <c r="C42">
        <f t="shared" ref="C42" si="13">B42-B41</f>
        <v>25</v>
      </c>
      <c r="D42">
        <f t="shared" ref="D42" si="14">C42-C41</f>
        <v>-17</v>
      </c>
      <c r="E42" s="11">
        <f t="shared" si="2"/>
        <v>59.428571428571431</v>
      </c>
    </row>
    <row r="43" spans="1:5">
      <c r="A43" s="2">
        <f>Dati!A43</f>
        <v>44084</v>
      </c>
      <c r="B43" s="3">
        <f>Dati!E43</f>
        <v>2000</v>
      </c>
      <c r="C43">
        <f t="shared" ref="C43" si="15">B43-B42</f>
        <v>72</v>
      </c>
      <c r="D43">
        <f t="shared" ref="D43" si="16">C43-C42</f>
        <v>47</v>
      </c>
      <c r="E43" s="11">
        <f t="shared" si="2"/>
        <v>54.571428571428569</v>
      </c>
    </row>
    <row r="44" spans="1:5">
      <c r="A44" s="2">
        <f>Dati!A44</f>
        <v>44085</v>
      </c>
      <c r="B44" s="3">
        <f>Dati!E44</f>
        <v>2024</v>
      </c>
      <c r="C44">
        <f t="shared" ref="C44" si="17">B44-B43</f>
        <v>24</v>
      </c>
      <c r="D44">
        <f t="shared" ref="D44" si="18">C44-C43</f>
        <v>-48</v>
      </c>
      <c r="E44" s="11">
        <f t="shared" si="2"/>
        <v>53.571428571428569</v>
      </c>
    </row>
    <row r="45" spans="1:5">
      <c r="A45" s="2">
        <f>Dati!A45</f>
        <v>44086</v>
      </c>
      <c r="B45" s="3">
        <f>Dati!E45</f>
        <v>2133</v>
      </c>
      <c r="C45">
        <f t="shared" ref="C45" si="19">B45-B44</f>
        <v>109</v>
      </c>
      <c r="D45">
        <f t="shared" ref="D45" si="20">C45-C44</f>
        <v>85</v>
      </c>
      <c r="E45" s="11">
        <f t="shared" si="2"/>
        <v>42.285714285714285</v>
      </c>
    </row>
    <row r="46" spans="1:5">
      <c r="A46" s="2">
        <f>Dati!A46</f>
        <v>44087</v>
      </c>
      <c r="B46" s="3">
        <f>Dati!E46</f>
        <v>2229</v>
      </c>
      <c r="C46">
        <f t="shared" ref="C46" si="21">B46-B45</f>
        <v>96</v>
      </c>
      <c r="D46">
        <f t="shared" ref="D46" si="22">C46-C45</f>
        <v>-13</v>
      </c>
      <c r="E46" s="11">
        <f t="shared" si="2"/>
        <v>56</v>
      </c>
    </row>
    <row r="47" spans="1:5">
      <c r="A47" s="2">
        <f>Dati!A47</f>
        <v>44088</v>
      </c>
      <c r="B47" s="3">
        <f>Dati!E47</f>
        <v>2319</v>
      </c>
      <c r="C47">
        <f t="shared" ref="C47" si="23">B47-B46</f>
        <v>90</v>
      </c>
      <c r="D47">
        <f t="shared" ref="D47" si="24">C47-C46</f>
        <v>-6</v>
      </c>
      <c r="E47" s="11">
        <f t="shared" si="2"/>
        <v>59</v>
      </c>
    </row>
    <row r="48" spans="1:5">
      <c r="A48" s="2">
        <f>Dati!A48</f>
        <v>44089</v>
      </c>
      <c r="B48" s="3">
        <f>Dati!E48</f>
        <v>2423</v>
      </c>
      <c r="C48">
        <f t="shared" ref="C48" si="25">B48-B47</f>
        <v>104</v>
      </c>
      <c r="D48">
        <f t="shared" ref="D48" si="26">C48-C47</f>
        <v>14</v>
      </c>
      <c r="E48" s="11">
        <f t="shared" si="2"/>
        <v>65.428571428571431</v>
      </c>
    </row>
    <row r="49" spans="1:5">
      <c r="A49" s="2">
        <f>Dati!A49</f>
        <v>44090</v>
      </c>
      <c r="B49" s="3">
        <f>Dati!E49</f>
        <v>2492</v>
      </c>
      <c r="C49">
        <f t="shared" ref="C49" si="27">B49-B48</f>
        <v>69</v>
      </c>
      <c r="D49">
        <f t="shared" ref="D49" si="28">C49-C48</f>
        <v>-35</v>
      </c>
      <c r="E49" s="11">
        <f t="shared" si="2"/>
        <v>74.285714285714292</v>
      </c>
    </row>
    <row r="50" spans="1:5">
      <c r="A50" s="2">
        <f>Dati!A50</f>
        <v>44091</v>
      </c>
      <c r="B50" s="3">
        <f>Dati!E50</f>
        <v>2560</v>
      </c>
      <c r="C50">
        <f t="shared" ref="C50" si="29">B50-B49</f>
        <v>68</v>
      </c>
      <c r="D50">
        <f t="shared" ref="D50" si="30">C50-C49</f>
        <v>-1</v>
      </c>
      <c r="E50" s="11">
        <f t="shared" si="2"/>
        <v>80.571428571428569</v>
      </c>
    </row>
    <row r="51" spans="1:5">
      <c r="A51" s="2">
        <f>Dati!A51</f>
        <v>44092</v>
      </c>
      <c r="B51" s="3">
        <f>Dati!E51</f>
        <v>2595</v>
      </c>
      <c r="C51">
        <f t="shared" ref="C51" si="31">B51-B50</f>
        <v>35</v>
      </c>
      <c r="D51">
        <f t="shared" ref="D51" si="32">C51-C50</f>
        <v>-33</v>
      </c>
      <c r="E51" s="11">
        <f t="shared" si="2"/>
        <v>80</v>
      </c>
    </row>
    <row r="52" spans="1:5">
      <c r="A52" s="2">
        <f>Dati!A52</f>
        <v>44093</v>
      </c>
      <c r="B52" s="3">
        <f>Dati!E52</f>
        <v>2595</v>
      </c>
      <c r="C52">
        <f t="shared" ref="C52" si="33">B52-B51</f>
        <v>0</v>
      </c>
      <c r="D52">
        <f t="shared" ref="D52" si="34">C52-C51</f>
        <v>-35</v>
      </c>
      <c r="E52" s="11">
        <f t="shared" si="2"/>
        <v>81.571428571428569</v>
      </c>
    </row>
    <row r="53" spans="1:5">
      <c r="A53" s="2">
        <f>Dati!A53</f>
        <v>44094</v>
      </c>
      <c r="B53" s="3">
        <f>Dati!E53</f>
        <v>2587</v>
      </c>
      <c r="C53">
        <f t="shared" ref="C53" si="35">B53-B52</f>
        <v>-8</v>
      </c>
      <c r="D53">
        <f t="shared" ref="D53" si="36">C53-C52</f>
        <v>-8</v>
      </c>
      <c r="E53" s="11">
        <f t="shared" si="2"/>
        <v>66</v>
      </c>
    </row>
    <row r="54" spans="1:5">
      <c r="A54" s="2">
        <f>Dati!A54</f>
        <v>44095</v>
      </c>
      <c r="B54" s="3">
        <f>Dati!E54</f>
        <v>2707</v>
      </c>
      <c r="C54">
        <f t="shared" ref="C54" si="37">B54-B53</f>
        <v>120</v>
      </c>
      <c r="D54">
        <f t="shared" ref="D54" si="38">C54-C53</f>
        <v>128</v>
      </c>
      <c r="E54" s="11">
        <f t="shared" si="2"/>
        <v>51.142857142857146</v>
      </c>
    </row>
    <row r="55" spans="1:5">
      <c r="A55" s="2">
        <f>Dati!A55</f>
        <v>44096</v>
      </c>
      <c r="B55" s="3">
        <f>Dati!E55</f>
        <v>2843</v>
      </c>
      <c r="C55">
        <f t="shared" ref="C55" si="39">B55-B54</f>
        <v>136</v>
      </c>
      <c r="D55">
        <f t="shared" ref="D55" si="40">C55-C54</f>
        <v>16</v>
      </c>
      <c r="E55" s="11">
        <f t="shared" si="2"/>
        <v>55.428571428571431</v>
      </c>
    </row>
    <row r="56" spans="1:5">
      <c r="A56" s="2">
        <f>Dati!A56</f>
        <v>44097</v>
      </c>
      <c r="B56" s="3">
        <f>Dati!E56</f>
        <v>2902</v>
      </c>
      <c r="C56">
        <f t="shared" ref="C56" si="41">B56-B55</f>
        <v>59</v>
      </c>
      <c r="D56">
        <f t="shared" ref="D56" si="42">C56-C55</f>
        <v>-77</v>
      </c>
      <c r="E56" s="11">
        <f t="shared" si="2"/>
        <v>60</v>
      </c>
    </row>
    <row r="57" spans="1:5">
      <c r="A57" s="2">
        <f>Dati!A57</f>
        <v>44098</v>
      </c>
      <c r="B57" s="3">
        <f>Dati!E57</f>
        <v>2977</v>
      </c>
      <c r="C57">
        <f t="shared" ref="C57" si="43">B57-B56</f>
        <v>75</v>
      </c>
      <c r="D57">
        <f t="shared" ref="D57" si="44">C57-C56</f>
        <v>16</v>
      </c>
      <c r="E57" s="11">
        <f t="shared" si="2"/>
        <v>58.571428571428569</v>
      </c>
    </row>
    <row r="58" spans="1:5">
      <c r="A58" s="2">
        <f>Dati!A58</f>
        <v>44099</v>
      </c>
      <c r="B58" s="3">
        <f>Dati!E58</f>
        <v>2981</v>
      </c>
      <c r="C58">
        <f t="shared" ref="C58" si="45">B58-B57</f>
        <v>4</v>
      </c>
      <c r="D58">
        <f t="shared" ref="D58" si="46">C58-C57</f>
        <v>-71</v>
      </c>
      <c r="E58" s="11">
        <f t="shared" si="2"/>
        <v>59.571428571428569</v>
      </c>
    </row>
    <row r="59" spans="1:5">
      <c r="A59" s="2">
        <f>Dati!A59</f>
        <v>44100</v>
      </c>
      <c r="B59" s="3">
        <f>Dati!E59</f>
        <v>2993</v>
      </c>
      <c r="C59">
        <f t="shared" ref="C59" si="47">B59-B58</f>
        <v>12</v>
      </c>
      <c r="D59">
        <f t="shared" ref="D59" si="48">C59-C58</f>
        <v>8</v>
      </c>
      <c r="E59" s="11">
        <f t="shared" si="2"/>
        <v>55.142857142857146</v>
      </c>
    </row>
    <row r="60" spans="1:5">
      <c r="A60" s="2">
        <f>Dati!A60</f>
        <v>44101</v>
      </c>
      <c r="B60" s="3">
        <f>Dati!E60</f>
        <v>3100</v>
      </c>
      <c r="C60">
        <f t="shared" ref="C60" si="49">B60-B59</f>
        <v>107</v>
      </c>
      <c r="D60">
        <f t="shared" ref="D60" si="50">C60-C59</f>
        <v>95</v>
      </c>
      <c r="E60" s="11">
        <f t="shared" si="2"/>
        <v>56.857142857142854</v>
      </c>
    </row>
    <row r="61" spans="1:5">
      <c r="A61" s="2">
        <f>Dati!A61</f>
        <v>44102</v>
      </c>
      <c r="B61" s="3">
        <f>Dati!E61</f>
        <v>3241</v>
      </c>
      <c r="C61">
        <f t="shared" ref="C61" si="51">B61-B60</f>
        <v>141</v>
      </c>
      <c r="D61">
        <f t="shared" ref="D61" si="52">C61-C60</f>
        <v>34</v>
      </c>
      <c r="E61" s="11">
        <f t="shared" si="2"/>
        <v>73.285714285714292</v>
      </c>
    </row>
    <row r="62" spans="1:5">
      <c r="A62" s="2">
        <f>Dati!A62</f>
        <v>44103</v>
      </c>
      <c r="B62" s="3">
        <f>Dati!E62</f>
        <v>3319</v>
      </c>
      <c r="C62">
        <f t="shared" ref="C62" si="53">B62-B61</f>
        <v>78</v>
      </c>
      <c r="D62">
        <f t="shared" ref="D62" si="54">C62-C61</f>
        <v>-63</v>
      </c>
      <c r="E62" s="11">
        <f t="shared" si="2"/>
        <v>76.285714285714292</v>
      </c>
    </row>
    <row r="63" spans="1:5">
      <c r="A63" s="2">
        <f>Dati!A63</f>
        <v>44104</v>
      </c>
      <c r="B63" s="3">
        <f>Dati!E63</f>
        <v>3327</v>
      </c>
      <c r="C63">
        <f t="shared" ref="C63" si="55">B63-B62</f>
        <v>8</v>
      </c>
      <c r="D63">
        <f t="shared" ref="D63" si="56">C63-C62</f>
        <v>-70</v>
      </c>
      <c r="E63" s="11">
        <f t="shared" si="2"/>
        <v>68</v>
      </c>
    </row>
    <row r="64" spans="1:5">
      <c r="A64" s="2">
        <f>Dati!A64</f>
        <v>44105</v>
      </c>
      <c r="B64" s="3">
        <f>Dati!E64</f>
        <v>3388</v>
      </c>
      <c r="C64">
        <f t="shared" ref="C64" si="57">B64-B63</f>
        <v>61</v>
      </c>
      <c r="D64">
        <f t="shared" ref="D64" si="58">C64-C63</f>
        <v>53</v>
      </c>
      <c r="E64" s="11">
        <f t="shared" si="2"/>
        <v>60.714285714285715</v>
      </c>
    </row>
    <row r="65" spans="1:5">
      <c r="A65" s="2">
        <f>Dati!A65</f>
        <v>44106</v>
      </c>
      <c r="B65" s="3">
        <f>Dati!E65</f>
        <v>3436</v>
      </c>
      <c r="C65">
        <f t="shared" ref="C65" si="59">B65-B64</f>
        <v>48</v>
      </c>
      <c r="D65">
        <f t="shared" ref="D65" si="60">C65-C64</f>
        <v>-13</v>
      </c>
      <c r="E65" s="11">
        <f t="shared" si="2"/>
        <v>58.714285714285715</v>
      </c>
    </row>
    <row r="66" spans="1:5">
      <c r="A66" s="2">
        <f>Dati!A66</f>
        <v>44107</v>
      </c>
      <c r="B66" s="3">
        <f>Dati!E66</f>
        <v>3502</v>
      </c>
      <c r="C66">
        <f t="shared" ref="C66" si="61">B66-B65</f>
        <v>66</v>
      </c>
      <c r="D66">
        <f t="shared" ref="D66" si="62">C66-C65</f>
        <v>18</v>
      </c>
      <c r="E66" s="11">
        <f t="shared" si="2"/>
        <v>65</v>
      </c>
    </row>
    <row r="67" spans="1:5">
      <c r="A67" s="2">
        <f>Dati!A67</f>
        <v>44108</v>
      </c>
      <c r="B67" s="3">
        <f>Dati!E67</f>
        <v>3590</v>
      </c>
      <c r="C67">
        <f t="shared" ref="C67" si="63">B67-B66</f>
        <v>88</v>
      </c>
      <c r="D67">
        <f t="shared" ref="D67" si="64">C67-C66</f>
        <v>22</v>
      </c>
      <c r="E67" s="11">
        <f t="shared" si="2"/>
        <v>72.714285714285708</v>
      </c>
    </row>
    <row r="68" spans="1:5">
      <c r="A68" s="2">
        <f>Dati!A68</f>
        <v>44109</v>
      </c>
      <c r="B68" s="3">
        <f>Dati!E68</f>
        <v>3810</v>
      </c>
      <c r="C68">
        <f t="shared" ref="C68" si="65">B68-B67</f>
        <v>220</v>
      </c>
      <c r="D68">
        <f t="shared" ref="D68" si="66">C68-C67</f>
        <v>132</v>
      </c>
      <c r="E68" s="11">
        <f t="shared" si="2"/>
        <v>70</v>
      </c>
    </row>
    <row r="69" spans="1:5">
      <c r="A69" s="2">
        <f>Dati!A69</f>
        <v>44110</v>
      </c>
      <c r="B69" s="3">
        <f>Dati!E69</f>
        <v>3944</v>
      </c>
      <c r="C69">
        <f t="shared" ref="C69" si="67">B69-B68</f>
        <v>134</v>
      </c>
      <c r="D69">
        <f t="shared" ref="D69" si="68">C69-C68</f>
        <v>-86</v>
      </c>
      <c r="E69" s="11">
        <f t="shared" si="2"/>
        <v>81.285714285714292</v>
      </c>
    </row>
    <row r="70" spans="1:5">
      <c r="A70" s="2">
        <f>Dati!A70</f>
        <v>44111</v>
      </c>
      <c r="B70" s="3">
        <f>Dati!E70</f>
        <v>4119</v>
      </c>
      <c r="C70">
        <f t="shared" ref="C70" si="69">B70-B69</f>
        <v>175</v>
      </c>
      <c r="D70">
        <f t="shared" ref="D70" si="70">C70-C69</f>
        <v>41</v>
      </c>
      <c r="E70" s="11">
        <f t="shared" si="2"/>
        <v>89.285714285714292</v>
      </c>
    </row>
    <row r="71" spans="1:5">
      <c r="A71" s="2">
        <f>Dati!A71</f>
        <v>44112</v>
      </c>
      <c r="B71" s="3">
        <f>Dati!E71</f>
        <v>4283</v>
      </c>
      <c r="C71">
        <f t="shared" ref="C71" si="71">B71-B70</f>
        <v>164</v>
      </c>
      <c r="D71">
        <f t="shared" ref="D71" si="72">C71-C70</f>
        <v>-11</v>
      </c>
      <c r="E71" s="11">
        <f t="shared" si="2"/>
        <v>113.14285714285714</v>
      </c>
    </row>
    <row r="72" spans="1:5">
      <c r="A72" s="2">
        <f>Dati!A72</f>
        <v>44113</v>
      </c>
      <c r="B72" s="3">
        <f>Dati!E72</f>
        <v>4473</v>
      </c>
      <c r="C72">
        <f t="shared" ref="C72" si="73">B72-B71</f>
        <v>190</v>
      </c>
      <c r="D72">
        <f t="shared" ref="D72" si="74">C72-C71</f>
        <v>26</v>
      </c>
      <c r="E72" s="11">
        <f t="shared" si="2"/>
        <v>127.85714285714286</v>
      </c>
    </row>
    <row r="73" spans="1:5">
      <c r="A73" s="2">
        <f>Dati!A73</f>
        <v>44114</v>
      </c>
      <c r="B73" s="3">
        <f>Dati!E73</f>
        <v>4726</v>
      </c>
      <c r="C73">
        <f t="shared" ref="C73" si="75">B73-B72</f>
        <v>253</v>
      </c>
      <c r="D73">
        <f t="shared" ref="D73" si="76">C73-C72</f>
        <v>63</v>
      </c>
      <c r="E73" s="11">
        <f t="shared" si="2"/>
        <v>148.14285714285714</v>
      </c>
    </row>
    <row r="74" spans="1:5">
      <c r="A74" s="2">
        <f>Dati!A74</f>
        <v>44115</v>
      </c>
      <c r="B74" s="3">
        <f>Dati!E74</f>
        <v>4939</v>
      </c>
      <c r="C74">
        <f t="shared" ref="C74" si="77">B74-B73</f>
        <v>213</v>
      </c>
      <c r="D74">
        <f t="shared" ref="D74" si="78">C74-C73</f>
        <v>-40</v>
      </c>
      <c r="E74" s="11">
        <f t="shared" si="2"/>
        <v>174.85714285714286</v>
      </c>
    </row>
    <row r="75" spans="1:5">
      <c r="A75" s="2">
        <f>Dati!A75</f>
        <v>44116</v>
      </c>
      <c r="B75" s="3">
        <f>Dati!E75</f>
        <v>5273</v>
      </c>
      <c r="C75">
        <f t="shared" ref="C75:C76" si="79">B75-B74</f>
        <v>334</v>
      </c>
      <c r="D75">
        <f t="shared" ref="D75:D76" si="80">C75-C74</f>
        <v>121</v>
      </c>
      <c r="E75" s="11">
        <f t="shared" si="2"/>
        <v>192.71428571428572</v>
      </c>
    </row>
    <row r="76" spans="1:5">
      <c r="A76" s="2">
        <f>Dati!A76</f>
        <v>44117</v>
      </c>
      <c r="B76" s="3">
        <f>Dati!E76</f>
        <v>5590</v>
      </c>
      <c r="C76">
        <f t="shared" si="79"/>
        <v>317</v>
      </c>
      <c r="D76">
        <f t="shared" si="80"/>
        <v>-17</v>
      </c>
      <c r="E76" s="11">
        <f t="shared" si="2"/>
        <v>209</v>
      </c>
    </row>
    <row r="77" spans="1:5">
      <c r="A77" s="2">
        <f>Dati!A77</f>
        <v>44118</v>
      </c>
      <c r="B77" s="3">
        <f>Dati!E77</f>
        <v>6009</v>
      </c>
      <c r="C77">
        <f t="shared" ref="C77:C78" si="81">B77-B76</f>
        <v>419</v>
      </c>
      <c r="D77">
        <f t="shared" ref="D77:D78" si="82">C77-C76</f>
        <v>102</v>
      </c>
      <c r="E77" s="11">
        <f t="shared" ref="E77:E113" si="83">SUM(C70:C76)/7</f>
        <v>235.14285714285714</v>
      </c>
    </row>
    <row r="78" spans="1:5">
      <c r="A78" s="2">
        <f>Dati!A78</f>
        <v>44119</v>
      </c>
      <c r="B78" s="3">
        <f>Dati!E78</f>
        <v>6382</v>
      </c>
      <c r="C78">
        <f t="shared" si="81"/>
        <v>373</v>
      </c>
      <c r="D78">
        <f t="shared" si="82"/>
        <v>-46</v>
      </c>
      <c r="E78" s="11">
        <f t="shared" si="83"/>
        <v>270</v>
      </c>
    </row>
    <row r="79" spans="1:5">
      <c r="A79" s="2">
        <f>Dati!A79</f>
        <v>44120</v>
      </c>
      <c r="B79" s="3">
        <f>Dati!E79</f>
        <v>6816</v>
      </c>
      <c r="C79">
        <f t="shared" ref="C79" si="84">B79-B78</f>
        <v>434</v>
      </c>
      <c r="D79">
        <f t="shared" ref="D79" si="85">C79-C78</f>
        <v>61</v>
      </c>
      <c r="E79" s="11">
        <f t="shared" si="83"/>
        <v>299.85714285714283</v>
      </c>
    </row>
    <row r="80" spans="1:5">
      <c r="A80" s="2">
        <f>Dati!A80</f>
        <v>44121</v>
      </c>
      <c r="B80" s="3">
        <f>Dati!E80</f>
        <v>7322</v>
      </c>
      <c r="C80">
        <f t="shared" ref="C80" si="86">B80-B79</f>
        <v>506</v>
      </c>
      <c r="D80">
        <f t="shared" ref="D80" si="87">C80-C79</f>
        <v>72</v>
      </c>
      <c r="E80" s="11">
        <f t="shared" si="83"/>
        <v>334.71428571428572</v>
      </c>
    </row>
    <row r="81" spans="1:5">
      <c r="A81" s="2">
        <f>Dati!A81</f>
        <v>44122</v>
      </c>
      <c r="B81" s="3">
        <f>Dati!E81</f>
        <v>7881</v>
      </c>
      <c r="C81">
        <f t="shared" ref="C81" si="88">B81-B80</f>
        <v>559</v>
      </c>
      <c r="D81">
        <f t="shared" ref="D81" si="89">C81-C80</f>
        <v>53</v>
      </c>
      <c r="E81" s="11">
        <f t="shared" si="83"/>
        <v>370.85714285714283</v>
      </c>
    </row>
    <row r="82" spans="1:5">
      <c r="A82" s="2">
        <f>Dati!A82</f>
        <v>44123</v>
      </c>
      <c r="B82" s="3">
        <f>Dati!E82</f>
        <v>8473</v>
      </c>
      <c r="C82">
        <f t="shared" ref="C82" si="90">B82-B81</f>
        <v>592</v>
      </c>
      <c r="D82">
        <f t="shared" ref="D82" si="91">C82-C81</f>
        <v>33</v>
      </c>
      <c r="E82" s="11">
        <f t="shared" si="83"/>
        <v>420.28571428571428</v>
      </c>
    </row>
    <row r="83" spans="1:5">
      <c r="A83" s="2">
        <f>Dati!A83</f>
        <v>44124</v>
      </c>
      <c r="B83" s="3">
        <f>Dati!E83</f>
        <v>9324</v>
      </c>
      <c r="C83">
        <f t="shared" ref="C83:C84" si="92">B83-B82</f>
        <v>851</v>
      </c>
      <c r="D83">
        <f t="shared" ref="D83:D84" si="93">C83-C82</f>
        <v>259</v>
      </c>
      <c r="E83" s="11">
        <f t="shared" si="83"/>
        <v>457.14285714285717</v>
      </c>
    </row>
    <row r="84" spans="1:5">
      <c r="A84" s="2">
        <f>Dati!A84</f>
        <v>44125</v>
      </c>
      <c r="B84" s="3">
        <f>Dati!E84</f>
        <v>9983</v>
      </c>
      <c r="C84">
        <f t="shared" si="92"/>
        <v>659</v>
      </c>
      <c r="D84">
        <f t="shared" si="93"/>
        <v>-192</v>
      </c>
      <c r="E84" s="11">
        <f t="shared" si="83"/>
        <v>533.42857142857144</v>
      </c>
    </row>
    <row r="85" spans="1:5">
      <c r="A85" s="2">
        <f>Dati!A85</f>
        <v>44126</v>
      </c>
      <c r="B85" s="3">
        <f>Dati!E85</f>
        <v>10686</v>
      </c>
      <c r="C85">
        <f t="shared" ref="C85" si="94">B85-B84</f>
        <v>703</v>
      </c>
      <c r="D85">
        <f t="shared" ref="D85" si="95">C85-C84</f>
        <v>44</v>
      </c>
      <c r="E85" s="11">
        <f t="shared" si="83"/>
        <v>567.71428571428567</v>
      </c>
    </row>
    <row r="86" spans="1:5">
      <c r="A86" s="2">
        <f>Dati!A86</f>
        <v>44127</v>
      </c>
      <c r="B86" s="3">
        <f>Dati!E86</f>
        <v>11598</v>
      </c>
      <c r="C86">
        <f t="shared" ref="C86:C87" si="96">B86-B85</f>
        <v>912</v>
      </c>
      <c r="D86">
        <f t="shared" ref="D86:D87" si="97">C86-C85</f>
        <v>209</v>
      </c>
      <c r="E86" s="11">
        <f t="shared" si="83"/>
        <v>614.85714285714289</v>
      </c>
    </row>
    <row r="87" spans="1:5">
      <c r="A87" s="2">
        <f>Dati!A87</f>
        <v>44128</v>
      </c>
      <c r="B87" s="3">
        <f>Dati!E87</f>
        <v>12415</v>
      </c>
      <c r="C87">
        <f t="shared" si="96"/>
        <v>817</v>
      </c>
      <c r="D87">
        <f t="shared" si="97"/>
        <v>-95</v>
      </c>
      <c r="E87" s="11">
        <f t="shared" si="83"/>
        <v>683.14285714285711</v>
      </c>
    </row>
    <row r="88" spans="1:5">
      <c r="A88" s="2">
        <f>Dati!A88</f>
        <v>44129</v>
      </c>
      <c r="B88" s="3">
        <f>Dati!E88</f>
        <v>13214</v>
      </c>
      <c r="C88">
        <f t="shared" ref="C88:C89" si="98">B88-B87</f>
        <v>799</v>
      </c>
      <c r="D88">
        <f t="shared" ref="D88:D89" si="99">C88-C87</f>
        <v>-18</v>
      </c>
      <c r="E88" s="11">
        <f t="shared" si="83"/>
        <v>727.57142857142856</v>
      </c>
    </row>
    <row r="89" spans="1:5">
      <c r="A89" s="2">
        <f>Dati!A89</f>
        <v>44130</v>
      </c>
      <c r="B89" s="3">
        <f>Dati!E89</f>
        <v>14281</v>
      </c>
      <c r="C89">
        <f t="shared" si="98"/>
        <v>1067</v>
      </c>
      <c r="D89">
        <f t="shared" si="99"/>
        <v>268</v>
      </c>
      <c r="E89" s="11">
        <f t="shared" si="83"/>
        <v>761.85714285714289</v>
      </c>
    </row>
    <row r="90" spans="1:5">
      <c r="A90" s="2">
        <f>Dati!A90</f>
        <v>44131</v>
      </c>
      <c r="B90" s="3">
        <f>Dati!E90</f>
        <v>15366</v>
      </c>
      <c r="C90">
        <f t="shared" ref="C90" si="100">B90-B89</f>
        <v>1085</v>
      </c>
      <c r="D90">
        <f t="shared" ref="D90" si="101">C90-C89</f>
        <v>18</v>
      </c>
      <c r="E90" s="11">
        <f t="shared" si="83"/>
        <v>829.71428571428567</v>
      </c>
    </row>
    <row r="91" spans="1:5">
      <c r="A91" s="2">
        <f>Dati!A91</f>
        <v>44132</v>
      </c>
      <c r="B91" s="3">
        <f>Dati!E91</f>
        <v>16517</v>
      </c>
      <c r="C91">
        <f t="shared" ref="C91:C92" si="102">B91-B90</f>
        <v>1151</v>
      </c>
      <c r="D91">
        <f t="shared" ref="D91:D92" si="103">C91-C90</f>
        <v>66</v>
      </c>
      <c r="E91" s="11">
        <f t="shared" si="83"/>
        <v>863.14285714285711</v>
      </c>
    </row>
    <row r="92" spans="1:5">
      <c r="A92" s="2">
        <f>Dati!A92</f>
        <v>44133</v>
      </c>
      <c r="B92" s="3">
        <f>Dati!E92</f>
        <v>17615</v>
      </c>
      <c r="C92">
        <f t="shared" si="102"/>
        <v>1098</v>
      </c>
      <c r="D92">
        <f t="shared" si="103"/>
        <v>-53</v>
      </c>
      <c r="E92" s="11">
        <f t="shared" si="83"/>
        <v>933.42857142857144</v>
      </c>
    </row>
    <row r="93" spans="1:5">
      <c r="A93" s="2">
        <f>Dati!A93</f>
        <v>44134</v>
      </c>
      <c r="B93" s="3">
        <f>Dati!E93</f>
        <v>18740</v>
      </c>
      <c r="C93">
        <f t="shared" ref="C93:C94" si="104">B93-B92</f>
        <v>1125</v>
      </c>
      <c r="D93">
        <f t="shared" ref="D93:D94" si="105">C93-C92</f>
        <v>27</v>
      </c>
      <c r="E93" s="11">
        <f t="shared" si="83"/>
        <v>989.85714285714289</v>
      </c>
    </row>
    <row r="94" spans="1:5">
      <c r="A94" s="2">
        <f>Dati!A94</f>
        <v>44135</v>
      </c>
      <c r="B94" s="3">
        <f>Dati!E94</f>
        <v>19809</v>
      </c>
      <c r="C94">
        <f t="shared" si="104"/>
        <v>1069</v>
      </c>
      <c r="D94">
        <f t="shared" si="105"/>
        <v>-56</v>
      </c>
      <c r="E94" s="11">
        <f t="shared" si="83"/>
        <v>1020.2857142857143</v>
      </c>
    </row>
    <row r="95" spans="1:5">
      <c r="A95" s="2">
        <f>Dati!A95</f>
        <v>44136</v>
      </c>
      <c r="B95" s="3">
        <f>Dati!E95</f>
        <v>20841</v>
      </c>
      <c r="C95">
        <f t="shared" ref="C95" si="106">B95-B94</f>
        <v>1032</v>
      </c>
      <c r="D95">
        <f t="shared" ref="D95" si="107">C95-C94</f>
        <v>-37</v>
      </c>
      <c r="E95" s="11">
        <f t="shared" si="83"/>
        <v>1056.2857142857142</v>
      </c>
    </row>
    <row r="96" spans="1:5">
      <c r="A96" s="2">
        <f>Dati!A96</f>
        <v>44137</v>
      </c>
      <c r="B96" s="3">
        <f>Dati!E96</f>
        <v>21862</v>
      </c>
      <c r="C96">
        <f t="shared" ref="C96:C99" si="108">B96-B95</f>
        <v>1021</v>
      </c>
      <c r="D96">
        <f t="shared" ref="D96:D99" si="109">C96-C95</f>
        <v>-11</v>
      </c>
      <c r="E96" s="11">
        <f t="shared" si="83"/>
        <v>1089.5714285714287</v>
      </c>
    </row>
    <row r="97" spans="1:5">
      <c r="A97" s="2">
        <f>Dati!A97</f>
        <v>44138</v>
      </c>
      <c r="B97" s="3">
        <f>Dati!E97</f>
        <v>23339</v>
      </c>
      <c r="C97">
        <f t="shared" si="108"/>
        <v>1477</v>
      </c>
      <c r="D97">
        <f t="shared" si="109"/>
        <v>456</v>
      </c>
      <c r="E97" s="11">
        <f t="shared" si="83"/>
        <v>1083</v>
      </c>
    </row>
    <row r="98" spans="1:5">
      <c r="A98" s="2">
        <f>Dati!A98</f>
        <v>44139</v>
      </c>
      <c r="B98" s="3">
        <f>Dati!E98</f>
        <v>24408</v>
      </c>
      <c r="C98">
        <f t="shared" si="108"/>
        <v>1069</v>
      </c>
      <c r="D98">
        <f t="shared" si="109"/>
        <v>-408</v>
      </c>
      <c r="E98" s="11">
        <f t="shared" si="83"/>
        <v>1139</v>
      </c>
    </row>
    <row r="99" spans="1:5">
      <c r="A99" s="2">
        <f>Dati!A99</f>
        <v>44140</v>
      </c>
      <c r="B99" s="3">
        <f>Dati!E99</f>
        <v>25647</v>
      </c>
      <c r="C99">
        <f t="shared" si="108"/>
        <v>1239</v>
      </c>
      <c r="D99">
        <f t="shared" si="109"/>
        <v>170</v>
      </c>
      <c r="E99" s="11">
        <f t="shared" si="83"/>
        <v>1127.2857142857142</v>
      </c>
    </row>
    <row r="100" spans="1:5">
      <c r="A100" s="2">
        <f>Dati!A100</f>
        <v>44141</v>
      </c>
      <c r="B100" s="3">
        <f>Dati!E100</f>
        <v>26520</v>
      </c>
      <c r="C100">
        <f t="shared" ref="C100" si="110">B100-B99</f>
        <v>873</v>
      </c>
      <c r="D100">
        <f t="shared" ref="D100" si="111">C100-C99</f>
        <v>-366</v>
      </c>
      <c r="E100" s="11">
        <f t="shared" si="83"/>
        <v>1147.4285714285713</v>
      </c>
    </row>
    <row r="101" spans="1:5">
      <c r="A101" s="2">
        <f>Dati!A101</f>
        <v>44142</v>
      </c>
      <c r="B101" s="3">
        <f>Dati!E101</f>
        <v>27743</v>
      </c>
      <c r="C101">
        <f t="shared" ref="C101:C105" si="112">B101-B100</f>
        <v>1223</v>
      </c>
      <c r="D101">
        <f t="shared" ref="D101:D105" si="113">C101-C100</f>
        <v>350</v>
      </c>
      <c r="E101" s="11">
        <f t="shared" si="83"/>
        <v>1111.4285714285713</v>
      </c>
    </row>
    <row r="102" spans="1:5">
      <c r="A102" s="2">
        <f>Dati!A102</f>
        <v>44143</v>
      </c>
      <c r="B102" s="3">
        <f>Dati!E102</f>
        <v>29189</v>
      </c>
      <c r="C102">
        <f t="shared" si="112"/>
        <v>1446</v>
      </c>
      <c r="D102">
        <f t="shared" si="113"/>
        <v>223</v>
      </c>
      <c r="E102" s="11">
        <f t="shared" si="83"/>
        <v>1133.4285714285713</v>
      </c>
    </row>
    <row r="103" spans="1:5">
      <c r="A103" s="2">
        <f>Dati!A103</f>
        <v>44144</v>
      </c>
      <c r="B103" s="3">
        <f>Dati!E103</f>
        <v>30485</v>
      </c>
      <c r="C103">
        <f t="shared" si="112"/>
        <v>1296</v>
      </c>
      <c r="D103">
        <f t="shared" si="113"/>
        <v>-150</v>
      </c>
      <c r="E103" s="11">
        <f t="shared" si="83"/>
        <v>1192.5714285714287</v>
      </c>
    </row>
    <row r="104" spans="1:5">
      <c r="A104" s="2">
        <f>Dati!A104</f>
        <v>44145</v>
      </c>
      <c r="B104" s="3">
        <f>Dati!E104</f>
        <v>31604</v>
      </c>
      <c r="C104">
        <f t="shared" si="112"/>
        <v>1119</v>
      </c>
      <c r="D104">
        <f t="shared" si="113"/>
        <v>-177</v>
      </c>
      <c r="E104" s="11">
        <f t="shared" si="83"/>
        <v>1231.8571428571429</v>
      </c>
    </row>
    <row r="105" spans="1:5">
      <c r="A105" s="2">
        <f>Dati!A105</f>
        <v>44146</v>
      </c>
      <c r="B105" s="3">
        <f>Dati!E105</f>
        <v>32525</v>
      </c>
      <c r="C105">
        <f t="shared" si="112"/>
        <v>921</v>
      </c>
      <c r="D105">
        <f t="shared" si="113"/>
        <v>-198</v>
      </c>
      <c r="E105" s="11">
        <f t="shared" si="83"/>
        <v>1180.7142857142858</v>
      </c>
    </row>
    <row r="106" spans="1:5">
      <c r="A106" s="2">
        <f>Dati!A106</f>
        <v>44147</v>
      </c>
      <c r="B106" s="3">
        <f>Dati!E106</f>
        <v>33043</v>
      </c>
      <c r="C106">
        <f t="shared" ref="C106" si="114">B106-B105</f>
        <v>518</v>
      </c>
      <c r="D106">
        <f t="shared" ref="D106" si="115">C106-C105</f>
        <v>-403</v>
      </c>
      <c r="E106" s="11">
        <f t="shared" si="83"/>
        <v>1159.5714285714287</v>
      </c>
    </row>
    <row r="107" spans="1:5">
      <c r="A107" s="2">
        <f>Dati!A107</f>
        <v>44148</v>
      </c>
      <c r="B107" s="3">
        <f>Dati!E107</f>
        <v>34144</v>
      </c>
      <c r="C107">
        <f t="shared" ref="C107:C109" si="116">B107-B106</f>
        <v>1101</v>
      </c>
      <c r="D107">
        <f t="shared" ref="D107:D109" si="117">C107-C106</f>
        <v>583</v>
      </c>
      <c r="E107" s="11">
        <f t="shared" si="83"/>
        <v>1056.5714285714287</v>
      </c>
    </row>
    <row r="108" spans="1:5">
      <c r="A108" s="2">
        <f>Dati!A108</f>
        <v>44149</v>
      </c>
      <c r="B108" s="3">
        <f>Dati!E108</f>
        <v>34704</v>
      </c>
      <c r="C108">
        <f t="shared" si="116"/>
        <v>560</v>
      </c>
      <c r="D108">
        <f t="shared" si="117"/>
        <v>-541</v>
      </c>
      <c r="E108" s="11">
        <f t="shared" si="83"/>
        <v>1089.1428571428571</v>
      </c>
    </row>
    <row r="109" spans="1:5">
      <c r="A109" s="2">
        <f>Dati!A109</f>
        <v>44150</v>
      </c>
      <c r="B109" s="3">
        <f>Dati!E109</f>
        <v>35469</v>
      </c>
      <c r="C109">
        <f t="shared" si="116"/>
        <v>765</v>
      </c>
      <c r="D109">
        <f t="shared" si="117"/>
        <v>205</v>
      </c>
      <c r="E109" s="11">
        <f t="shared" si="83"/>
        <v>994.42857142857144</v>
      </c>
    </row>
    <row r="110" spans="1:5">
      <c r="A110" s="2">
        <f>Dati!A110</f>
        <v>44151</v>
      </c>
      <c r="B110" s="3">
        <f>Dati!E110</f>
        <v>36028</v>
      </c>
      <c r="C110">
        <f t="shared" ref="C110" si="118">B110-B109</f>
        <v>559</v>
      </c>
      <c r="D110">
        <f t="shared" ref="D110" si="119">C110-C109</f>
        <v>-206</v>
      </c>
      <c r="E110" s="11">
        <f t="shared" si="83"/>
        <v>897.14285714285711</v>
      </c>
    </row>
    <row r="111" spans="1:5">
      <c r="A111" s="2">
        <f>Dati!A111</f>
        <v>44152</v>
      </c>
      <c r="B111" s="3">
        <f>Dati!E111</f>
        <v>36686</v>
      </c>
      <c r="C111">
        <f t="shared" ref="C111" si="120">B111-B110</f>
        <v>658</v>
      </c>
      <c r="D111">
        <f t="shared" ref="D111" si="121">C111-C110</f>
        <v>99</v>
      </c>
      <c r="E111" s="11">
        <f t="shared" si="83"/>
        <v>791.85714285714289</v>
      </c>
    </row>
    <row r="112" spans="1:5">
      <c r="A112" s="2">
        <f>Dati!A112</f>
        <v>44153</v>
      </c>
      <c r="B112" s="3">
        <f>Dati!E112</f>
        <v>37174</v>
      </c>
      <c r="C112">
        <f t="shared" ref="C112:C113" si="122">B112-B111</f>
        <v>488</v>
      </c>
      <c r="D112">
        <f t="shared" ref="D112:D113" si="123">C112-C111</f>
        <v>-170</v>
      </c>
      <c r="E112" s="11">
        <f t="shared" si="83"/>
        <v>726</v>
      </c>
    </row>
    <row r="113" spans="1:5">
      <c r="A113" s="2">
        <f>Dati!A113</f>
        <v>44154</v>
      </c>
      <c r="B113" s="3">
        <f>Dati!E113</f>
        <v>37322</v>
      </c>
      <c r="C113">
        <f t="shared" si="122"/>
        <v>148</v>
      </c>
      <c r="D113">
        <f t="shared" si="123"/>
        <v>-340</v>
      </c>
      <c r="E113" s="11">
        <f t="shared" si="83"/>
        <v>664.14285714285711</v>
      </c>
    </row>
    <row r="114" spans="1:5">
      <c r="A114" s="2">
        <f>Dati!A114</f>
        <v>44155</v>
      </c>
      <c r="B114" s="3">
        <f>Dati!E114</f>
        <v>37705</v>
      </c>
      <c r="C114">
        <f t="shared" ref="C114" si="124">B114-B113</f>
        <v>383</v>
      </c>
      <c r="D114">
        <f t="shared" ref="D114" si="125">C114-C113</f>
        <v>235</v>
      </c>
      <c r="E114" s="11">
        <f t="shared" ref="E114" si="126">SUM(C107:C113)/7</f>
        <v>611.28571428571433</v>
      </c>
    </row>
    <row r="115" spans="1:5">
      <c r="A115" s="2">
        <f>Dati!A115</f>
        <v>44156</v>
      </c>
      <c r="B115" s="3">
        <f>Dati!E115</f>
        <v>37821</v>
      </c>
      <c r="C115">
        <f t="shared" ref="C115" si="127">B115-B114</f>
        <v>116</v>
      </c>
      <c r="D115">
        <f t="shared" ref="D115" si="128">C115-C114</f>
        <v>-267</v>
      </c>
      <c r="E115" s="11">
        <f t="shared" ref="E115" si="129">SUM(C108:C114)/7</f>
        <v>508.71428571428572</v>
      </c>
    </row>
    <row r="116" spans="1:5">
      <c r="A116" s="2">
        <f>Dati!A116</f>
        <v>44157</v>
      </c>
      <c r="B116" s="3">
        <f>Dati!E116</f>
        <v>38080</v>
      </c>
      <c r="C116">
        <f t="shared" ref="C116" si="130">B116-B115</f>
        <v>259</v>
      </c>
      <c r="D116">
        <f t="shared" ref="D116" si="131">C116-C115</f>
        <v>143</v>
      </c>
      <c r="E116" s="11">
        <f t="shared" ref="E116" si="132">SUM(C109:C115)/7</f>
        <v>445.28571428571428</v>
      </c>
    </row>
    <row r="117" spans="1:5">
      <c r="A117" s="2">
        <f>Dati!A117</f>
        <v>44158</v>
      </c>
      <c r="B117" s="3">
        <f>Dati!E117</f>
        <v>38507</v>
      </c>
      <c r="C117">
        <f t="shared" ref="C117:C118" si="133">B117-B116</f>
        <v>427</v>
      </c>
      <c r="D117">
        <f t="shared" ref="D117:D118" si="134">C117-C116</f>
        <v>168</v>
      </c>
      <c r="E117" s="11">
        <f t="shared" ref="E117:E118" si="135">SUM(C110:C116)/7</f>
        <v>373</v>
      </c>
    </row>
    <row r="118" spans="1:5">
      <c r="A118" s="2">
        <f>Dati!A118</f>
        <v>44159</v>
      </c>
      <c r="B118" s="3">
        <f>Dati!E118</f>
        <v>38393</v>
      </c>
      <c r="C118">
        <f t="shared" si="133"/>
        <v>-114</v>
      </c>
      <c r="D118">
        <f t="shared" si="134"/>
        <v>-541</v>
      </c>
      <c r="E118" s="11">
        <f t="shared" si="135"/>
        <v>354.14285714285717</v>
      </c>
    </row>
    <row r="119" spans="1:5">
      <c r="A119" s="2">
        <f>Dati!A119</f>
        <v>44160</v>
      </c>
      <c r="B119" s="3">
        <f>Dati!E119</f>
        <v>38161</v>
      </c>
      <c r="C119">
        <f t="shared" ref="C119:C120" si="136">B119-B118</f>
        <v>-232</v>
      </c>
      <c r="D119">
        <f t="shared" ref="D119:D120" si="137">C119-C118</f>
        <v>-118</v>
      </c>
      <c r="E119" s="11">
        <f t="shared" ref="E119:E120" si="138">SUM(C112:C118)/7</f>
        <v>243.85714285714286</v>
      </c>
    </row>
    <row r="120" spans="1:5">
      <c r="A120" s="2">
        <f>Dati!A120</f>
        <v>44161</v>
      </c>
      <c r="B120" s="3">
        <f>Dati!E120</f>
        <v>37884</v>
      </c>
      <c r="C120">
        <f t="shared" si="136"/>
        <v>-277</v>
      </c>
      <c r="D120">
        <f t="shared" si="137"/>
        <v>-45</v>
      </c>
      <c r="E120" s="11">
        <f t="shared" si="138"/>
        <v>141</v>
      </c>
    </row>
    <row r="121" spans="1:5">
      <c r="A121" s="2">
        <f>Dati!A121</f>
        <v>44162</v>
      </c>
      <c r="B121" s="3">
        <f>Dati!E121</f>
        <v>37466</v>
      </c>
      <c r="C121">
        <f t="shared" ref="C121:C123" si="139">B121-B120</f>
        <v>-418</v>
      </c>
      <c r="D121">
        <f t="shared" ref="D121:D123" si="140">C121-C120</f>
        <v>-141</v>
      </c>
      <c r="E121" s="11">
        <f t="shared" ref="E121:E123" si="141">SUM(C114:C120)/7</f>
        <v>80.285714285714292</v>
      </c>
    </row>
    <row r="122" spans="1:5">
      <c r="A122" s="2">
        <f>Dati!A122</f>
        <v>44163</v>
      </c>
      <c r="B122" s="3">
        <f>Dati!E122</f>
        <v>37061</v>
      </c>
      <c r="C122">
        <f t="shared" si="139"/>
        <v>-405</v>
      </c>
      <c r="D122">
        <f t="shared" si="140"/>
        <v>13</v>
      </c>
      <c r="E122" s="11">
        <f t="shared" si="141"/>
        <v>-34.142857142857146</v>
      </c>
    </row>
    <row r="123" spans="1:5">
      <c r="A123" s="2">
        <f>Dati!A123</f>
        <v>44164</v>
      </c>
      <c r="B123" s="3">
        <f>Dati!E123</f>
        <v>36632</v>
      </c>
      <c r="C123">
        <f t="shared" si="139"/>
        <v>-429</v>
      </c>
      <c r="D123">
        <f t="shared" si="140"/>
        <v>-24</v>
      </c>
      <c r="E123" s="11">
        <f t="shared" si="141"/>
        <v>-108.57142857142857</v>
      </c>
    </row>
    <row r="124" spans="1:5">
      <c r="A124" s="2">
        <f>Dati!A124</f>
        <v>44165</v>
      </c>
      <c r="B124" s="3">
        <f>Dati!E124</f>
        <v>36931</v>
      </c>
      <c r="C124">
        <f t="shared" ref="C124:C127" si="142">B124-B123</f>
        <v>299</v>
      </c>
      <c r="D124">
        <f t="shared" ref="D124:D127" si="143">C124-C123</f>
        <v>728</v>
      </c>
      <c r="E124" s="11">
        <f t="shared" ref="E124:E127" si="144">SUM(C117:C123)/7</f>
        <v>-206.85714285714286</v>
      </c>
    </row>
    <row r="125" spans="1:5">
      <c r="A125" s="2">
        <f>Dati!A125</f>
        <v>44166</v>
      </c>
      <c r="B125" s="3">
        <f>Dati!E125</f>
        <v>36474</v>
      </c>
      <c r="C125">
        <f t="shared" si="142"/>
        <v>-457</v>
      </c>
      <c r="D125">
        <f t="shared" si="143"/>
        <v>-756</v>
      </c>
      <c r="E125" s="11">
        <f t="shared" si="144"/>
        <v>-225.14285714285714</v>
      </c>
    </row>
    <row r="126" spans="1:5">
      <c r="A126" s="2">
        <f>Dati!A126</f>
        <v>44167</v>
      </c>
      <c r="B126" s="3">
        <f>Dati!E126</f>
        <v>36070</v>
      </c>
      <c r="C126">
        <f t="shared" si="142"/>
        <v>-404</v>
      </c>
      <c r="D126">
        <f t="shared" si="143"/>
        <v>53</v>
      </c>
      <c r="E126" s="11">
        <f t="shared" si="144"/>
        <v>-274.14285714285717</v>
      </c>
    </row>
    <row r="127" spans="1:5">
      <c r="A127" s="2">
        <f>Dati!A127</f>
        <v>44168</v>
      </c>
      <c r="B127" s="3">
        <f>Dati!E127</f>
        <v>35369</v>
      </c>
      <c r="C127">
        <f t="shared" si="142"/>
        <v>-701</v>
      </c>
      <c r="D127">
        <f t="shared" si="143"/>
        <v>-297</v>
      </c>
      <c r="E127" s="11">
        <f t="shared" si="144"/>
        <v>-298.71428571428572</v>
      </c>
    </row>
    <row r="128" spans="1:5">
      <c r="A128" s="2">
        <f>Dati!A128</f>
        <v>44169</v>
      </c>
      <c r="B128" s="3">
        <f>Dati!E128</f>
        <v>34767</v>
      </c>
      <c r="C128">
        <f t="shared" ref="C128:C129" si="145">B128-B127</f>
        <v>-602</v>
      </c>
      <c r="D128">
        <f t="shared" ref="D128:D129" si="146">C128-C127</f>
        <v>99</v>
      </c>
      <c r="E128" s="11">
        <f t="shared" ref="E128:E129" si="147">SUM(C121:C127)/7</f>
        <v>-359.28571428571428</v>
      </c>
    </row>
    <row r="129" spans="1:5">
      <c r="A129" s="2">
        <f>Dati!A129</f>
        <v>44170</v>
      </c>
      <c r="B129" s="3">
        <f>Dati!E129</f>
        <v>33675</v>
      </c>
      <c r="C129">
        <f t="shared" si="145"/>
        <v>-1092</v>
      </c>
      <c r="D129">
        <f t="shared" si="146"/>
        <v>-490</v>
      </c>
      <c r="E129" s="11">
        <f t="shared" si="147"/>
        <v>-385.57142857142856</v>
      </c>
    </row>
    <row r="130" spans="1:5">
      <c r="A130" s="2">
        <f>Dati!A130</f>
        <v>44171</v>
      </c>
      <c r="B130" s="3">
        <f>Dati!E130</f>
        <v>33845</v>
      </c>
      <c r="C130">
        <f t="shared" ref="C130:C132" si="148">B130-B129</f>
        <v>170</v>
      </c>
      <c r="D130">
        <f t="shared" ref="D130:D132" si="149">C130-C129</f>
        <v>1262</v>
      </c>
      <c r="E130" s="11">
        <f t="shared" ref="E130:E132" si="150">SUM(C123:C129)/7</f>
        <v>-483.71428571428572</v>
      </c>
    </row>
    <row r="131" spans="1:5">
      <c r="A131" s="2">
        <f>Dati!A131</f>
        <v>44172</v>
      </c>
      <c r="B131" s="3">
        <f>Dati!E131</f>
        <v>33906</v>
      </c>
      <c r="C131">
        <f t="shared" si="148"/>
        <v>61</v>
      </c>
      <c r="D131">
        <f t="shared" si="149"/>
        <v>-109</v>
      </c>
      <c r="E131" s="11">
        <f t="shared" si="150"/>
        <v>-398.14285714285717</v>
      </c>
    </row>
    <row r="132" spans="1:5">
      <c r="A132" s="2">
        <f>Dati!A132</f>
        <v>44173</v>
      </c>
      <c r="B132" s="3">
        <f>Dati!E132</f>
        <v>33426</v>
      </c>
      <c r="C132">
        <f t="shared" si="148"/>
        <v>-480</v>
      </c>
      <c r="D132">
        <f t="shared" si="149"/>
        <v>-541</v>
      </c>
      <c r="E132" s="11">
        <f t="shared" si="150"/>
        <v>-432.14285714285717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2"/>
  <sheetViews>
    <sheetView zoomScaleNormal="100" workbookViewId="0">
      <pane ySplit="1" topLeftCell="A114" activePane="bottomLeft" state="frozen"/>
      <selection pane="bottomLeft" activeCell="A133" sqref="A133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  <row r="112" spans="1:5">
      <c r="A112" s="2">
        <f>Dati!A112</f>
        <v>44153</v>
      </c>
      <c r="B112" s="3">
        <f>Dati!G112</f>
        <v>743168</v>
      </c>
      <c r="C112">
        <f t="shared" ref="C112:C113" si="124">B112-B111</f>
        <v>9358</v>
      </c>
      <c r="D112">
        <f t="shared" ref="D112:D113" si="125">C112-C111</f>
        <v>-6668</v>
      </c>
      <c r="E112" s="11">
        <f t="shared" ref="E112:E113" si="126">SUM(C106:C112)/7</f>
        <v>18544.285714285714</v>
      </c>
    </row>
    <row r="113" spans="1:5">
      <c r="A113" s="2">
        <f>Dati!A113</f>
        <v>44154</v>
      </c>
      <c r="B113" s="3">
        <f>Dati!G113</f>
        <v>761671</v>
      </c>
      <c r="C113">
        <f t="shared" si="124"/>
        <v>18503</v>
      </c>
      <c r="D113">
        <f t="shared" si="125"/>
        <v>9145</v>
      </c>
      <c r="E113" s="11">
        <f t="shared" si="126"/>
        <v>18088.142857142859</v>
      </c>
    </row>
    <row r="114" spans="1:5">
      <c r="A114" s="2">
        <f>Dati!A114</f>
        <v>44155</v>
      </c>
      <c r="B114" s="3">
        <f>Dati!G114</f>
        <v>777176</v>
      </c>
      <c r="C114">
        <f t="shared" ref="C114" si="127">B114-B113</f>
        <v>15505</v>
      </c>
      <c r="D114">
        <f t="shared" ref="D114" si="128">C114-C113</f>
        <v>-2998</v>
      </c>
      <c r="E114" s="11">
        <f t="shared" ref="E114" si="129">SUM(C108:C114)/7</f>
        <v>16178.571428571429</v>
      </c>
    </row>
    <row r="115" spans="1:5">
      <c r="A115" s="2">
        <f>Dati!A115</f>
        <v>44156</v>
      </c>
      <c r="B115" s="3">
        <f>Dati!G115</f>
        <v>791746</v>
      </c>
      <c r="C115">
        <f t="shared" ref="C115" si="130">B115-B114</f>
        <v>14570</v>
      </c>
      <c r="D115">
        <f t="shared" ref="D115" si="131">C115-C114</f>
        <v>-935</v>
      </c>
      <c r="E115" s="11">
        <f t="shared" ref="E115" si="132">SUM(C109:C115)/7</f>
        <v>14758.714285714286</v>
      </c>
    </row>
    <row r="116" spans="1:5">
      <c r="A116" s="2">
        <f>Dati!A116</f>
        <v>44157</v>
      </c>
      <c r="B116" s="3">
        <f>Dati!G116</f>
        <v>805947</v>
      </c>
      <c r="C116">
        <f t="shared" ref="C116" si="133">B116-B115</f>
        <v>14201</v>
      </c>
      <c r="D116">
        <f t="shared" ref="D116" si="134">C116-C115</f>
        <v>-369</v>
      </c>
      <c r="E116" s="11">
        <f t="shared" ref="E116" si="135">SUM(C110:C116)/7</f>
        <v>13351</v>
      </c>
    </row>
    <row r="117" spans="1:5">
      <c r="A117" s="2">
        <f>Dati!A117</f>
        <v>44158</v>
      </c>
      <c r="B117" s="3">
        <f>Dati!G117</f>
        <v>796849</v>
      </c>
      <c r="C117">
        <f t="shared" ref="C117:C118" si="136">B117-B116</f>
        <v>-9098</v>
      </c>
      <c r="D117">
        <f t="shared" ref="D117:D118" si="137">C117-C116</f>
        <v>-23299</v>
      </c>
      <c r="E117" s="11">
        <f t="shared" ref="E117:E118" si="138">SUM(C111:C117)/7</f>
        <v>11295</v>
      </c>
    </row>
    <row r="118" spans="1:5">
      <c r="A118" s="2">
        <f>Dati!A118</f>
        <v>44159</v>
      </c>
      <c r="B118" s="3">
        <f>Dati!G118</f>
        <v>798386</v>
      </c>
      <c r="C118">
        <f t="shared" si="136"/>
        <v>1537</v>
      </c>
      <c r="D118">
        <f t="shared" si="137"/>
        <v>10635</v>
      </c>
      <c r="E118" s="11">
        <f t="shared" si="138"/>
        <v>9225.1428571428569</v>
      </c>
    </row>
    <row r="119" spans="1:5">
      <c r="A119" s="2">
        <f>Dati!A119</f>
        <v>44160</v>
      </c>
      <c r="B119" s="3">
        <f>Dati!G119</f>
        <v>791697</v>
      </c>
      <c r="C119">
        <f t="shared" ref="C119:C120" si="139">B119-B118</f>
        <v>-6689</v>
      </c>
      <c r="D119">
        <f t="shared" ref="D119:D120" si="140">C119-C118</f>
        <v>-8226</v>
      </c>
      <c r="E119" s="11">
        <f t="shared" ref="E119:E120" si="141">SUM(C113:C119)/7</f>
        <v>6932.7142857142853</v>
      </c>
    </row>
    <row r="120" spans="1:5">
      <c r="A120" s="2">
        <f>Dati!A120</f>
        <v>44161</v>
      </c>
      <c r="B120" s="3">
        <f>Dati!G120</f>
        <v>795845</v>
      </c>
      <c r="C120">
        <f t="shared" si="139"/>
        <v>4148</v>
      </c>
      <c r="D120">
        <f t="shared" si="140"/>
        <v>10837</v>
      </c>
      <c r="E120" s="11">
        <f t="shared" si="141"/>
        <v>4882</v>
      </c>
    </row>
    <row r="121" spans="1:5">
      <c r="A121" s="2">
        <f>Dati!A121</f>
        <v>44162</v>
      </c>
      <c r="B121" s="3">
        <f>Dati!G121</f>
        <v>787893</v>
      </c>
      <c r="C121">
        <f t="shared" ref="C121:C123" si="142">B121-B120</f>
        <v>-7952</v>
      </c>
      <c r="D121">
        <f t="shared" ref="D121:D123" si="143">C121-C120</f>
        <v>-12100</v>
      </c>
      <c r="E121" s="11">
        <f t="shared" ref="E121:E123" si="144">SUM(C115:C121)/7</f>
        <v>1531</v>
      </c>
    </row>
    <row r="122" spans="1:5">
      <c r="A122" s="2">
        <f>Dati!A122</f>
        <v>44163</v>
      </c>
      <c r="B122" s="3">
        <f>Dati!G122</f>
        <v>789308</v>
      </c>
      <c r="C122">
        <f t="shared" si="142"/>
        <v>1415</v>
      </c>
      <c r="D122">
        <f t="shared" si="143"/>
        <v>9367</v>
      </c>
      <c r="E122" s="11">
        <f t="shared" si="144"/>
        <v>-348.28571428571428</v>
      </c>
    </row>
    <row r="123" spans="1:5">
      <c r="A123" s="2">
        <f>Dati!A123</f>
        <v>44164</v>
      </c>
      <c r="B123" s="3">
        <f>Dati!G123</f>
        <v>795771</v>
      </c>
      <c r="C123">
        <f t="shared" si="142"/>
        <v>6463</v>
      </c>
      <c r="D123">
        <f t="shared" si="143"/>
        <v>5048</v>
      </c>
      <c r="E123" s="11">
        <f t="shared" si="144"/>
        <v>-1453.7142857142858</v>
      </c>
    </row>
    <row r="124" spans="1:5">
      <c r="A124" s="2">
        <f>Dati!A124</f>
        <v>44165</v>
      </c>
      <c r="B124" s="3">
        <f>Dati!G124</f>
        <v>788471</v>
      </c>
      <c r="C124">
        <f t="shared" ref="C124:C127" si="145">B124-B123</f>
        <v>-7300</v>
      </c>
      <c r="D124">
        <f t="shared" ref="D124:D127" si="146">C124-C123</f>
        <v>-13763</v>
      </c>
      <c r="E124" s="11">
        <f t="shared" ref="E124:E127" si="147">SUM(C118:C124)/7</f>
        <v>-1196.8571428571429</v>
      </c>
    </row>
    <row r="125" spans="1:5">
      <c r="A125" s="2">
        <f>Dati!A125</f>
        <v>44166</v>
      </c>
      <c r="B125" s="3">
        <f>Dati!G125</f>
        <v>779945</v>
      </c>
      <c r="C125">
        <f t="shared" si="145"/>
        <v>-8526</v>
      </c>
      <c r="D125">
        <f t="shared" si="146"/>
        <v>-1226</v>
      </c>
      <c r="E125" s="11">
        <f t="shared" si="147"/>
        <v>-2634.4285714285716</v>
      </c>
    </row>
    <row r="126" spans="1:5">
      <c r="A126" s="2">
        <f>Dati!A126</f>
        <v>44167</v>
      </c>
      <c r="B126" s="3">
        <f>Dati!G126</f>
        <v>761230</v>
      </c>
      <c r="C126">
        <f t="shared" si="145"/>
        <v>-18715</v>
      </c>
      <c r="D126">
        <f t="shared" si="146"/>
        <v>-10189</v>
      </c>
      <c r="E126" s="11">
        <f t="shared" si="147"/>
        <v>-4352.4285714285716</v>
      </c>
    </row>
    <row r="127" spans="1:5">
      <c r="A127" s="2">
        <f>Dati!A127</f>
        <v>44168</v>
      </c>
      <c r="B127" s="3">
        <f>Dati!G127</f>
        <v>759982</v>
      </c>
      <c r="C127">
        <f t="shared" si="145"/>
        <v>-1248</v>
      </c>
      <c r="D127">
        <f t="shared" si="146"/>
        <v>17467</v>
      </c>
      <c r="E127" s="11">
        <f t="shared" si="147"/>
        <v>-5123.2857142857147</v>
      </c>
    </row>
    <row r="128" spans="1:5">
      <c r="A128" s="2">
        <f>Dati!A128</f>
        <v>44169</v>
      </c>
      <c r="B128" s="3">
        <f>Dati!G128</f>
        <v>757702</v>
      </c>
      <c r="C128">
        <f t="shared" ref="C128:C129" si="148">B128-B127</f>
        <v>-2280</v>
      </c>
      <c r="D128">
        <f t="shared" ref="D128:D129" si="149">C128-C127</f>
        <v>-1032</v>
      </c>
      <c r="E128" s="11">
        <f t="shared" ref="E128:E129" si="150">SUM(C122:C128)/7</f>
        <v>-4313</v>
      </c>
    </row>
    <row r="129" spans="1:5">
      <c r="A129" s="2">
        <f>Dati!A129</f>
        <v>44170</v>
      </c>
      <c r="B129" s="3">
        <f>Dati!G129</f>
        <v>754169</v>
      </c>
      <c r="C129">
        <f t="shared" si="148"/>
        <v>-3533</v>
      </c>
      <c r="D129">
        <f t="shared" si="149"/>
        <v>-1253</v>
      </c>
      <c r="E129" s="11">
        <f t="shared" si="150"/>
        <v>-5019.8571428571431</v>
      </c>
    </row>
    <row r="130" spans="1:5">
      <c r="A130" s="2">
        <f>Dati!A130</f>
        <v>44171</v>
      </c>
      <c r="B130" s="3">
        <f>Dati!G130</f>
        <v>755306</v>
      </c>
      <c r="C130">
        <f t="shared" ref="C130:C132" si="151">B130-B129</f>
        <v>1137</v>
      </c>
      <c r="D130">
        <f t="shared" ref="D130:D132" si="152">C130-C129</f>
        <v>4670</v>
      </c>
      <c r="E130" s="11">
        <f t="shared" ref="E130:E132" si="153">SUM(C124:C130)/7</f>
        <v>-5780.7142857142853</v>
      </c>
    </row>
    <row r="131" spans="1:5">
      <c r="A131" s="2">
        <f>Dati!A131</f>
        <v>44172</v>
      </c>
      <c r="B131" s="3">
        <f>Dati!G131</f>
        <v>748819</v>
      </c>
      <c r="C131">
        <f t="shared" si="151"/>
        <v>-6487</v>
      </c>
      <c r="D131">
        <f t="shared" si="152"/>
        <v>-7624</v>
      </c>
      <c r="E131" s="11">
        <f t="shared" si="153"/>
        <v>-5664.5714285714284</v>
      </c>
    </row>
    <row r="132" spans="1:5">
      <c r="A132" s="2">
        <f>Dati!A132</f>
        <v>44173</v>
      </c>
      <c r="B132" s="3">
        <f>Dati!G132</f>
        <v>737525</v>
      </c>
      <c r="C132">
        <f t="shared" si="151"/>
        <v>-11294</v>
      </c>
      <c r="D132">
        <f t="shared" si="152"/>
        <v>-4807</v>
      </c>
      <c r="E132" s="11">
        <f t="shared" si="153"/>
        <v>-6060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3"/>
  <sheetViews>
    <sheetView workbookViewId="0">
      <pane ySplit="1" topLeftCell="A123" activePane="bottomLeft" state="frozen"/>
      <selection pane="bottomLeft" activeCell="A133" sqref="A133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  <row r="112" spans="1:4">
      <c r="A112" s="2">
        <f>Dati!A112</f>
        <v>44153</v>
      </c>
      <c r="B112" s="3">
        <f>Dati!F112</f>
        <v>705994</v>
      </c>
      <c r="C112">
        <f t="shared" ref="C112:C113" si="120">B112-B111</f>
        <v>8870</v>
      </c>
      <c r="D112">
        <f t="shared" ref="D112:D113" si="121">C112-C111</f>
        <v>-6498</v>
      </c>
    </row>
    <row r="113" spans="1:4">
      <c r="A113" s="2">
        <f>Dati!A113</f>
        <v>44154</v>
      </c>
      <c r="B113" s="3">
        <f>Dati!F113</f>
        <v>724349</v>
      </c>
      <c r="C113">
        <f t="shared" si="120"/>
        <v>18355</v>
      </c>
      <c r="D113">
        <f t="shared" si="121"/>
        <v>9485</v>
      </c>
    </row>
    <row r="114" spans="1:4">
      <c r="A114" s="2">
        <f>Dati!A114</f>
        <v>44155</v>
      </c>
      <c r="B114" s="3">
        <f>Dati!F114</f>
        <v>739471</v>
      </c>
      <c r="C114">
        <f t="shared" ref="C114" si="122">B114-B113</f>
        <v>15122</v>
      </c>
      <c r="D114">
        <f t="shared" ref="D114" si="123">C114-C113</f>
        <v>-3233</v>
      </c>
    </row>
    <row r="115" spans="1:4">
      <c r="A115" s="2">
        <f>Dati!A115</f>
        <v>44156</v>
      </c>
      <c r="B115" s="3">
        <f>Dati!F115</f>
        <v>753925</v>
      </c>
      <c r="C115">
        <f t="shared" ref="C115" si="124">B115-B114</f>
        <v>14454</v>
      </c>
      <c r="D115">
        <f t="shared" ref="D115" si="125">C115-C114</f>
        <v>-668</v>
      </c>
    </row>
    <row r="116" spans="1:4">
      <c r="A116" s="2">
        <f>Dati!A116</f>
        <v>44157</v>
      </c>
      <c r="B116" s="3">
        <f>Dati!F116</f>
        <v>767867</v>
      </c>
      <c r="C116">
        <f t="shared" ref="C116" si="126">B116-B115</f>
        <v>13942</v>
      </c>
      <c r="D116">
        <f t="shared" ref="D116" si="127">C116-C115</f>
        <v>-512</v>
      </c>
    </row>
    <row r="117" spans="1:4">
      <c r="A117" s="2">
        <f>Dati!A117</f>
        <v>44158</v>
      </c>
      <c r="B117" s="3">
        <f>Dati!F117</f>
        <v>758342</v>
      </c>
      <c r="C117">
        <f t="shared" ref="C117:C118" si="128">B117-B116</f>
        <v>-9525</v>
      </c>
      <c r="D117">
        <f t="shared" ref="D117:D118" si="129">C117-C116</f>
        <v>-23467</v>
      </c>
    </row>
    <row r="118" spans="1:4">
      <c r="A118" s="2">
        <f>Dati!A118</f>
        <v>44159</v>
      </c>
      <c r="B118" s="3">
        <f>Dati!F118</f>
        <v>759993</v>
      </c>
      <c r="C118">
        <f t="shared" si="128"/>
        <v>1651</v>
      </c>
      <c r="D118">
        <f t="shared" si="129"/>
        <v>11176</v>
      </c>
    </row>
    <row r="119" spans="1:4">
      <c r="A119" s="2">
        <f>Dati!A119</f>
        <v>44160</v>
      </c>
      <c r="B119" s="3">
        <f>Dati!F119</f>
        <v>753536</v>
      </c>
      <c r="C119">
        <f t="shared" ref="C119:C120" si="130">B119-B118</f>
        <v>-6457</v>
      </c>
      <c r="D119">
        <f t="shared" ref="D119:D120" si="131">C119-C118</f>
        <v>-8108</v>
      </c>
    </row>
    <row r="120" spans="1:4">
      <c r="A120" s="2">
        <f>Dati!A120</f>
        <v>44161</v>
      </c>
      <c r="B120" s="3">
        <f>Dati!F120</f>
        <v>757961</v>
      </c>
      <c r="C120">
        <f t="shared" si="130"/>
        <v>4425</v>
      </c>
      <c r="D120">
        <f t="shared" si="131"/>
        <v>10882</v>
      </c>
    </row>
    <row r="121" spans="1:4">
      <c r="A121" s="2">
        <f>Dati!A121</f>
        <v>44162</v>
      </c>
      <c r="B121" s="3">
        <f>Dati!F121</f>
        <v>750427</v>
      </c>
      <c r="C121">
        <f t="shared" ref="C121:C123" si="132">B121-B120</f>
        <v>-7534</v>
      </c>
      <c r="D121">
        <f t="shared" ref="D121:D123" si="133">C121-C120</f>
        <v>-11959</v>
      </c>
    </row>
    <row r="122" spans="1:4">
      <c r="A122" s="2">
        <f>Dati!A122</f>
        <v>44163</v>
      </c>
      <c r="B122" s="3">
        <f>Dati!F122</f>
        <v>752247</v>
      </c>
      <c r="C122">
        <f t="shared" si="132"/>
        <v>1820</v>
      </c>
      <c r="D122">
        <f t="shared" si="133"/>
        <v>9354</v>
      </c>
    </row>
    <row r="123" spans="1:4">
      <c r="A123" s="2">
        <f>Dati!A123</f>
        <v>44164</v>
      </c>
      <c r="B123" s="3">
        <f>Dati!F123</f>
        <v>759139</v>
      </c>
      <c r="C123">
        <f t="shared" si="132"/>
        <v>6892</v>
      </c>
      <c r="D123">
        <f t="shared" si="133"/>
        <v>5072</v>
      </c>
    </row>
    <row r="124" spans="1:4">
      <c r="A124" s="2">
        <f>Dati!A124</f>
        <v>44165</v>
      </c>
      <c r="B124" s="3">
        <f>Dati!F124</f>
        <v>751540</v>
      </c>
      <c r="C124">
        <f t="shared" ref="C124:C127" si="134">B124-B123</f>
        <v>-7599</v>
      </c>
      <c r="D124">
        <f t="shared" ref="D124:D127" si="135">C124-C123</f>
        <v>-14491</v>
      </c>
    </row>
    <row r="125" spans="1:4">
      <c r="A125" s="2">
        <f>Dati!A125</f>
        <v>44166</v>
      </c>
      <c r="B125" s="3">
        <f>Dati!F125</f>
        <v>743471</v>
      </c>
      <c r="C125">
        <f t="shared" si="134"/>
        <v>-8069</v>
      </c>
      <c r="D125">
        <f t="shared" si="135"/>
        <v>-470</v>
      </c>
    </row>
    <row r="126" spans="1:4">
      <c r="A126" s="2">
        <f>Dati!A126</f>
        <v>44167</v>
      </c>
      <c r="B126" s="3">
        <f>Dati!F126</f>
        <v>725160</v>
      </c>
      <c r="C126">
        <f t="shared" si="134"/>
        <v>-18311</v>
      </c>
      <c r="D126">
        <f t="shared" si="135"/>
        <v>-10242</v>
      </c>
    </row>
    <row r="127" spans="1:4">
      <c r="A127" s="2">
        <f>Dati!A127</f>
        <v>44168</v>
      </c>
      <c r="B127" s="3">
        <f>Dati!F127</f>
        <v>724613</v>
      </c>
      <c r="C127">
        <f t="shared" si="134"/>
        <v>-547</v>
      </c>
      <c r="D127">
        <f t="shared" si="135"/>
        <v>17764</v>
      </c>
    </row>
    <row r="128" spans="1:4">
      <c r="A128" s="2">
        <f>Dati!A128</f>
        <v>44169</v>
      </c>
      <c r="B128" s="3">
        <f>Dati!F128</f>
        <v>722935</v>
      </c>
      <c r="C128">
        <f t="shared" ref="C128:C129" si="136">B128-B127</f>
        <v>-1678</v>
      </c>
      <c r="D128">
        <f t="shared" ref="D128:D129" si="137">C128-C127</f>
        <v>-1131</v>
      </c>
    </row>
    <row r="129" spans="1:4">
      <c r="A129" s="2">
        <f>Dati!A129</f>
        <v>44170</v>
      </c>
      <c r="B129" s="3">
        <f>Dati!F129</f>
        <v>720494</v>
      </c>
      <c r="C129">
        <f t="shared" si="136"/>
        <v>-2441</v>
      </c>
      <c r="D129">
        <f t="shared" si="137"/>
        <v>-763</v>
      </c>
    </row>
    <row r="130" spans="1:4">
      <c r="A130" s="2">
        <f>Dati!A130</f>
        <v>44171</v>
      </c>
      <c r="B130" s="3">
        <f>Dati!F130</f>
        <v>721461</v>
      </c>
      <c r="C130">
        <f t="shared" ref="C130:C133" si="138">B130-B129</f>
        <v>967</v>
      </c>
      <c r="D130">
        <f t="shared" ref="D130:D133" si="139">C130-C129</f>
        <v>3408</v>
      </c>
    </row>
    <row r="131" spans="1:4">
      <c r="A131" s="2">
        <f>Dati!A131</f>
        <v>44172</v>
      </c>
      <c r="B131" s="3">
        <f>Dati!F131</f>
        <v>714913</v>
      </c>
      <c r="C131">
        <f t="shared" si="138"/>
        <v>-6548</v>
      </c>
      <c r="D131">
        <f t="shared" si="139"/>
        <v>-7515</v>
      </c>
    </row>
    <row r="132" spans="1:4">
      <c r="A132" s="2">
        <f>Dati!A132</f>
        <v>44173</v>
      </c>
      <c r="B132" s="3">
        <f>Dati!F132</f>
        <v>704099</v>
      </c>
      <c r="C132">
        <f t="shared" si="138"/>
        <v>-10814</v>
      </c>
      <c r="D132">
        <f t="shared" si="139"/>
        <v>-4266</v>
      </c>
    </row>
    <row r="133" spans="1:4">
      <c r="A133" s="2"/>
      <c r="B133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C140"/>
  <sheetViews>
    <sheetView workbookViewId="0">
      <pane ySplit="1" topLeftCell="A114" activePane="bottomLeft" state="frozen"/>
      <selection pane="bottomLeft" activeCell="A132" sqref="A132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Q4">
        <v>1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Q5">
        <v>2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Q6">
        <v>3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Q7">
        <v>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Q8">
        <v>5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Q9">
        <v>6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Q10">
        <v>7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Q11">
        <v>8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Q12">
        <v>9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Q13">
        <v>10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Q14">
        <v>11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Q15">
        <v>12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Q16">
        <v>13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Q17">
        <v>14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Q18">
        <v>15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Q19">
        <v>16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Q20">
        <v>17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Q21">
        <v>18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Q22">
        <v>19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Q23">
        <v>20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Q24">
        <v>21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Q25">
        <v>22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Q26">
        <v>23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Q27">
        <v>24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Q28">
        <v>25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Q29">
        <v>26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Q30">
        <v>27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Q32">
        <v>29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Q33">
        <v>30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Q34">
        <v>31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Q35">
        <v>32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Q36">
        <v>33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Q37">
        <v>34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Q38">
        <v>35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Q39">
        <v>36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Q40">
        <v>37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Q41">
        <v>38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Q42">
        <v>39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Q43">
        <v>40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Q44">
        <v>41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Q45">
        <v>42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Q46">
        <v>43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Q47">
        <v>44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Q48">
        <v>45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Q49">
        <v>46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Q50">
        <v>47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Q51">
        <v>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Q52">
        <v>49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Q53">
        <v>50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Q54">
        <v>51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Q55">
        <v>52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Q56">
        <v>53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Q57">
        <v>54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Q58">
        <v>55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Q59">
        <v>56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Q60">
        <v>57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Q61">
        <v>58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Q62">
        <v>59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Q63">
        <v>60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Q64">
        <v>61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Q65">
        <v>62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Q66">
        <v>63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Q67">
        <v>64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Q68">
        <v>65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Q69">
        <v>66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Q70">
        <v>67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Q71">
        <v>68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Q72">
        <v>69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Q73">
        <v>70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Q74">
        <v>71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Q75">
        <v>72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Q76">
        <v>73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Q77">
        <v>74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Q78">
        <v>75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Q79">
        <v>76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Q80">
        <v>77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Q81">
        <v>78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Q82">
        <v>79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Q83">
        <v>80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Q84">
        <v>81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Q85">
        <v>82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Q86">
        <v>83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Q87">
        <v>84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Q88">
        <v>85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Q89">
        <v>86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Q90">
        <v>87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Q91">
        <v>88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Q92">
        <v>89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Q93">
        <v>90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Q94">
        <v>91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Q95">
        <v>92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Q96">
        <v>93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Q97">
        <v>94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Q98">
        <v>95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Q99">
        <v>96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Q100">
        <v>97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Q101">
        <v>98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Q102">
        <v>99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Q103">
        <v>100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Q104">
        <v>101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Q105">
        <v>102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Q106">
        <v>103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Q107">
        <v>104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Q108">
        <v>105</v>
      </c>
      <c r="R108">
        <f t="shared" si="114"/>
        <v>3</v>
      </c>
      <c r="T108">
        <f t="shared" ref="T108:AB124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Q109">
        <v>106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Q110">
        <v>107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Q111">
        <v>108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2" spans="1:28">
      <c r="A112" s="2">
        <f>Dati!A112</f>
        <v>44153</v>
      </c>
      <c r="B112">
        <f>Positivi!B112+Deceduti!B112+Guariti!B112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SUM(C106:C112)/7</f>
        <v>34846.857142857145</v>
      </c>
      <c r="Q112">
        <v>109</v>
      </c>
      <c r="R112">
        <f t="shared" ref="R112:R113" si="127">INT(C112/10000)</f>
        <v>3</v>
      </c>
      <c r="T112">
        <f t="shared" si="115"/>
        <v>0</v>
      </c>
      <c r="U112">
        <f t="shared" si="115"/>
        <v>0</v>
      </c>
      <c r="V112">
        <f t="shared" si="115"/>
        <v>1</v>
      </c>
      <c r="W112">
        <f t="shared" si="115"/>
        <v>0</v>
      </c>
      <c r="X112">
        <f t="shared" si="115"/>
        <v>0</v>
      </c>
      <c r="Y112">
        <f t="shared" si="115"/>
        <v>0</v>
      </c>
      <c r="Z112">
        <f t="shared" si="115"/>
        <v>0</v>
      </c>
      <c r="AA112">
        <f t="shared" si="115"/>
        <v>0</v>
      </c>
      <c r="AB112">
        <f t="shared" si="115"/>
        <v>0</v>
      </c>
    </row>
    <row r="113" spans="1:28">
      <c r="A113" s="2">
        <f>Dati!A113</f>
        <v>44154</v>
      </c>
      <c r="B113">
        <f>Positivi!B113+Deceduti!B113+Guariti!B113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34589.571428571428</v>
      </c>
      <c r="Q113">
        <v>110</v>
      </c>
      <c r="R113">
        <f t="shared" si="127"/>
        <v>3</v>
      </c>
      <c r="T113">
        <f t="shared" si="115"/>
        <v>0</v>
      </c>
      <c r="U113">
        <f t="shared" si="115"/>
        <v>0</v>
      </c>
      <c r="V113">
        <f t="shared" si="115"/>
        <v>1</v>
      </c>
      <c r="W113">
        <f t="shared" si="115"/>
        <v>0</v>
      </c>
      <c r="X113">
        <f t="shared" si="115"/>
        <v>0</v>
      </c>
      <c r="Y113">
        <f t="shared" si="115"/>
        <v>0</v>
      </c>
      <c r="Z113">
        <f t="shared" si="115"/>
        <v>0</v>
      </c>
      <c r="AA113">
        <f t="shared" si="115"/>
        <v>0</v>
      </c>
      <c r="AB113">
        <f t="shared" si="115"/>
        <v>0</v>
      </c>
    </row>
    <row r="114" spans="1:28">
      <c r="A114" s="2">
        <f>Dati!A114</f>
        <v>44155</v>
      </c>
      <c r="B114">
        <f>Positivi!B114+Deceduti!B114+Guariti!B114</f>
        <v>1345767</v>
      </c>
      <c r="C114">
        <f t="shared" ref="C114" si="128">B114-B113</f>
        <v>37239</v>
      </c>
      <c r="D114">
        <f t="shared" ref="D114" si="129">C114-C113</f>
        <v>1063</v>
      </c>
      <c r="E114" s="11">
        <f t="shared" ref="E114" si="130">SUM(C108:C114)/7</f>
        <v>34066.285714285717</v>
      </c>
      <c r="Q114">
        <v>111</v>
      </c>
      <c r="R114">
        <f t="shared" ref="R114" si="131">INT(C114/10000)</f>
        <v>3</v>
      </c>
      <c r="T114">
        <f t="shared" si="115"/>
        <v>0</v>
      </c>
      <c r="U114">
        <f t="shared" si="115"/>
        <v>0</v>
      </c>
      <c r="V114">
        <f t="shared" si="115"/>
        <v>1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</row>
    <row r="115" spans="1:28">
      <c r="A115" s="2">
        <f>Dati!A115</f>
        <v>44156</v>
      </c>
      <c r="B115">
        <f>Positivi!B115+Deceduti!B115+Guariti!B115</f>
        <v>1380531</v>
      </c>
      <c r="C115">
        <f t="shared" ref="C115" si="132">B115-B114</f>
        <v>34764</v>
      </c>
      <c r="D115">
        <f t="shared" ref="D115" si="133">C115-C114</f>
        <v>-2475</v>
      </c>
      <c r="E115" s="11">
        <f t="shared" ref="E115" si="134">SUM(C109:C115)/7</f>
        <v>33711.285714285717</v>
      </c>
      <c r="Q115">
        <v>112</v>
      </c>
      <c r="R115">
        <f t="shared" ref="R115" si="135">INT(C115/10000)</f>
        <v>3</v>
      </c>
      <c r="T115">
        <f t="shared" si="115"/>
        <v>0</v>
      </c>
      <c r="U115">
        <f t="shared" si="115"/>
        <v>0</v>
      </c>
      <c r="V115">
        <f t="shared" si="115"/>
        <v>1</v>
      </c>
      <c r="W115">
        <f t="shared" si="115"/>
        <v>0</v>
      </c>
      <c r="X115">
        <f t="shared" si="115"/>
        <v>0</v>
      </c>
      <c r="Y115">
        <f t="shared" si="115"/>
        <v>0</v>
      </c>
      <c r="Z115">
        <f t="shared" si="115"/>
        <v>0</v>
      </c>
      <c r="AA115">
        <f t="shared" si="115"/>
        <v>0</v>
      </c>
      <c r="AB115">
        <f t="shared" si="115"/>
        <v>0</v>
      </c>
    </row>
    <row r="116" spans="1:28">
      <c r="A116" s="2">
        <f>Dati!A116</f>
        <v>44157</v>
      </c>
      <c r="B116">
        <f>Positivi!B116+Deceduti!B116+Guariti!B116</f>
        <v>1408868</v>
      </c>
      <c r="C116">
        <f t="shared" ref="C116" si="136">B116-B115</f>
        <v>28337</v>
      </c>
      <c r="D116">
        <f t="shared" ref="D116" si="137">C116-C115</f>
        <v>-6427</v>
      </c>
      <c r="E116" s="11">
        <f t="shared" ref="E116" si="138">SUM(C110:C116)/7</f>
        <v>32905.571428571428</v>
      </c>
      <c r="Q116">
        <v>113</v>
      </c>
      <c r="R116">
        <f t="shared" ref="R116" si="139">INT(C116/10000)</f>
        <v>2</v>
      </c>
      <c r="T116">
        <f t="shared" si="115"/>
        <v>0</v>
      </c>
      <c r="U116">
        <f t="shared" si="115"/>
        <v>1</v>
      </c>
      <c r="V116">
        <f t="shared" si="115"/>
        <v>0</v>
      </c>
      <c r="W116">
        <f t="shared" si="115"/>
        <v>0</v>
      </c>
      <c r="X116">
        <f t="shared" si="115"/>
        <v>0</v>
      </c>
      <c r="Y116">
        <f t="shared" si="115"/>
        <v>0</v>
      </c>
      <c r="Z116">
        <f t="shared" si="115"/>
        <v>0</v>
      </c>
      <c r="AA116">
        <f t="shared" si="115"/>
        <v>0</v>
      </c>
      <c r="AB116">
        <f t="shared" si="115"/>
        <v>0</v>
      </c>
    </row>
    <row r="117" spans="1:28">
      <c r="A117" s="2">
        <f>Dati!A117</f>
        <v>44158</v>
      </c>
      <c r="B117">
        <f>Positivi!B117+Deceduti!B117+Guariti!B117</f>
        <v>1431795</v>
      </c>
      <c r="C117">
        <f t="shared" ref="C117:C118" si="140">B117-B116</f>
        <v>22927</v>
      </c>
      <c r="D117">
        <f t="shared" ref="D117:D118" si="141">C117-C116</f>
        <v>-5410</v>
      </c>
      <c r="E117" s="11">
        <f t="shared" ref="E117:E118" si="142">SUM(C111:C117)/7</f>
        <v>32273.428571428572</v>
      </c>
      <c r="Q117">
        <v>114</v>
      </c>
      <c r="R117">
        <f t="shared" ref="R117:R118" si="143">INT(C117/10000)</f>
        <v>2</v>
      </c>
      <c r="T117">
        <f t="shared" si="115"/>
        <v>0</v>
      </c>
      <c r="U117">
        <f t="shared" si="115"/>
        <v>1</v>
      </c>
      <c r="V117">
        <f t="shared" si="115"/>
        <v>0</v>
      </c>
      <c r="W117">
        <f t="shared" si="115"/>
        <v>0</v>
      </c>
      <c r="X117">
        <f t="shared" si="115"/>
        <v>0</v>
      </c>
      <c r="Y117">
        <f t="shared" si="115"/>
        <v>0</v>
      </c>
      <c r="Z117">
        <f t="shared" si="115"/>
        <v>0</v>
      </c>
      <c r="AA117">
        <f t="shared" si="115"/>
        <v>0</v>
      </c>
      <c r="AB117">
        <f t="shared" si="115"/>
        <v>0</v>
      </c>
    </row>
    <row r="118" spans="1:28">
      <c r="A118" s="2">
        <f>Dati!A118</f>
        <v>44159</v>
      </c>
      <c r="B118">
        <f>Positivi!B118+Deceduti!B118+Guariti!B118</f>
        <v>1455022</v>
      </c>
      <c r="C118">
        <f t="shared" si="140"/>
        <v>23227</v>
      </c>
      <c r="D118">
        <f t="shared" si="141"/>
        <v>300</v>
      </c>
      <c r="E118" s="11">
        <f t="shared" si="142"/>
        <v>30992.857142857141</v>
      </c>
      <c r="Q118">
        <v>115</v>
      </c>
      <c r="R118">
        <f t="shared" si="143"/>
        <v>2</v>
      </c>
      <c r="T118">
        <f t="shared" si="115"/>
        <v>0</v>
      </c>
      <c r="U118">
        <f t="shared" si="115"/>
        <v>1</v>
      </c>
      <c r="V118">
        <f t="shared" si="115"/>
        <v>0</v>
      </c>
      <c r="W118">
        <f t="shared" si="115"/>
        <v>0</v>
      </c>
      <c r="X118">
        <f t="shared" si="115"/>
        <v>0</v>
      </c>
      <c r="Y118">
        <f t="shared" si="115"/>
        <v>0</v>
      </c>
      <c r="Z118">
        <f t="shared" si="115"/>
        <v>0</v>
      </c>
      <c r="AA118">
        <f t="shared" si="115"/>
        <v>0</v>
      </c>
      <c r="AB118">
        <f t="shared" si="115"/>
        <v>0</v>
      </c>
    </row>
    <row r="119" spans="1:28">
      <c r="A119" s="2">
        <f>Dati!A119</f>
        <v>44160</v>
      </c>
      <c r="B119">
        <f>Positivi!B119+Deceduti!B119+Guariti!B119</f>
        <v>1480874</v>
      </c>
      <c r="C119">
        <f t="shared" ref="C119:C120" si="144">B119-B118</f>
        <v>25852</v>
      </c>
      <c r="D119">
        <f t="shared" ref="D119:D120" si="145">C119-C118</f>
        <v>2625</v>
      </c>
      <c r="E119" s="11">
        <f t="shared" ref="E119:E120" si="146">SUM(C113:C119)/7</f>
        <v>29788.857142857141</v>
      </c>
      <c r="Q119">
        <v>116</v>
      </c>
      <c r="R119">
        <f t="shared" ref="R119:R120" si="147">INT(C119/10000)</f>
        <v>2</v>
      </c>
      <c r="T119">
        <f t="shared" si="115"/>
        <v>0</v>
      </c>
      <c r="U119">
        <f t="shared" si="115"/>
        <v>1</v>
      </c>
      <c r="V119">
        <f t="shared" si="115"/>
        <v>0</v>
      </c>
      <c r="W119">
        <f t="shared" si="115"/>
        <v>0</v>
      </c>
      <c r="X119">
        <f t="shared" si="115"/>
        <v>0</v>
      </c>
      <c r="Y119">
        <f t="shared" si="115"/>
        <v>0</v>
      </c>
      <c r="Z119">
        <f t="shared" si="115"/>
        <v>0</v>
      </c>
      <c r="AA119">
        <f t="shared" si="115"/>
        <v>0</v>
      </c>
      <c r="AB119">
        <f t="shared" si="115"/>
        <v>0</v>
      </c>
    </row>
    <row r="120" spans="1:28">
      <c r="A120" s="2">
        <f>Dati!A120</f>
        <v>44161</v>
      </c>
      <c r="B120">
        <f>Positivi!B120+Deceduti!B120+Guariti!B120</f>
        <v>1509875</v>
      </c>
      <c r="C120">
        <f t="shared" si="144"/>
        <v>29001</v>
      </c>
      <c r="D120">
        <f t="shared" si="145"/>
        <v>3149</v>
      </c>
      <c r="E120" s="11">
        <f t="shared" si="146"/>
        <v>28763.857142857141</v>
      </c>
      <c r="Q120">
        <v>117</v>
      </c>
      <c r="R120">
        <f t="shared" si="147"/>
        <v>2</v>
      </c>
      <c r="T120">
        <f t="shared" si="115"/>
        <v>0</v>
      </c>
      <c r="U120">
        <f t="shared" si="115"/>
        <v>1</v>
      </c>
      <c r="V120">
        <f t="shared" si="115"/>
        <v>0</v>
      </c>
      <c r="W120">
        <f t="shared" si="115"/>
        <v>0</v>
      </c>
      <c r="X120">
        <f t="shared" si="115"/>
        <v>0</v>
      </c>
      <c r="Y120">
        <f t="shared" si="115"/>
        <v>0</v>
      </c>
      <c r="Z120">
        <f t="shared" si="115"/>
        <v>0</v>
      </c>
      <c r="AA120">
        <f t="shared" si="115"/>
        <v>0</v>
      </c>
      <c r="AB120">
        <f t="shared" si="115"/>
        <v>0</v>
      </c>
    </row>
    <row r="121" spans="1:28">
      <c r="A121" s="2">
        <f>Dati!A121</f>
        <v>44162</v>
      </c>
      <c r="B121">
        <f>Positivi!B121+Deceduti!B121+Guariti!B121</f>
        <v>1538217</v>
      </c>
      <c r="C121">
        <f t="shared" ref="C121:C123" si="148">B121-B120</f>
        <v>28342</v>
      </c>
      <c r="D121">
        <f t="shared" ref="D121:D123" si="149">C121-C120</f>
        <v>-659</v>
      </c>
      <c r="E121" s="11">
        <f t="shared" ref="E121:E123" si="150">SUM(C115:C121)/7</f>
        <v>27492.857142857141</v>
      </c>
      <c r="Q121">
        <v>118</v>
      </c>
      <c r="R121">
        <f t="shared" ref="R121:R123" si="151">INT(C121/10000)</f>
        <v>2</v>
      </c>
      <c r="T121">
        <f t="shared" si="115"/>
        <v>0</v>
      </c>
      <c r="U121">
        <f t="shared" si="115"/>
        <v>1</v>
      </c>
      <c r="V121">
        <f t="shared" si="115"/>
        <v>0</v>
      </c>
      <c r="W121">
        <f t="shared" si="115"/>
        <v>0</v>
      </c>
      <c r="X121">
        <f t="shared" si="115"/>
        <v>0</v>
      </c>
      <c r="Y121">
        <f t="shared" si="115"/>
        <v>0</v>
      </c>
      <c r="Z121">
        <f t="shared" si="115"/>
        <v>0</v>
      </c>
      <c r="AA121">
        <f t="shared" si="115"/>
        <v>0</v>
      </c>
      <c r="AB121">
        <f t="shared" si="115"/>
        <v>0</v>
      </c>
    </row>
    <row r="122" spans="1:28">
      <c r="A122" s="2">
        <f>Dati!A122</f>
        <v>44163</v>
      </c>
      <c r="B122">
        <f>Positivi!B122+Deceduti!B122+Guariti!B122</f>
        <v>1564532</v>
      </c>
      <c r="C122">
        <f t="shared" si="148"/>
        <v>26315</v>
      </c>
      <c r="D122">
        <f t="shared" si="149"/>
        <v>-2027</v>
      </c>
      <c r="E122" s="11">
        <f t="shared" si="150"/>
        <v>26285.857142857141</v>
      </c>
      <c r="Q122">
        <v>119</v>
      </c>
      <c r="R122">
        <f t="shared" si="151"/>
        <v>2</v>
      </c>
      <c r="T122">
        <f t="shared" si="115"/>
        <v>0</v>
      </c>
      <c r="U122">
        <f t="shared" si="115"/>
        <v>1</v>
      </c>
      <c r="V122">
        <f t="shared" si="115"/>
        <v>0</v>
      </c>
      <c r="W122">
        <f t="shared" si="115"/>
        <v>0</v>
      </c>
      <c r="X122">
        <f t="shared" si="115"/>
        <v>0</v>
      </c>
      <c r="Y122">
        <f t="shared" si="115"/>
        <v>0</v>
      </c>
      <c r="Z122">
        <f t="shared" si="115"/>
        <v>0</v>
      </c>
      <c r="AA122">
        <f t="shared" si="115"/>
        <v>0</v>
      </c>
      <c r="AB122">
        <f t="shared" si="115"/>
        <v>0</v>
      </c>
    </row>
    <row r="123" spans="1:28">
      <c r="A123" s="2">
        <f>Dati!A123</f>
        <v>44164</v>
      </c>
      <c r="B123">
        <f>Positivi!B123+Deceduti!B123+Guariti!B123</f>
        <v>1585178</v>
      </c>
      <c r="C123">
        <f t="shared" si="148"/>
        <v>20646</v>
      </c>
      <c r="D123">
        <f t="shared" si="149"/>
        <v>-5669</v>
      </c>
      <c r="E123" s="11">
        <f t="shared" si="150"/>
        <v>25187.142857142859</v>
      </c>
      <c r="Q123">
        <v>120</v>
      </c>
      <c r="R123">
        <f t="shared" si="151"/>
        <v>2</v>
      </c>
      <c r="T123">
        <f t="shared" si="115"/>
        <v>0</v>
      </c>
      <c r="U123">
        <f t="shared" si="115"/>
        <v>1</v>
      </c>
      <c r="V123">
        <f t="shared" si="115"/>
        <v>0</v>
      </c>
      <c r="W123">
        <f t="shared" si="115"/>
        <v>0</v>
      </c>
      <c r="X123">
        <f t="shared" si="115"/>
        <v>0</v>
      </c>
      <c r="Y123">
        <f t="shared" si="115"/>
        <v>0</v>
      </c>
      <c r="Z123">
        <f t="shared" si="115"/>
        <v>0</v>
      </c>
      <c r="AA123">
        <f t="shared" si="115"/>
        <v>0</v>
      </c>
      <c r="AB123">
        <f t="shared" si="115"/>
        <v>0</v>
      </c>
    </row>
    <row r="124" spans="1:28">
      <c r="A124" s="2">
        <f>Dati!A124</f>
        <v>44165</v>
      </c>
      <c r="B124">
        <f>Positivi!B124+Deceduti!B124+Guariti!B124</f>
        <v>1601554</v>
      </c>
      <c r="C124">
        <f t="shared" ref="C124:C127" si="152">B124-B123</f>
        <v>16376</v>
      </c>
      <c r="D124">
        <f t="shared" ref="D124:D127" si="153">C124-C123</f>
        <v>-4270</v>
      </c>
      <c r="E124" s="11">
        <f t="shared" ref="E124:E127" si="154">SUM(C118:C124)/7</f>
        <v>24251.285714285714</v>
      </c>
      <c r="Q124">
        <v>121</v>
      </c>
      <c r="R124">
        <f t="shared" ref="R124:R127" si="155">INT(C124/10000)</f>
        <v>1</v>
      </c>
      <c r="T124">
        <f t="shared" si="115"/>
        <v>1</v>
      </c>
      <c r="U124">
        <f t="shared" si="115"/>
        <v>0</v>
      </c>
      <c r="V124">
        <f t="shared" si="115"/>
        <v>0</v>
      </c>
      <c r="W124">
        <f t="shared" si="115"/>
        <v>0</v>
      </c>
      <c r="X124">
        <f t="shared" si="115"/>
        <v>0</v>
      </c>
      <c r="Y124">
        <f t="shared" si="115"/>
        <v>0</v>
      </c>
      <c r="Z124">
        <f t="shared" si="115"/>
        <v>0</v>
      </c>
      <c r="AA124">
        <f t="shared" si="115"/>
        <v>0</v>
      </c>
      <c r="AB124">
        <f t="shared" si="115"/>
        <v>0</v>
      </c>
    </row>
    <row r="125" spans="1:28">
      <c r="A125" s="2">
        <f>Dati!A125</f>
        <v>44166</v>
      </c>
      <c r="B125">
        <f>Positivi!B125+Deceduti!B125+Guariti!B125</f>
        <v>1620901</v>
      </c>
      <c r="C125">
        <f t="shared" si="152"/>
        <v>19347</v>
      </c>
      <c r="D125">
        <f t="shared" si="153"/>
        <v>2971</v>
      </c>
      <c r="E125" s="11">
        <f t="shared" si="154"/>
        <v>23697</v>
      </c>
      <c r="Q125">
        <v>122</v>
      </c>
      <c r="R125">
        <f t="shared" si="155"/>
        <v>1</v>
      </c>
      <c r="T125">
        <f t="shared" ref="T125:AB132" si="156">IF($R125=T$2,1,0)</f>
        <v>1</v>
      </c>
      <c r="U125">
        <f t="shared" si="156"/>
        <v>0</v>
      </c>
      <c r="V125">
        <f t="shared" si="156"/>
        <v>0</v>
      </c>
      <c r="W125">
        <f t="shared" si="156"/>
        <v>0</v>
      </c>
      <c r="X125">
        <f t="shared" si="156"/>
        <v>0</v>
      </c>
      <c r="Y125">
        <f t="shared" si="156"/>
        <v>0</v>
      </c>
      <c r="Z125">
        <f t="shared" si="156"/>
        <v>0</v>
      </c>
      <c r="AA125">
        <f t="shared" si="156"/>
        <v>0</v>
      </c>
      <c r="AB125">
        <f t="shared" si="156"/>
        <v>0</v>
      </c>
    </row>
    <row r="126" spans="1:28">
      <c r="A126" s="2">
        <f>Dati!A126</f>
        <v>44167</v>
      </c>
      <c r="B126">
        <f>Positivi!B126+Deceduti!B126+Guariti!B126</f>
        <v>1641610</v>
      </c>
      <c r="C126">
        <f t="shared" si="152"/>
        <v>20709</v>
      </c>
      <c r="D126">
        <f t="shared" si="153"/>
        <v>1362</v>
      </c>
      <c r="E126" s="11">
        <f t="shared" si="154"/>
        <v>22962.285714285714</v>
      </c>
      <c r="Q126">
        <v>123</v>
      </c>
      <c r="R126">
        <f t="shared" si="155"/>
        <v>2</v>
      </c>
      <c r="T126">
        <f t="shared" si="156"/>
        <v>0</v>
      </c>
      <c r="U126">
        <f t="shared" si="156"/>
        <v>1</v>
      </c>
      <c r="V126">
        <f t="shared" si="156"/>
        <v>0</v>
      </c>
      <c r="W126">
        <f t="shared" si="156"/>
        <v>0</v>
      </c>
      <c r="X126">
        <f t="shared" si="156"/>
        <v>0</v>
      </c>
      <c r="Y126">
        <f t="shared" si="156"/>
        <v>0</v>
      </c>
      <c r="Z126">
        <f t="shared" si="156"/>
        <v>0</v>
      </c>
      <c r="AA126">
        <f t="shared" si="156"/>
        <v>0</v>
      </c>
      <c r="AB126">
        <f t="shared" si="156"/>
        <v>0</v>
      </c>
    </row>
    <row r="127" spans="1:28">
      <c r="A127" s="2">
        <f>Dati!A127</f>
        <v>44168</v>
      </c>
      <c r="B127">
        <f>Positivi!B127+Deceduti!B127+Guariti!B127</f>
        <v>1664829</v>
      </c>
      <c r="C127">
        <f t="shared" si="152"/>
        <v>23219</v>
      </c>
      <c r="D127">
        <f t="shared" si="153"/>
        <v>2510</v>
      </c>
      <c r="E127" s="11">
        <f t="shared" si="154"/>
        <v>22136.285714285714</v>
      </c>
      <c r="Q127">
        <v>124</v>
      </c>
      <c r="R127">
        <f t="shared" si="155"/>
        <v>2</v>
      </c>
      <c r="T127">
        <f t="shared" si="156"/>
        <v>0</v>
      </c>
      <c r="U127">
        <f t="shared" si="156"/>
        <v>1</v>
      </c>
      <c r="V127">
        <f t="shared" si="156"/>
        <v>0</v>
      </c>
      <c r="W127">
        <f t="shared" si="156"/>
        <v>0</v>
      </c>
      <c r="X127">
        <f t="shared" si="156"/>
        <v>0</v>
      </c>
      <c r="Y127">
        <f t="shared" si="156"/>
        <v>0</v>
      </c>
      <c r="Z127">
        <f t="shared" si="156"/>
        <v>0</v>
      </c>
      <c r="AA127">
        <f t="shared" si="156"/>
        <v>0</v>
      </c>
      <c r="AB127">
        <f t="shared" si="156"/>
        <v>0</v>
      </c>
    </row>
    <row r="128" spans="1:28">
      <c r="A128" s="2">
        <f>Dati!A128</f>
        <v>44169</v>
      </c>
      <c r="B128">
        <f>Positivi!B128+Deceduti!B128+Guariti!B128</f>
        <v>1688939</v>
      </c>
      <c r="C128">
        <f t="shared" ref="C128:C129" si="157">B128-B127</f>
        <v>24110</v>
      </c>
      <c r="D128">
        <f t="shared" ref="D128:D129" si="158">C128-C127</f>
        <v>891</v>
      </c>
      <c r="E128" s="11">
        <f t="shared" ref="E128:E129" si="159">SUM(C122:C128)/7</f>
        <v>21531.714285714286</v>
      </c>
      <c r="Q128">
        <v>125</v>
      </c>
      <c r="R128">
        <f t="shared" ref="R128:R129" si="160">INT(C128/10000)</f>
        <v>2</v>
      </c>
      <c r="T128">
        <f t="shared" si="156"/>
        <v>0</v>
      </c>
      <c r="U128">
        <f t="shared" si="156"/>
        <v>1</v>
      </c>
      <c r="V128">
        <f t="shared" si="156"/>
        <v>0</v>
      </c>
      <c r="W128">
        <f t="shared" si="156"/>
        <v>0</v>
      </c>
      <c r="X128">
        <f t="shared" si="156"/>
        <v>0</v>
      </c>
      <c r="Y128">
        <f t="shared" si="156"/>
        <v>0</v>
      </c>
      <c r="Z128">
        <f t="shared" si="156"/>
        <v>0</v>
      </c>
      <c r="AA128">
        <f t="shared" si="156"/>
        <v>0</v>
      </c>
      <c r="AB128">
        <f t="shared" si="156"/>
        <v>0</v>
      </c>
    </row>
    <row r="129" spans="1:29">
      <c r="A129" s="2">
        <f>Dati!A129</f>
        <v>44170</v>
      </c>
      <c r="B129">
        <f>Positivi!B129+Deceduti!B129+Guariti!B129</f>
        <v>1709991</v>
      </c>
      <c r="C129">
        <f t="shared" si="157"/>
        <v>21052</v>
      </c>
      <c r="D129">
        <f t="shared" si="158"/>
        <v>-3058</v>
      </c>
      <c r="E129" s="11">
        <f t="shared" si="159"/>
        <v>20779.857142857141</v>
      </c>
      <c r="Q129">
        <v>126</v>
      </c>
      <c r="R129">
        <f t="shared" si="160"/>
        <v>2</v>
      </c>
      <c r="T129">
        <f t="shared" si="156"/>
        <v>0</v>
      </c>
      <c r="U129">
        <f t="shared" si="156"/>
        <v>1</v>
      </c>
      <c r="V129">
        <f t="shared" si="156"/>
        <v>0</v>
      </c>
      <c r="W129">
        <f t="shared" si="156"/>
        <v>0</v>
      </c>
      <c r="X129">
        <f t="shared" si="156"/>
        <v>0</v>
      </c>
      <c r="Y129">
        <f t="shared" si="156"/>
        <v>0</v>
      </c>
      <c r="Z129">
        <f t="shared" si="156"/>
        <v>0</v>
      </c>
      <c r="AA129">
        <f t="shared" si="156"/>
        <v>0</v>
      </c>
      <c r="AB129">
        <f t="shared" si="156"/>
        <v>0</v>
      </c>
    </row>
    <row r="130" spans="1:29">
      <c r="A130" s="2">
        <f>Dati!A130</f>
        <v>44171</v>
      </c>
      <c r="B130">
        <f>Positivi!B130+Deceduti!B130+Guariti!B130</f>
        <v>1728878</v>
      </c>
      <c r="C130">
        <f t="shared" ref="C130:C132" si="161">B130-B129</f>
        <v>18887</v>
      </c>
      <c r="D130">
        <f t="shared" ref="D130:D132" si="162">C130-C129</f>
        <v>-2165</v>
      </c>
      <c r="E130" s="11">
        <f t="shared" ref="E130:E132" si="163">SUM(C124:C130)/7</f>
        <v>20528.571428571428</v>
      </c>
      <c r="Q130">
        <v>127</v>
      </c>
      <c r="R130">
        <f t="shared" ref="R130:R131" si="164">INT(C130/10000)</f>
        <v>1</v>
      </c>
      <c r="T130">
        <f t="shared" si="156"/>
        <v>1</v>
      </c>
      <c r="U130">
        <f t="shared" si="156"/>
        <v>0</v>
      </c>
      <c r="V130">
        <f t="shared" si="156"/>
        <v>0</v>
      </c>
      <c r="W130">
        <f t="shared" si="156"/>
        <v>0</v>
      </c>
      <c r="X130">
        <f t="shared" si="156"/>
        <v>0</v>
      </c>
      <c r="Y130">
        <f t="shared" si="156"/>
        <v>0</v>
      </c>
      <c r="Z130">
        <f t="shared" si="156"/>
        <v>0</v>
      </c>
      <c r="AA130">
        <f t="shared" si="156"/>
        <v>0</v>
      </c>
      <c r="AB130">
        <f t="shared" si="156"/>
        <v>0</v>
      </c>
    </row>
    <row r="131" spans="1:29">
      <c r="A131" s="2">
        <f>Dati!A131</f>
        <v>44172</v>
      </c>
      <c r="B131">
        <f>Positivi!B131+Deceduti!B131+Guariti!B131</f>
        <v>1742557</v>
      </c>
      <c r="C131">
        <f t="shared" si="161"/>
        <v>13679</v>
      </c>
      <c r="D131">
        <f t="shared" si="162"/>
        <v>-5208</v>
      </c>
      <c r="E131" s="11">
        <f t="shared" si="163"/>
        <v>20143.285714285714</v>
      </c>
      <c r="Q131">
        <v>128</v>
      </c>
      <c r="R131">
        <f t="shared" si="164"/>
        <v>1</v>
      </c>
      <c r="T131">
        <f t="shared" si="156"/>
        <v>1</v>
      </c>
      <c r="U131">
        <f t="shared" si="156"/>
        <v>0</v>
      </c>
      <c r="V131">
        <f t="shared" si="156"/>
        <v>0</v>
      </c>
      <c r="W131">
        <f t="shared" si="156"/>
        <v>0</v>
      </c>
      <c r="X131">
        <f t="shared" si="156"/>
        <v>0</v>
      </c>
      <c r="Y131">
        <f t="shared" si="156"/>
        <v>0</v>
      </c>
      <c r="Z131">
        <f t="shared" si="156"/>
        <v>0</v>
      </c>
      <c r="AA131">
        <f t="shared" si="156"/>
        <v>0</v>
      </c>
      <c r="AB131">
        <f t="shared" si="156"/>
        <v>0</v>
      </c>
    </row>
    <row r="132" spans="1:29">
      <c r="A132" s="2">
        <f>Dati!A132</f>
        <v>44173</v>
      </c>
      <c r="B132">
        <f>Positivi!B132+Deceduti!B132+Guariti!B132</f>
        <v>1757394</v>
      </c>
      <c r="C132">
        <f t="shared" si="161"/>
        <v>14837</v>
      </c>
      <c r="D132">
        <f t="shared" si="162"/>
        <v>1158</v>
      </c>
      <c r="E132" s="11">
        <f t="shared" si="163"/>
        <v>19499</v>
      </c>
      <c r="Q132">
        <v>129</v>
      </c>
      <c r="R132">
        <f t="shared" ref="R132" si="165">INT(C132/10000)</f>
        <v>1</v>
      </c>
      <c r="T132">
        <f t="shared" si="156"/>
        <v>1</v>
      </c>
      <c r="U132">
        <f t="shared" si="156"/>
        <v>0</v>
      </c>
      <c r="V132">
        <f t="shared" si="156"/>
        <v>0</v>
      </c>
      <c r="W132">
        <f t="shared" si="156"/>
        <v>0</v>
      </c>
      <c r="X132">
        <f t="shared" si="156"/>
        <v>0</v>
      </c>
      <c r="Y132">
        <f t="shared" si="156"/>
        <v>0</v>
      </c>
      <c r="Z132">
        <f t="shared" si="156"/>
        <v>0</v>
      </c>
      <c r="AA132">
        <f t="shared" si="156"/>
        <v>0</v>
      </c>
      <c r="AB132">
        <f t="shared" si="156"/>
        <v>0</v>
      </c>
    </row>
    <row r="140" spans="1:29">
      <c r="Q140">
        <f>MAX(Q4:Q138)</f>
        <v>129</v>
      </c>
      <c r="T140" s="11">
        <f>SUM(T4:T138)*100/$Q$140</f>
        <v>40.310077519379846</v>
      </c>
      <c r="U140" s="11">
        <f t="shared" ref="U140:AC140" si="166">SUM(U4:U138)*100/$Q$140</f>
        <v>22.480620155038761</v>
      </c>
      <c r="V140" s="11">
        <f t="shared" si="166"/>
        <v>16.279069767441861</v>
      </c>
      <c r="W140" s="11">
        <f t="shared" si="166"/>
        <v>6.9767441860465116</v>
      </c>
      <c r="X140" s="11">
        <f t="shared" si="166"/>
        <v>5.4263565891472867</v>
      </c>
      <c r="Y140" s="11">
        <f t="shared" si="166"/>
        <v>1.5503875968992249</v>
      </c>
      <c r="Z140" s="11">
        <f t="shared" si="166"/>
        <v>0.77519379844961245</v>
      </c>
      <c r="AA140" s="11">
        <f t="shared" si="166"/>
        <v>2.3255813953488373</v>
      </c>
      <c r="AB140" s="11">
        <f t="shared" si="166"/>
        <v>3.8759689922480618</v>
      </c>
      <c r="AC140" s="11">
        <f t="shared" si="16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Analisi-dead</vt:lpstr>
      <vt:lpstr>Bilog</vt:lpstr>
      <vt:lpstr>R0</vt:lpstr>
      <vt:lpstr>Coeff stime</vt:lpstr>
      <vt:lpstr>Analisi-nuovi-pos (2)</vt:lpstr>
      <vt:lpstr>Analisi-dead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2020-12-08T20:19:59Z</dcterms:modified>
</cp:coreProperties>
</file>