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61B190B-4D9F-48FA-9EE3-363F1299DF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18" l="1"/>
  <c r="D93" i="18"/>
  <c r="E93" i="18"/>
  <c r="G93" i="18" s="1"/>
  <c r="I93" i="18" s="1"/>
  <c r="F93" i="18"/>
  <c r="H93" i="18"/>
  <c r="J93" i="18"/>
  <c r="L93" i="18" s="1"/>
  <c r="K93" i="18"/>
  <c r="B95" i="17"/>
  <c r="C95" i="17" s="1"/>
  <c r="C99" i="15"/>
  <c r="D99" i="15" s="1"/>
  <c r="J99" i="15" s="1"/>
  <c r="E99" i="15"/>
  <c r="F99" i="15"/>
  <c r="G99" i="15" s="1"/>
  <c r="H99" i="15"/>
  <c r="C95" i="16"/>
  <c r="D95" i="16" s="1"/>
  <c r="G95" i="16"/>
  <c r="E95" i="16" s="1"/>
  <c r="F95" i="16" s="1"/>
  <c r="C95" i="9"/>
  <c r="D95" i="9" s="1"/>
  <c r="G95" i="9"/>
  <c r="I95" i="9" s="1"/>
  <c r="H95" i="9"/>
  <c r="J95" i="9"/>
  <c r="R95" i="13"/>
  <c r="T95" i="13" s="1"/>
  <c r="B95" i="13"/>
  <c r="C95" i="13" s="1"/>
  <c r="D95" i="13" s="1"/>
  <c r="B95" i="7"/>
  <c r="C95" i="7" s="1"/>
  <c r="D95" i="7" s="1"/>
  <c r="E95" i="7" s="1"/>
  <c r="B95" i="8"/>
  <c r="C95" i="8" s="1"/>
  <c r="D95" i="8" s="1"/>
  <c r="E95" i="8" s="1"/>
  <c r="B95" i="6"/>
  <c r="C95" i="6" s="1"/>
  <c r="D95" i="6" s="1"/>
  <c r="E95" i="6" s="1"/>
  <c r="R95" i="5"/>
  <c r="T95" i="5" s="1"/>
  <c r="W95" i="5"/>
  <c r="AA95" i="5"/>
  <c r="B95" i="5"/>
  <c r="C95" i="5"/>
  <c r="D95" i="5"/>
  <c r="E95" i="5"/>
  <c r="R95" i="4"/>
  <c r="T95" i="4" s="1"/>
  <c r="B95" i="4"/>
  <c r="C95" i="4" s="1"/>
  <c r="D95" i="4" s="1"/>
  <c r="E95" i="4" s="1"/>
  <c r="B95" i="3"/>
  <c r="C95" i="3" s="1"/>
  <c r="D95" i="3" s="1"/>
  <c r="E95" i="3" s="1"/>
  <c r="B95" i="2"/>
  <c r="C95" i="2" s="1"/>
  <c r="D95" i="2" s="1"/>
  <c r="E95" i="2" s="1"/>
  <c r="E95" i="17" l="1"/>
  <c r="D95" i="17"/>
  <c r="I99" i="15"/>
  <c r="H95" i="16"/>
  <c r="I95" i="16" s="1"/>
  <c r="E95" i="9"/>
  <c r="K95" i="9"/>
  <c r="V95" i="13"/>
  <c r="AA95" i="13"/>
  <c r="Z95" i="13"/>
  <c r="Y95" i="13"/>
  <c r="U95" i="13"/>
  <c r="W95" i="13"/>
  <c r="AB95" i="13"/>
  <c r="X95" i="13"/>
  <c r="U95" i="5"/>
  <c r="Z95" i="5"/>
  <c r="V95" i="5"/>
  <c r="Y95" i="5"/>
  <c r="AB95" i="5"/>
  <c r="X95" i="5"/>
  <c r="W95" i="4"/>
  <c r="U95" i="4"/>
  <c r="AA95" i="4"/>
  <c r="Z95" i="4"/>
  <c r="V95" i="4"/>
  <c r="Y95" i="4"/>
  <c r="AB95" i="4"/>
  <c r="X95" i="4"/>
  <c r="C91" i="18"/>
  <c r="D91" i="18"/>
  <c r="E91" i="18"/>
  <c r="G91" i="18" s="1"/>
  <c r="I91" i="18" s="1"/>
  <c r="F91" i="18"/>
  <c r="H91" i="18"/>
  <c r="K91" i="18"/>
  <c r="C92" i="18"/>
  <c r="D92" i="18"/>
  <c r="E92" i="18"/>
  <c r="F92" i="18"/>
  <c r="H92" i="18"/>
  <c r="K92" i="18"/>
  <c r="B93" i="17"/>
  <c r="B94" i="17"/>
  <c r="C94" i="17" s="1"/>
  <c r="C97" i="15"/>
  <c r="H97" i="15"/>
  <c r="F97" i="15" s="1"/>
  <c r="C98" i="15"/>
  <c r="D98" i="15"/>
  <c r="H98" i="15"/>
  <c r="G93" i="16"/>
  <c r="E93" i="16" s="1"/>
  <c r="G94" i="16"/>
  <c r="C93" i="9"/>
  <c r="C94" i="9"/>
  <c r="B93" i="7"/>
  <c r="B94" i="7"/>
  <c r="C94" i="7" s="1"/>
  <c r="B93" i="8"/>
  <c r="B94" i="8"/>
  <c r="H94" i="9" s="1"/>
  <c r="J94" i="9" s="1"/>
  <c r="B93" i="6"/>
  <c r="B94" i="6"/>
  <c r="C94" i="6" s="1"/>
  <c r="B93" i="5"/>
  <c r="B94" i="5"/>
  <c r="B93" i="4"/>
  <c r="B94" i="4"/>
  <c r="B93" i="3"/>
  <c r="C94" i="3" s="1"/>
  <c r="B94" i="3"/>
  <c r="B93" i="2"/>
  <c r="C94" i="2" s="1"/>
  <c r="B94" i="2"/>
  <c r="C94" i="5" l="1"/>
  <c r="R94" i="5" s="1"/>
  <c r="V94" i="5" s="1"/>
  <c r="E98" i="15"/>
  <c r="AA92" i="18"/>
  <c r="C94" i="4"/>
  <c r="R94" i="4" s="1"/>
  <c r="J92" i="18"/>
  <c r="L92" i="18" s="1"/>
  <c r="B93" i="13"/>
  <c r="D94" i="9"/>
  <c r="H93" i="9"/>
  <c r="J93" i="9" s="1"/>
  <c r="G92" i="18"/>
  <c r="I92" i="18" s="1"/>
  <c r="C94" i="8"/>
  <c r="B94" i="13"/>
  <c r="G93" i="9"/>
  <c r="I93" i="9" s="1"/>
  <c r="J98" i="15"/>
  <c r="AF92" i="18"/>
  <c r="Z92" i="18"/>
  <c r="G97" i="15"/>
  <c r="I97" i="15"/>
  <c r="F98" i="15"/>
  <c r="G98" i="15" s="1"/>
  <c r="I98" i="15"/>
  <c r="F93" i="16"/>
  <c r="E94" i="16"/>
  <c r="G94" i="9"/>
  <c r="I94" i="9" s="1"/>
  <c r="Y94" i="5"/>
  <c r="U94" i="5"/>
  <c r="AB94" i="5"/>
  <c r="X94" i="5"/>
  <c r="T94" i="5"/>
  <c r="AA94" i="5"/>
  <c r="W94" i="5"/>
  <c r="Z94" i="5"/>
  <c r="V94" i="4" l="1"/>
  <c r="U94" i="4"/>
  <c r="AA94" i="4"/>
  <c r="T94" i="4"/>
  <c r="AB94" i="4"/>
  <c r="W94" i="4"/>
  <c r="X94" i="4"/>
  <c r="Z94" i="4"/>
  <c r="Y94" i="4"/>
  <c r="C93" i="16"/>
  <c r="C94" i="13"/>
  <c r="C94" i="16"/>
  <c r="H94" i="16" s="1"/>
  <c r="F94" i="16"/>
  <c r="H93" i="16" l="1"/>
  <c r="R94" i="13"/>
  <c r="K94" i="9"/>
  <c r="I94" i="16"/>
  <c r="D94" i="16"/>
  <c r="V94" i="13" l="1"/>
  <c r="X94" i="13"/>
  <c r="Y94" i="13"/>
  <c r="T94" i="13"/>
  <c r="AB94" i="13"/>
  <c r="U94" i="13"/>
  <c r="AA94" i="13"/>
  <c r="W94" i="13"/>
  <c r="Z94" i="13"/>
  <c r="B91" i="17" l="1"/>
  <c r="B92" i="17"/>
  <c r="H100" i="15"/>
  <c r="H101" i="15"/>
  <c r="H102" i="15"/>
  <c r="H103" i="15"/>
  <c r="H104" i="15"/>
  <c r="H105" i="15"/>
  <c r="C95" i="15"/>
  <c r="H95" i="15"/>
  <c r="F95" i="15" s="1"/>
  <c r="C96" i="15"/>
  <c r="H96" i="15"/>
  <c r="G91" i="16"/>
  <c r="E91" i="16" s="1"/>
  <c r="G92" i="16"/>
  <c r="C91" i="9"/>
  <c r="D92" i="9" s="1"/>
  <c r="C92" i="9"/>
  <c r="D93" i="9" s="1"/>
  <c r="B91" i="7"/>
  <c r="B92" i="7"/>
  <c r="B91" i="8"/>
  <c r="B92" i="8"/>
  <c r="C93" i="8" s="1"/>
  <c r="B91" i="6"/>
  <c r="B92" i="6"/>
  <c r="B91" i="5"/>
  <c r="B92" i="5"/>
  <c r="C93" i="5" s="1"/>
  <c r="B91" i="4"/>
  <c r="B92" i="4"/>
  <c r="B91" i="3"/>
  <c r="B92" i="3"/>
  <c r="B91" i="2"/>
  <c r="B92" i="2"/>
  <c r="G92" i="9" s="1"/>
  <c r="I92" i="9" s="1"/>
  <c r="D94" i="8" l="1"/>
  <c r="B91" i="13"/>
  <c r="H91" i="9"/>
  <c r="J91" i="9" s="1"/>
  <c r="E96" i="15"/>
  <c r="E97" i="15"/>
  <c r="D97" i="15"/>
  <c r="J97" i="15" s="1"/>
  <c r="C92" i="3"/>
  <c r="C93" i="3"/>
  <c r="C92" i="5"/>
  <c r="C92" i="7"/>
  <c r="Y92" i="18"/>
  <c r="C93" i="7"/>
  <c r="H92" i="9"/>
  <c r="J92" i="9" s="1"/>
  <c r="E93" i="9"/>
  <c r="E94" i="9"/>
  <c r="G91" i="9"/>
  <c r="I91" i="9" s="1"/>
  <c r="Y91" i="18"/>
  <c r="C92" i="17"/>
  <c r="C93" i="17"/>
  <c r="D93" i="5"/>
  <c r="R93" i="5"/>
  <c r="D94" i="5"/>
  <c r="C92" i="2"/>
  <c r="C93" i="2"/>
  <c r="C92" i="4"/>
  <c r="C93" i="4"/>
  <c r="C92" i="6"/>
  <c r="C93" i="6"/>
  <c r="C92" i="8"/>
  <c r="D93" i="8" s="1"/>
  <c r="B92" i="13"/>
  <c r="D96" i="15"/>
  <c r="J96" i="15" s="1"/>
  <c r="G95" i="15"/>
  <c r="F96" i="15"/>
  <c r="G96" i="15" s="1"/>
  <c r="I96" i="15"/>
  <c r="I95" i="15"/>
  <c r="E92" i="16"/>
  <c r="F91" i="16"/>
  <c r="D93" i="6" l="1"/>
  <c r="D94" i="6"/>
  <c r="E94" i="6" s="1"/>
  <c r="C91" i="16"/>
  <c r="R92" i="5"/>
  <c r="E94" i="8"/>
  <c r="D93" i="4"/>
  <c r="R93" i="4"/>
  <c r="D94" i="4"/>
  <c r="E94" i="5"/>
  <c r="D93" i="7"/>
  <c r="D94" i="7"/>
  <c r="D94" i="3"/>
  <c r="D93" i="3"/>
  <c r="D93" i="2"/>
  <c r="D94" i="2"/>
  <c r="C92" i="13"/>
  <c r="C93" i="13"/>
  <c r="C92" i="16"/>
  <c r="R92" i="4"/>
  <c r="T93" i="5"/>
  <c r="X93" i="5"/>
  <c r="V93" i="5"/>
  <c r="Y93" i="5"/>
  <c r="AA93" i="5"/>
  <c r="U93" i="5"/>
  <c r="W93" i="5"/>
  <c r="Z93" i="5"/>
  <c r="AB93" i="5"/>
  <c r="H92" i="16"/>
  <c r="F92" i="16"/>
  <c r="AG92" i="18" l="1"/>
  <c r="K92" i="9"/>
  <c r="R92" i="13"/>
  <c r="V92" i="4"/>
  <c r="Z92" i="4"/>
  <c r="Y92" i="4"/>
  <c r="AB92" i="4"/>
  <c r="T92" i="4"/>
  <c r="U92" i="4"/>
  <c r="X92" i="4"/>
  <c r="AA92" i="4"/>
  <c r="W92" i="4"/>
  <c r="E94" i="3"/>
  <c r="E94" i="4"/>
  <c r="H91" i="16"/>
  <c r="I92" i="16"/>
  <c r="I93" i="16"/>
  <c r="D93" i="13"/>
  <c r="R93" i="13"/>
  <c r="K93" i="9"/>
  <c r="D94" i="13"/>
  <c r="D93" i="16"/>
  <c r="D92" i="16"/>
  <c r="E94" i="2"/>
  <c r="E94" i="7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F100" i="1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F101" i="15"/>
  <c r="G100" i="15"/>
  <c r="F102" i="15" l="1"/>
  <c r="G101" i="15"/>
  <c r="F103" i="15" l="1"/>
  <c r="G102" i="15"/>
  <c r="F104" i="15" l="1"/>
  <c r="G103" i="15"/>
  <c r="F105" i="15" l="1"/>
  <c r="G105" i="15" s="1"/>
  <c r="G104" i="15"/>
  <c r="C90" i="18" l="1"/>
  <c r="D90" i="18"/>
  <c r="E90" i="18"/>
  <c r="F90" i="18"/>
  <c r="H90" i="18"/>
  <c r="K90" i="18"/>
  <c r="B90" i="17"/>
  <c r="C94" i="15"/>
  <c r="F94" i="15"/>
  <c r="G94" i="15" s="1"/>
  <c r="H94" i="15"/>
  <c r="G90" i="16"/>
  <c r="E90" i="16" s="1"/>
  <c r="F90" i="16" s="1"/>
  <c r="C90" i="9"/>
  <c r="G90" i="9" s="1"/>
  <c r="I90" i="9" s="1"/>
  <c r="B90" i="7"/>
  <c r="B90" i="8"/>
  <c r="B90" i="6"/>
  <c r="B90" i="5"/>
  <c r="B90" i="4"/>
  <c r="B90" i="3"/>
  <c r="C91" i="3" s="1"/>
  <c r="B90" i="2"/>
  <c r="H90" i="9" l="1"/>
  <c r="J90" i="9" s="1"/>
  <c r="C91" i="6"/>
  <c r="C91" i="17"/>
  <c r="E94" i="17" s="1"/>
  <c r="G90" i="18"/>
  <c r="I90" i="18" s="1"/>
  <c r="AA91" i="18"/>
  <c r="AF91" i="18" s="1"/>
  <c r="C91" i="2"/>
  <c r="C91" i="8"/>
  <c r="B90" i="13"/>
  <c r="D91" i="9"/>
  <c r="Z91" i="18"/>
  <c r="C91" i="4"/>
  <c r="C91" i="5"/>
  <c r="Y90" i="18"/>
  <c r="C91" i="7"/>
  <c r="D92" i="3"/>
  <c r="E95" i="15"/>
  <c r="D95" i="15"/>
  <c r="J95" i="15" s="1"/>
  <c r="J91" i="18"/>
  <c r="L91" i="18" s="1"/>
  <c r="I94" i="15"/>
  <c r="C88" i="18"/>
  <c r="D88" i="18"/>
  <c r="E88" i="18"/>
  <c r="F88" i="18"/>
  <c r="H88" i="18"/>
  <c r="K88" i="18"/>
  <c r="C89" i="18"/>
  <c r="D89" i="18"/>
  <c r="E89" i="18"/>
  <c r="F89" i="18"/>
  <c r="H89" i="18"/>
  <c r="K89" i="18"/>
  <c r="B88" i="17"/>
  <c r="B89" i="17"/>
  <c r="C90" i="17" s="1"/>
  <c r="E93" i="17" s="1"/>
  <c r="C92" i="15"/>
  <c r="C93" i="15"/>
  <c r="E94" i="15" s="1"/>
  <c r="L10" i="12"/>
  <c r="L4" i="16"/>
  <c r="G88" i="16"/>
  <c r="G89" i="16"/>
  <c r="C88" i="9"/>
  <c r="H88" i="9"/>
  <c r="J88" i="9" s="1"/>
  <c r="C89" i="9"/>
  <c r="D90" i="9" s="1"/>
  <c r="B88" i="7"/>
  <c r="Y88" i="18" s="1"/>
  <c r="B89" i="7"/>
  <c r="Y89" i="18" s="1"/>
  <c r="B88" i="8"/>
  <c r="B89" i="8"/>
  <c r="C89" i="8" s="1"/>
  <c r="B88" i="6"/>
  <c r="B89" i="6"/>
  <c r="B88" i="5"/>
  <c r="B89" i="5"/>
  <c r="C89" i="5" s="1"/>
  <c r="B88" i="4"/>
  <c r="B89" i="4"/>
  <c r="C90" i="4" s="1"/>
  <c r="B88" i="3"/>
  <c r="B89" i="3"/>
  <c r="B88" i="2"/>
  <c r="B89" i="2"/>
  <c r="G89" i="9" s="1"/>
  <c r="I89" i="9" s="1"/>
  <c r="G88" i="9" l="1"/>
  <c r="I88" i="9" s="1"/>
  <c r="G89" i="18"/>
  <c r="I89" i="18" s="1"/>
  <c r="B88" i="13"/>
  <c r="C88" i="16" s="1"/>
  <c r="AA89" i="18"/>
  <c r="AF89" i="18" s="1"/>
  <c r="G88" i="18"/>
  <c r="I88" i="18" s="1"/>
  <c r="C90" i="7"/>
  <c r="C89" i="6"/>
  <c r="C89" i="7"/>
  <c r="B89" i="13"/>
  <c r="C90" i="13" s="1"/>
  <c r="Z89" i="18"/>
  <c r="D90" i="7"/>
  <c r="R90" i="4"/>
  <c r="D92" i="8"/>
  <c r="C89" i="3"/>
  <c r="C90" i="3"/>
  <c r="H89" i="9"/>
  <c r="J89" i="9" s="1"/>
  <c r="AA90" i="18"/>
  <c r="AF90" i="18" s="1"/>
  <c r="R91" i="5"/>
  <c r="D92" i="5"/>
  <c r="E91" i="9"/>
  <c r="E92" i="9"/>
  <c r="C90" i="8"/>
  <c r="D90" i="8" s="1"/>
  <c r="D94" i="15"/>
  <c r="J94" i="15" s="1"/>
  <c r="D91" i="7"/>
  <c r="D92" i="7"/>
  <c r="C90" i="5"/>
  <c r="D92" i="2"/>
  <c r="D92" i="6"/>
  <c r="E93" i="15"/>
  <c r="J90" i="18"/>
  <c r="L90" i="18" s="1"/>
  <c r="C89" i="2"/>
  <c r="C89" i="4"/>
  <c r="D90" i="4" s="1"/>
  <c r="R89" i="5"/>
  <c r="D89" i="9"/>
  <c r="E90" i="9" s="1"/>
  <c r="D93" i="15"/>
  <c r="C89" i="17"/>
  <c r="E92" i="17" s="1"/>
  <c r="E93" i="3"/>
  <c r="D91" i="4"/>
  <c r="R91" i="4"/>
  <c r="D92" i="4"/>
  <c r="Z90" i="18"/>
  <c r="C91" i="13"/>
  <c r="C90" i="16"/>
  <c r="C90" i="2"/>
  <c r="D90" i="2" s="1"/>
  <c r="C90" i="6"/>
  <c r="D90" i="6" s="1"/>
  <c r="J89" i="18"/>
  <c r="L89" i="18" s="1"/>
  <c r="Z89" i="5"/>
  <c r="D91" i="6" l="1"/>
  <c r="E91" i="6" s="1"/>
  <c r="E91" i="7"/>
  <c r="AG90" i="18"/>
  <c r="R90" i="13"/>
  <c r="K90" i="9"/>
  <c r="D91" i="2"/>
  <c r="E91" i="2" s="1"/>
  <c r="E92" i="5"/>
  <c r="E93" i="5"/>
  <c r="D90" i="3"/>
  <c r="D91" i="3"/>
  <c r="E92" i="4"/>
  <c r="E93" i="4"/>
  <c r="E92" i="6"/>
  <c r="E93" i="6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E92" i="8"/>
  <c r="E93" i="8"/>
  <c r="C89" i="13"/>
  <c r="C89" i="16"/>
  <c r="D89" i="16" s="1"/>
  <c r="D90" i="16"/>
  <c r="D91" i="16"/>
  <c r="H90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E92" i="7"/>
  <c r="E93" i="7"/>
  <c r="D91" i="13"/>
  <c r="AG91" i="18"/>
  <c r="K91" i="9"/>
  <c r="R91" i="13"/>
  <c r="D92" i="13"/>
  <c r="E91" i="4"/>
  <c r="R89" i="4"/>
  <c r="E92" i="2"/>
  <c r="E93" i="2"/>
  <c r="D91" i="8"/>
  <c r="E91" i="8" s="1"/>
  <c r="AG89" i="18" l="1"/>
  <c r="R89" i="13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T90" i="13"/>
  <c r="Z90" i="13"/>
  <c r="AA90" i="13"/>
  <c r="V90" i="13"/>
  <c r="W90" i="13"/>
  <c r="U90" i="13"/>
  <c r="AB90" i="13"/>
  <c r="X90" i="13"/>
  <c r="Y90" i="13"/>
  <c r="U89" i="4"/>
  <c r="T89" i="4"/>
  <c r="AB89" i="4"/>
  <c r="W89" i="4"/>
  <c r="X89" i="4"/>
  <c r="AA89" i="4"/>
  <c r="Z89" i="4"/>
  <c r="Y89" i="4"/>
  <c r="V89" i="4"/>
  <c r="I91" i="16"/>
  <c r="E91" i="5"/>
  <c r="E91" i="3"/>
  <c r="E92" i="3"/>
  <c r="D90" i="13"/>
  <c r="U89" i="13" l="1"/>
  <c r="X89" i="13"/>
  <c r="AB89" i="13"/>
  <c r="T89" i="13"/>
  <c r="Y89" i="13"/>
  <c r="Z89" i="13"/>
  <c r="AA89" i="13"/>
  <c r="V89" i="13"/>
  <c r="W89" i="13"/>
  <c r="C86" i="18" l="1"/>
  <c r="D86" i="18"/>
  <c r="E86" i="18"/>
  <c r="F86" i="18"/>
  <c r="G86" i="18" s="1"/>
  <c r="I86" i="18" s="1"/>
  <c r="H86" i="18"/>
  <c r="K86" i="18"/>
  <c r="C87" i="18"/>
  <c r="J88" i="18" s="1"/>
  <c r="L88" i="18" s="1"/>
  <c r="D87" i="18"/>
  <c r="E87" i="18"/>
  <c r="F87" i="18"/>
  <c r="AA88" i="18" s="1"/>
  <c r="H87" i="18"/>
  <c r="K87" i="18"/>
  <c r="B86" i="17"/>
  <c r="B87" i="17"/>
  <c r="C88" i="17" s="1"/>
  <c r="C87" i="17"/>
  <c r="C90" i="15"/>
  <c r="D91" i="15" s="1"/>
  <c r="C91" i="15"/>
  <c r="G86" i="16"/>
  <c r="G87" i="16"/>
  <c r="C86" i="9"/>
  <c r="C87" i="9"/>
  <c r="B86" i="7"/>
  <c r="B87" i="7"/>
  <c r="B86" i="8"/>
  <c r="B87" i="8"/>
  <c r="C88" i="8" s="1"/>
  <c r="B86" i="6"/>
  <c r="B87" i="6"/>
  <c r="B86" i="5"/>
  <c r="B87" i="5"/>
  <c r="B86" i="4"/>
  <c r="B87" i="4"/>
  <c r="B86" i="3"/>
  <c r="B87" i="3"/>
  <c r="B86" i="2"/>
  <c r="G86" i="9" s="1"/>
  <c r="I86" i="9" s="1"/>
  <c r="B87" i="2"/>
  <c r="H87" i="9" l="1"/>
  <c r="J87" i="9" s="1"/>
  <c r="B86" i="13"/>
  <c r="C87" i="8"/>
  <c r="D88" i="8" s="1"/>
  <c r="C87" i="2"/>
  <c r="C88" i="2"/>
  <c r="D89" i="8"/>
  <c r="G87" i="9"/>
  <c r="I87" i="9" s="1"/>
  <c r="E91" i="15"/>
  <c r="E92" i="15"/>
  <c r="D92" i="15"/>
  <c r="D93" i="17"/>
  <c r="E90" i="17"/>
  <c r="C87" i="5"/>
  <c r="C88" i="5"/>
  <c r="C87" i="6"/>
  <c r="C88" i="6"/>
  <c r="Y86" i="18"/>
  <c r="C87" i="3"/>
  <c r="C88" i="3"/>
  <c r="B87" i="13"/>
  <c r="D87" i="9"/>
  <c r="D88" i="9"/>
  <c r="D94" i="17"/>
  <c r="E91" i="17"/>
  <c r="G87" i="18"/>
  <c r="I87" i="18" s="1"/>
  <c r="Z87" i="18"/>
  <c r="Z88" i="18"/>
  <c r="AF88" i="18"/>
  <c r="C87" i="4"/>
  <c r="C88" i="4"/>
  <c r="C87" i="7"/>
  <c r="Y87" i="18"/>
  <c r="C88" i="7"/>
  <c r="H86" i="9"/>
  <c r="J86" i="9" s="1"/>
  <c r="AA87" i="18"/>
  <c r="AF87" i="18" s="1"/>
  <c r="C87" i="16"/>
  <c r="D88" i="16" s="1"/>
  <c r="C86" i="16"/>
  <c r="J87" i="18"/>
  <c r="L87" i="18" s="1"/>
  <c r="D88" i="4" l="1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8"/>
  <c r="E90" i="8"/>
  <c r="E89" i="9"/>
  <c r="E88" i="9"/>
  <c r="R87" i="5"/>
  <c r="D88" i="5"/>
  <c r="R88" i="5"/>
  <c r="D89" i="5"/>
  <c r="D87" i="16"/>
  <c r="X87" i="5" l="1"/>
  <c r="AB87" i="5"/>
  <c r="V87" i="5"/>
  <c r="W87" i="5"/>
  <c r="T87" i="5"/>
  <c r="Z87" i="5"/>
  <c r="Y87" i="5"/>
  <c r="U87" i="5"/>
  <c r="AA87" i="5"/>
  <c r="E89" i="5"/>
  <c r="E90" i="5"/>
  <c r="D88" i="13"/>
  <c r="AG88" i="18"/>
  <c r="R88" i="13"/>
  <c r="K88" i="9"/>
  <c r="D89" i="13"/>
  <c r="E89" i="7"/>
  <c r="E90" i="7"/>
  <c r="E89" i="6"/>
  <c r="E90" i="6"/>
  <c r="E89" i="4"/>
  <c r="E90" i="4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AG87" i="18"/>
  <c r="K87" i="9"/>
  <c r="R87" i="13"/>
  <c r="V87" i="4"/>
  <c r="Y87" i="4"/>
  <c r="T87" i="4"/>
  <c r="AB87" i="4"/>
  <c r="U87" i="4"/>
  <c r="X87" i="4"/>
  <c r="AA87" i="4"/>
  <c r="Z87" i="4"/>
  <c r="W87" i="4"/>
  <c r="E89" i="2"/>
  <c r="E90" i="2"/>
  <c r="E89" i="3"/>
  <c r="E90" i="3"/>
  <c r="C85" i="18"/>
  <c r="D85" i="18"/>
  <c r="E85" i="18"/>
  <c r="F85" i="18"/>
  <c r="AA86" i="18" s="1"/>
  <c r="H85" i="18"/>
  <c r="K85" i="18"/>
  <c r="B85" i="17"/>
  <c r="C86" i="17" s="1"/>
  <c r="C89" i="15"/>
  <c r="G85" i="16"/>
  <c r="C85" i="9"/>
  <c r="D86" i="9" s="1"/>
  <c r="B85" i="7"/>
  <c r="B85" i="8"/>
  <c r="B85" i="6"/>
  <c r="C86" i="6" s="1"/>
  <c r="B85" i="5"/>
  <c r="C86" i="5" s="1"/>
  <c r="B85" i="4"/>
  <c r="C86" i="4" s="1"/>
  <c r="B85" i="3"/>
  <c r="C86" i="3" s="1"/>
  <c r="B85" i="2"/>
  <c r="C86" i="2" s="1"/>
  <c r="T88" i="13" l="1"/>
  <c r="U88" i="13"/>
  <c r="Z88" i="13"/>
  <c r="V88" i="13"/>
  <c r="AA88" i="13"/>
  <c r="Y88" i="13"/>
  <c r="W88" i="13"/>
  <c r="AB88" i="13"/>
  <c r="X88" i="13"/>
  <c r="D87" i="3"/>
  <c r="B85" i="13"/>
  <c r="C86" i="13" s="1"/>
  <c r="AG86" i="18" s="1"/>
  <c r="C86" i="8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Y85" i="18"/>
  <c r="C86" i="7"/>
  <c r="D90" i="15"/>
  <c r="E90" i="15"/>
  <c r="R86" i="5"/>
  <c r="D87" i="5"/>
  <c r="G85" i="9"/>
  <c r="I85" i="9" s="1"/>
  <c r="D92" i="17"/>
  <c r="E89" i="17"/>
  <c r="Z86" i="18"/>
  <c r="AF86" i="18"/>
  <c r="R86" i="13"/>
  <c r="D87" i="13"/>
  <c r="K86" i="9"/>
  <c r="C85" i="16"/>
  <c r="D86" i="16" s="1"/>
  <c r="G85" i="18"/>
  <c r="I85" i="18" s="1"/>
  <c r="H85" i="9"/>
  <c r="J85" i="9" s="1"/>
  <c r="E88" i="5" l="1"/>
  <c r="E88" i="3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E88" i="2"/>
  <c r="E88" i="4"/>
  <c r="E88" i="6"/>
  <c r="T86" i="13"/>
  <c r="AA86" i="13"/>
  <c r="V86" i="13"/>
  <c r="W86" i="13"/>
  <c r="Z86" i="13"/>
  <c r="Y86" i="13"/>
  <c r="X86" i="13"/>
  <c r="U86" i="13"/>
  <c r="AB86" i="13"/>
  <c r="C83" i="18"/>
  <c r="D83" i="18"/>
  <c r="E83" i="18"/>
  <c r="F83" i="18"/>
  <c r="H83" i="18"/>
  <c r="K83" i="18"/>
  <c r="C84" i="18"/>
  <c r="D84" i="18"/>
  <c r="E84" i="18"/>
  <c r="F84" i="18"/>
  <c r="H84" i="18"/>
  <c r="K84" i="18"/>
  <c r="B83" i="17"/>
  <c r="B84" i="17"/>
  <c r="C85" i="17" s="1"/>
  <c r="C87" i="15"/>
  <c r="C88" i="15"/>
  <c r="D88" i="15" s="1"/>
  <c r="G83" i="16"/>
  <c r="G84" i="16"/>
  <c r="C83" i="9"/>
  <c r="C84" i="9"/>
  <c r="B83" i="7"/>
  <c r="Y83" i="18" s="1"/>
  <c r="B84" i="7"/>
  <c r="B83" i="8"/>
  <c r="B84" i="8"/>
  <c r="B83" i="6"/>
  <c r="B84" i="6"/>
  <c r="B83" i="5"/>
  <c r="B84" i="5"/>
  <c r="B83" i="4"/>
  <c r="B84" i="4"/>
  <c r="B83" i="3"/>
  <c r="B84" i="3"/>
  <c r="B83" i="2"/>
  <c r="B84" i="2"/>
  <c r="C84" i="17" l="1"/>
  <c r="C85" i="7"/>
  <c r="D86" i="7" s="1"/>
  <c r="Y84" i="18"/>
  <c r="AA84" i="18"/>
  <c r="AF84" i="18" s="1"/>
  <c r="G83" i="18"/>
  <c r="I83" i="18" s="1"/>
  <c r="D90" i="17"/>
  <c r="E87" i="17"/>
  <c r="H83" i="9"/>
  <c r="J83" i="9" s="1"/>
  <c r="D91" i="17"/>
  <c r="E88" i="17"/>
  <c r="AA85" i="18"/>
  <c r="AF85" i="18" s="1"/>
  <c r="E87" i="7"/>
  <c r="E88" i="7"/>
  <c r="C84" i="7"/>
  <c r="D85" i="7" s="1"/>
  <c r="G84" i="18"/>
  <c r="I84" i="18" s="1"/>
  <c r="Z84" i="18"/>
  <c r="Z85" i="18"/>
  <c r="E88" i="8"/>
  <c r="C84" i="2"/>
  <c r="C85" i="2"/>
  <c r="C84" i="6"/>
  <c r="C85" i="6"/>
  <c r="D86" i="6" s="1"/>
  <c r="E89" i="15"/>
  <c r="D89" i="15"/>
  <c r="C84" i="5"/>
  <c r="C85" i="5"/>
  <c r="D86" i="5" s="1"/>
  <c r="C84" i="8"/>
  <c r="C85" i="8"/>
  <c r="D86" i="8" s="1"/>
  <c r="B83" i="13"/>
  <c r="G83" i="9"/>
  <c r="I83" i="9" s="1"/>
  <c r="J85" i="18"/>
  <c r="L85" i="18" s="1"/>
  <c r="C84" i="4"/>
  <c r="C85" i="4"/>
  <c r="D86" i="4" s="1"/>
  <c r="D84" i="9"/>
  <c r="D85" i="9"/>
  <c r="C84" i="3"/>
  <c r="C85" i="3"/>
  <c r="B84" i="13"/>
  <c r="H84" i="9"/>
  <c r="J84" i="9" s="1"/>
  <c r="E88" i="15"/>
  <c r="J84" i="18"/>
  <c r="L84" i="18" s="1"/>
  <c r="G84" i="9"/>
  <c r="I84" i="9" s="1"/>
  <c r="C82" i="18"/>
  <c r="D82" i="18"/>
  <c r="E82" i="18"/>
  <c r="F82" i="18"/>
  <c r="H82" i="18"/>
  <c r="K82" i="18"/>
  <c r="B82" i="17"/>
  <c r="C86" i="15"/>
  <c r="E87" i="15" s="1"/>
  <c r="G82" i="16"/>
  <c r="C82" i="9"/>
  <c r="B82" i="7"/>
  <c r="B82" i="8"/>
  <c r="B82" i="6"/>
  <c r="C83" i="6" s="1"/>
  <c r="B82" i="5"/>
  <c r="B82" i="4"/>
  <c r="C83" i="4" s="1"/>
  <c r="B82" i="3"/>
  <c r="C83" i="3" s="1"/>
  <c r="B82" i="2"/>
  <c r="E85" i="9" l="1"/>
  <c r="E86" i="9"/>
  <c r="D85" i="2"/>
  <c r="D86" i="2"/>
  <c r="Z83" i="18"/>
  <c r="E87" i="5"/>
  <c r="C83" i="7"/>
  <c r="D84" i="7" s="1"/>
  <c r="E85" i="7" s="1"/>
  <c r="Y82" i="18"/>
  <c r="G82" i="18"/>
  <c r="I82" i="18" s="1"/>
  <c r="D85" i="3"/>
  <c r="D86" i="3"/>
  <c r="E87" i="4"/>
  <c r="E87" i="6"/>
  <c r="E87" i="8"/>
  <c r="AA83" i="18"/>
  <c r="AF83" i="18" s="1"/>
  <c r="E86" i="7"/>
  <c r="R83" i="4"/>
  <c r="D85" i="5"/>
  <c r="E86" i="5" s="1"/>
  <c r="R85" i="5"/>
  <c r="D84" i="6"/>
  <c r="H82" i="9"/>
  <c r="J82" i="9" s="1"/>
  <c r="J83" i="18"/>
  <c r="L83" i="18" s="1"/>
  <c r="C84" i="13"/>
  <c r="AG84" i="18" s="1"/>
  <c r="C85" i="13"/>
  <c r="C84" i="16"/>
  <c r="E85" i="3"/>
  <c r="D85" i="4"/>
  <c r="E86" i="4" s="1"/>
  <c r="R85" i="4"/>
  <c r="C83" i="16"/>
  <c r="D84" i="5"/>
  <c r="R84" i="5"/>
  <c r="C83" i="2"/>
  <c r="D83" i="9"/>
  <c r="C83" i="5"/>
  <c r="B82" i="13"/>
  <c r="G82" i="9"/>
  <c r="I82" i="9" s="1"/>
  <c r="C83" i="8"/>
  <c r="D84" i="3"/>
  <c r="D84" i="4"/>
  <c r="R84" i="4"/>
  <c r="D85" i="8"/>
  <c r="E86" i="8" s="1"/>
  <c r="D87" i="15"/>
  <c r="D85" i="6"/>
  <c r="E85" i="6" s="1"/>
  <c r="C83" i="17"/>
  <c r="E86" i="6" l="1"/>
  <c r="D89" i="17"/>
  <c r="E86" i="17"/>
  <c r="E85" i="5"/>
  <c r="D86" i="13"/>
  <c r="AG85" i="18"/>
  <c r="E86" i="2"/>
  <c r="E87" i="2"/>
  <c r="E86" i="3"/>
  <c r="E87" i="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C82" i="16"/>
  <c r="D83" i="16" s="1"/>
  <c r="C83" i="13"/>
  <c r="AG83" i="18" s="1"/>
  <c r="D85" i="16"/>
  <c r="D84" i="16"/>
  <c r="R83" i="5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R85" i="13"/>
  <c r="K85" i="9"/>
  <c r="E84" i="9"/>
  <c r="D84" i="8"/>
  <c r="D84" i="2"/>
  <c r="E85" i="4"/>
  <c r="D84" i="13"/>
  <c r="R84" i="13"/>
  <c r="K84" i="9"/>
  <c r="T85" i="5"/>
  <c r="X85" i="5"/>
  <c r="AB85" i="5"/>
  <c r="U85" i="5"/>
  <c r="Y85" i="5"/>
  <c r="V85" i="5"/>
  <c r="Z85" i="5"/>
  <c r="W85" i="5"/>
  <c r="AA85" i="5"/>
  <c r="C81" i="18"/>
  <c r="D81" i="18"/>
  <c r="E81" i="18"/>
  <c r="F81" i="18"/>
  <c r="H81" i="18"/>
  <c r="K81" i="18"/>
  <c r="B81" i="17"/>
  <c r="C85" i="15"/>
  <c r="G81" i="16"/>
  <c r="C81" i="9"/>
  <c r="G81" i="9" s="1"/>
  <c r="I81" i="9" s="1"/>
  <c r="B81" i="7"/>
  <c r="Y81" i="18" s="1"/>
  <c r="B81" i="8"/>
  <c r="B81" i="6"/>
  <c r="B81" i="5"/>
  <c r="B81" i="4"/>
  <c r="B81" i="3"/>
  <c r="B81" i="2"/>
  <c r="J82" i="18" l="1"/>
  <c r="L82" i="18" s="1"/>
  <c r="Z82" i="18"/>
  <c r="AA82" i="18"/>
  <c r="AF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E85" i="2"/>
  <c r="C82" i="8"/>
  <c r="D86" i="15"/>
  <c r="E86" i="15"/>
  <c r="T83" i="5"/>
  <c r="W83" i="5"/>
  <c r="AA83" i="5"/>
  <c r="X83" i="5"/>
  <c r="U83" i="5"/>
  <c r="Z83" i="5"/>
  <c r="Y83" i="5"/>
  <c r="AB83" i="5"/>
  <c r="V83" i="5"/>
  <c r="C82" i="2"/>
  <c r="C82" i="7"/>
  <c r="C82" i="17"/>
  <c r="C82" i="3"/>
  <c r="B81" i="13"/>
  <c r="T85" i="13"/>
  <c r="W85" i="13"/>
  <c r="AA85" i="13"/>
  <c r="Z85" i="13"/>
  <c r="AB85" i="13"/>
  <c r="V85" i="13"/>
  <c r="X85" i="13"/>
  <c r="Y85" i="13"/>
  <c r="U85" i="13"/>
  <c r="C82" i="4"/>
  <c r="C82" i="6"/>
  <c r="H81" i="9"/>
  <c r="J81" i="9" s="1"/>
  <c r="R83" i="13"/>
  <c r="K83" i="9"/>
  <c r="E85" i="8"/>
  <c r="E85" i="17" l="1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1" i="16"/>
  <c r="C82" i="13"/>
  <c r="AG82" i="18" s="1"/>
  <c r="R82" i="5"/>
  <c r="D83" i="5"/>
  <c r="C80" i="18"/>
  <c r="J81" i="18" s="1"/>
  <c r="L81" i="18" s="1"/>
  <c r="D80" i="18"/>
  <c r="E80" i="18"/>
  <c r="F80" i="18"/>
  <c r="H80" i="18"/>
  <c r="K80" i="18"/>
  <c r="B80" i="17"/>
  <c r="J20" i="12"/>
  <c r="C84" i="15"/>
  <c r="G80" i="16"/>
  <c r="C80" i="9"/>
  <c r="D81" i="9" s="1"/>
  <c r="E82" i="9" s="1"/>
  <c r="B80" i="7"/>
  <c r="Y80" i="18" s="1"/>
  <c r="B80" i="8"/>
  <c r="B80" i="13" s="1"/>
  <c r="B80" i="6"/>
  <c r="B80" i="5"/>
  <c r="B80" i="4"/>
  <c r="B80" i="3"/>
  <c r="B80" i="2"/>
  <c r="AA81" i="18" l="1"/>
  <c r="AF81" i="18" s="1"/>
  <c r="Z81" i="18"/>
  <c r="C81" i="6"/>
  <c r="C81" i="2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5" i="15"/>
  <c r="D85" i="15"/>
  <c r="E84" i="8"/>
  <c r="E84" i="4"/>
  <c r="E84" i="3"/>
  <c r="C81" i="4"/>
  <c r="R82" i="13"/>
  <c r="K82" i="9"/>
  <c r="D83" i="13"/>
  <c r="T82" i="4"/>
  <c r="Y82" i="4"/>
  <c r="U82" i="4"/>
  <c r="Z82" i="4"/>
  <c r="V82" i="4"/>
  <c r="AA82" i="4"/>
  <c r="W82" i="4"/>
  <c r="X82" i="4"/>
  <c r="AB82" i="4"/>
  <c r="C81" i="8"/>
  <c r="H80" i="9"/>
  <c r="J80" i="9" s="1"/>
  <c r="C81" i="17"/>
  <c r="G80" i="18"/>
  <c r="I80" i="18" s="1"/>
  <c r="E84" i="5"/>
  <c r="D82" i="16"/>
  <c r="E84" i="2"/>
  <c r="E84" i="7"/>
  <c r="E84" i="6"/>
  <c r="C81" i="13"/>
  <c r="C80" i="16"/>
  <c r="D82" i="13" l="1"/>
  <c r="AG81" i="18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R81" i="5"/>
  <c r="D82" i="5"/>
  <c r="D82" i="6"/>
  <c r="D81" i="16"/>
  <c r="R81" i="13"/>
  <c r="K81" i="9"/>
  <c r="C79" i="18"/>
  <c r="D79" i="18"/>
  <c r="E79" i="18"/>
  <c r="F79" i="18"/>
  <c r="H79" i="18"/>
  <c r="K79" i="18"/>
  <c r="B79" i="17"/>
  <c r="C83" i="15"/>
  <c r="G79" i="16"/>
  <c r="C79" i="9"/>
  <c r="H79" i="9"/>
  <c r="J79" i="9" s="1"/>
  <c r="B79" i="7"/>
  <c r="B79" i="8"/>
  <c r="B79" i="6"/>
  <c r="B79" i="5"/>
  <c r="C80" i="5" s="1"/>
  <c r="B79" i="4"/>
  <c r="B79" i="3"/>
  <c r="B79" i="2"/>
  <c r="Z80" i="18" l="1"/>
  <c r="G79" i="9"/>
  <c r="I79" i="9" s="1"/>
  <c r="B79" i="13"/>
  <c r="C79" i="16" s="1"/>
  <c r="J80" i="18"/>
  <c r="L80" i="18" s="1"/>
  <c r="AA80" i="18"/>
  <c r="AF80" i="18" s="1"/>
  <c r="C80" i="6"/>
  <c r="R80" i="5"/>
  <c r="C80" i="7"/>
  <c r="G79" i="18"/>
  <c r="I79" i="18" s="1"/>
  <c r="C80" i="4"/>
  <c r="E83" i="4"/>
  <c r="E83" i="5"/>
  <c r="E83" i="2"/>
  <c r="T81" i="4"/>
  <c r="U81" i="4"/>
  <c r="Y81" i="4"/>
  <c r="AB81" i="4"/>
  <c r="Z81" i="4"/>
  <c r="X81" i="4"/>
  <c r="W81" i="4"/>
  <c r="V81" i="4"/>
  <c r="AA81" i="4"/>
  <c r="D84" i="15"/>
  <c r="E84" i="15"/>
  <c r="C80" i="2"/>
  <c r="C80" i="8"/>
  <c r="C80" i="17"/>
  <c r="T81" i="5"/>
  <c r="U81" i="5"/>
  <c r="Y81" i="5"/>
  <c r="AB81" i="5"/>
  <c r="Z81" i="5"/>
  <c r="X81" i="5"/>
  <c r="AA81" i="5"/>
  <c r="V81" i="5"/>
  <c r="W81" i="5"/>
  <c r="E83" i="8"/>
  <c r="E83" i="3"/>
  <c r="C80" i="3"/>
  <c r="D80" i="9"/>
  <c r="Y79" i="18"/>
  <c r="E83" i="6"/>
  <c r="D81" i="5"/>
  <c r="E83" i="7"/>
  <c r="W81" i="13"/>
  <c r="U81" i="13"/>
  <c r="T81" i="13"/>
  <c r="Z81" i="13"/>
  <c r="AA81" i="13"/>
  <c r="AB81" i="13"/>
  <c r="Y81" i="13"/>
  <c r="V81" i="13"/>
  <c r="X81" i="13"/>
  <c r="C77" i="18"/>
  <c r="D77" i="18"/>
  <c r="E77" i="18"/>
  <c r="F77" i="18"/>
  <c r="H77" i="18"/>
  <c r="K77" i="18"/>
  <c r="C78" i="18"/>
  <c r="J79" i="18" s="1"/>
  <c r="L79" i="18" s="1"/>
  <c r="D78" i="18"/>
  <c r="E78" i="18"/>
  <c r="F78" i="18"/>
  <c r="H78" i="18"/>
  <c r="K78" i="18"/>
  <c r="B77" i="17"/>
  <c r="B78" i="17"/>
  <c r="C79" i="17" s="1"/>
  <c r="C81" i="15"/>
  <c r="C82" i="15"/>
  <c r="G77" i="16"/>
  <c r="G78" i="16"/>
  <c r="C77" i="9"/>
  <c r="G77" i="9" s="1"/>
  <c r="I77" i="9" s="1"/>
  <c r="C78" i="9"/>
  <c r="D79" i="9" s="1"/>
  <c r="B77" i="7"/>
  <c r="B78" i="7"/>
  <c r="B77" i="8"/>
  <c r="B78" i="8"/>
  <c r="B77" i="6"/>
  <c r="B78" i="6"/>
  <c r="B77" i="5"/>
  <c r="B78" i="5"/>
  <c r="B77" i="4"/>
  <c r="B78" i="4"/>
  <c r="B77" i="3"/>
  <c r="B78" i="3"/>
  <c r="B77" i="2"/>
  <c r="B78" i="2"/>
  <c r="C80" i="13" l="1"/>
  <c r="AG80" i="18" s="1"/>
  <c r="C78" i="3"/>
  <c r="C78" i="5"/>
  <c r="R78" i="5" s="1"/>
  <c r="V78" i="5" s="1"/>
  <c r="C78" i="8"/>
  <c r="E82" i="15"/>
  <c r="AA78" i="18"/>
  <c r="E83" i="17"/>
  <c r="D86" i="17"/>
  <c r="Y78" i="5"/>
  <c r="D85" i="17"/>
  <c r="E82" i="17"/>
  <c r="C78" i="2"/>
  <c r="C78" i="4"/>
  <c r="C78" i="6"/>
  <c r="C78" i="7"/>
  <c r="H78" i="9"/>
  <c r="J78" i="9" s="1"/>
  <c r="D82" i="15"/>
  <c r="G78" i="18"/>
  <c r="I78" i="18" s="1"/>
  <c r="Y78" i="18"/>
  <c r="E80" i="9"/>
  <c r="E81" i="9"/>
  <c r="C79" i="8"/>
  <c r="D79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C79" i="13" s="1"/>
  <c r="D80" i="13" s="1"/>
  <c r="D78" i="9"/>
  <c r="E79" i="9" s="1"/>
  <c r="J78" i="18"/>
  <c r="L78" i="18" s="1"/>
  <c r="Y77" i="18"/>
  <c r="D81" i="3"/>
  <c r="D81" i="2"/>
  <c r="D83" i="15"/>
  <c r="E82" i="5"/>
  <c r="D81" i="7"/>
  <c r="D81" i="6"/>
  <c r="B77" i="13"/>
  <c r="C78" i="13" s="1"/>
  <c r="K78" i="9" s="1"/>
  <c r="H77" i="9"/>
  <c r="J77" i="9" s="1"/>
  <c r="C78" i="17"/>
  <c r="AA79" i="18"/>
  <c r="AF79" i="18" s="1"/>
  <c r="G77" i="18"/>
  <c r="I77" i="18" s="1"/>
  <c r="AF78" i="18"/>
  <c r="Z78" i="18"/>
  <c r="C79" i="3"/>
  <c r="D79" i="3" s="1"/>
  <c r="Z79" i="18"/>
  <c r="D81" i="8"/>
  <c r="C79" i="2"/>
  <c r="D79" i="2" s="1"/>
  <c r="D80" i="4"/>
  <c r="R80" i="4"/>
  <c r="D81" i="4"/>
  <c r="C79" i="7"/>
  <c r="D79" i="7" s="1"/>
  <c r="C79" i="6"/>
  <c r="D79" i="6" s="1"/>
  <c r="D80" i="16"/>
  <c r="R80" i="13"/>
  <c r="K80" i="9"/>
  <c r="D81" i="13"/>
  <c r="AB78" i="5"/>
  <c r="X78" i="5"/>
  <c r="T78" i="5"/>
  <c r="AA78" i="5"/>
  <c r="W78" i="5"/>
  <c r="Z78" i="5"/>
  <c r="U78" i="5" l="1"/>
  <c r="D80" i="8"/>
  <c r="E80" i="8" s="1"/>
  <c r="C77" i="16"/>
  <c r="C78" i="16"/>
  <c r="D80" i="6"/>
  <c r="E80" i="6" s="1"/>
  <c r="D80" i="3"/>
  <c r="E80" i="3" s="1"/>
  <c r="D79" i="4"/>
  <c r="E80" i="4" s="1"/>
  <c r="R79" i="4"/>
  <c r="E81" i="4"/>
  <c r="E82" i="4"/>
  <c r="E81" i="8"/>
  <c r="E82" i="8"/>
  <c r="E82" i="7"/>
  <c r="E82" i="2"/>
  <c r="D79" i="5"/>
  <c r="R79" i="5"/>
  <c r="D80" i="5"/>
  <c r="R78" i="4"/>
  <c r="T80" i="4"/>
  <c r="W80" i="4"/>
  <c r="AA80" i="4"/>
  <c r="V80" i="4"/>
  <c r="Z80" i="4"/>
  <c r="Y80" i="4"/>
  <c r="AB80" i="4"/>
  <c r="U80" i="4"/>
  <c r="X80" i="4"/>
  <c r="D80" i="7"/>
  <c r="E80" i="7" s="1"/>
  <c r="D80" i="2"/>
  <c r="E80" i="2" s="1"/>
  <c r="D84" i="17"/>
  <c r="E81" i="17"/>
  <c r="E81" i="6"/>
  <c r="E82" i="6"/>
  <c r="E81" i="3"/>
  <c r="E82" i="3"/>
  <c r="T80" i="13"/>
  <c r="AA80" i="13"/>
  <c r="W80" i="13"/>
  <c r="V80" i="13"/>
  <c r="Y80" i="13"/>
  <c r="AB80" i="13"/>
  <c r="Z80" i="13"/>
  <c r="U80" i="13"/>
  <c r="X80" i="13"/>
  <c r="AG78" i="18"/>
  <c r="R78" i="13"/>
  <c r="D79" i="13"/>
  <c r="AG79" i="18"/>
  <c r="R79" i="13"/>
  <c r="K79" i="9"/>
  <c r="D78" i="16" l="1"/>
  <c r="D79" i="16"/>
  <c r="E81" i="7"/>
  <c r="E80" i="5"/>
  <c r="E81" i="5"/>
  <c r="E81" i="2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C75" i="18" l="1"/>
  <c r="D75" i="18"/>
  <c r="E75" i="18"/>
  <c r="F75" i="18"/>
  <c r="H75" i="18"/>
  <c r="K75" i="18"/>
  <c r="C76" i="18"/>
  <c r="D76" i="18"/>
  <c r="E76" i="18"/>
  <c r="F76" i="18"/>
  <c r="H76" i="18"/>
  <c r="K76" i="18"/>
  <c r="B75" i="17"/>
  <c r="B76" i="17"/>
  <c r="C77" i="17" s="1"/>
  <c r="C79" i="15"/>
  <c r="C80" i="15"/>
  <c r="G75" i="16"/>
  <c r="G76" i="16"/>
  <c r="C75" i="9"/>
  <c r="C76" i="9"/>
  <c r="B75" i="7"/>
  <c r="B76" i="7"/>
  <c r="B75" i="8"/>
  <c r="B76" i="8"/>
  <c r="H76" i="9" s="1"/>
  <c r="J76" i="9" s="1"/>
  <c r="B75" i="6"/>
  <c r="B76" i="6"/>
  <c r="C77" i="6" s="1"/>
  <c r="B75" i="5"/>
  <c r="C76" i="5" s="1"/>
  <c r="B76" i="5"/>
  <c r="C77" i="5" s="1"/>
  <c r="B75" i="4"/>
  <c r="B76" i="4"/>
  <c r="C77" i="4" s="1"/>
  <c r="B75" i="3"/>
  <c r="B76" i="3"/>
  <c r="B75" i="2"/>
  <c r="B76" i="2"/>
  <c r="D80" i="15" l="1"/>
  <c r="G75" i="9"/>
  <c r="I75" i="9" s="1"/>
  <c r="C76" i="2"/>
  <c r="C77" i="2"/>
  <c r="D77" i="5"/>
  <c r="R77" i="5"/>
  <c r="D78" i="5"/>
  <c r="R76" i="5"/>
  <c r="C76" i="6"/>
  <c r="D77" i="6" s="1"/>
  <c r="C76" i="7"/>
  <c r="Y76" i="18"/>
  <c r="C77" i="7"/>
  <c r="C76" i="17"/>
  <c r="J77" i="18"/>
  <c r="L77" i="18" s="1"/>
  <c r="G75" i="18"/>
  <c r="I75" i="18" s="1"/>
  <c r="D78" i="6"/>
  <c r="Y75" i="18"/>
  <c r="G76" i="9"/>
  <c r="I76" i="9" s="1"/>
  <c r="D83" i="17"/>
  <c r="E80" i="17"/>
  <c r="AA77" i="18"/>
  <c r="AF77" i="18" s="1"/>
  <c r="C76" i="3"/>
  <c r="C77" i="3"/>
  <c r="C76" i="4"/>
  <c r="C76" i="8"/>
  <c r="C77" i="8"/>
  <c r="B76" i="13"/>
  <c r="C77" i="13" s="1"/>
  <c r="D76" i="9"/>
  <c r="D77" i="9"/>
  <c r="E80" i="15"/>
  <c r="D81" i="15"/>
  <c r="E81" i="15"/>
  <c r="G76" i="18"/>
  <c r="I76" i="18" s="1"/>
  <c r="Z76" i="18"/>
  <c r="Z77" i="18"/>
  <c r="D77" i="4"/>
  <c r="R77" i="4"/>
  <c r="D78" i="4"/>
  <c r="B75" i="13"/>
  <c r="C75" i="16" s="1"/>
  <c r="H75" i="9"/>
  <c r="J75" i="9" s="1"/>
  <c r="AA76" i="18"/>
  <c r="AF76" i="18" s="1"/>
  <c r="J76" i="18"/>
  <c r="L76" i="18" s="1"/>
  <c r="Z76" i="5"/>
  <c r="C76" i="13" l="1"/>
  <c r="K76" i="9" s="1"/>
  <c r="C76" i="16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E78" i="4"/>
  <c r="E79" i="4"/>
  <c r="D77" i="8"/>
  <c r="D78" i="8"/>
  <c r="E78" i="6"/>
  <c r="E79" i="6"/>
  <c r="E78" i="5"/>
  <c r="E79" i="5"/>
  <c r="AG77" i="18"/>
  <c r="R77" i="13"/>
  <c r="K77" i="9"/>
  <c r="D78" i="13"/>
  <c r="D77" i="16"/>
  <c r="D76" i="16"/>
  <c r="AG76" i="18"/>
  <c r="R76" i="13" l="1"/>
  <c r="D77" i="13"/>
  <c r="E78" i="8"/>
  <c r="E79" i="8"/>
  <c r="E78" i="2"/>
  <c r="E79" i="2"/>
  <c r="E78" i="3"/>
  <c r="E79" i="3"/>
  <c r="E78" i="7"/>
  <c r="E79" i="7"/>
  <c r="V76" i="4"/>
  <c r="X76" i="4"/>
  <c r="T76" i="4"/>
  <c r="Y76" i="4"/>
  <c r="AA76" i="4"/>
  <c r="U76" i="4"/>
  <c r="W76" i="4"/>
  <c r="AB76" i="4"/>
  <c r="Z76" i="4"/>
  <c r="V76" i="13"/>
  <c r="T76" i="13"/>
  <c r="Y76" i="13"/>
  <c r="X76" i="13"/>
  <c r="U76" i="13"/>
  <c r="AA76" i="13"/>
  <c r="W76" i="13"/>
  <c r="AB76" i="13"/>
  <c r="Z76" i="13"/>
  <c r="T77" i="13"/>
  <c r="W77" i="13"/>
  <c r="AA77" i="13"/>
  <c r="X77" i="13"/>
  <c r="Y77" i="13"/>
  <c r="V77" i="13"/>
  <c r="AB77" i="13"/>
  <c r="U77" i="13"/>
  <c r="Z77" i="13"/>
  <c r="C74" i="18"/>
  <c r="D74" i="18"/>
  <c r="E74" i="18"/>
  <c r="F74" i="18"/>
  <c r="H74" i="18"/>
  <c r="K74" i="18"/>
  <c r="B74" i="17"/>
  <c r="C75" i="17" s="1"/>
  <c r="C78" i="15"/>
  <c r="G74" i="16"/>
  <c r="C74" i="9"/>
  <c r="B74" i="7"/>
  <c r="B74" i="8"/>
  <c r="B74" i="6"/>
  <c r="B74" i="5"/>
  <c r="C75" i="5" s="1"/>
  <c r="B74" i="4"/>
  <c r="B74" i="3"/>
  <c r="B74" i="2"/>
  <c r="B74" i="13" l="1"/>
  <c r="D75" i="9"/>
  <c r="R75" i="5"/>
  <c r="D76" i="5"/>
  <c r="J75" i="18"/>
  <c r="L75" i="18" s="1"/>
  <c r="C75" i="6"/>
  <c r="D79" i="15"/>
  <c r="E79" i="15"/>
  <c r="D81" i="17"/>
  <c r="E78" i="17"/>
  <c r="AA75" i="18"/>
  <c r="AF75" i="18" s="1"/>
  <c r="C75" i="2"/>
  <c r="H74" i="9"/>
  <c r="J74" i="9" s="1"/>
  <c r="C75" i="3"/>
  <c r="C75" i="8"/>
  <c r="G74" i="9"/>
  <c r="I74" i="9" s="1"/>
  <c r="G74" i="18"/>
  <c r="I74" i="18" s="1"/>
  <c r="Z75" i="18"/>
  <c r="C75" i="4"/>
  <c r="Y74" i="18"/>
  <c r="C75" i="7"/>
  <c r="C74" i="16"/>
  <c r="D75" i="16" s="1"/>
  <c r="C75" i="13"/>
  <c r="R75" i="4" l="1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E77" i="5"/>
  <c r="AG75" i="18"/>
  <c r="R75" i="13"/>
  <c r="K75" i="9"/>
  <c r="D76" i="13"/>
  <c r="C73" i="18"/>
  <c r="J74" i="18" s="1"/>
  <c r="L74" i="18" s="1"/>
  <c r="D73" i="18"/>
  <c r="E73" i="18"/>
  <c r="F73" i="18"/>
  <c r="H73" i="18"/>
  <c r="K73" i="18"/>
  <c r="B73" i="17"/>
  <c r="C77" i="15"/>
  <c r="G73" i="16"/>
  <c r="C73" i="9"/>
  <c r="H73" i="9" s="1"/>
  <c r="J73" i="9" s="1"/>
  <c r="B73" i="7"/>
  <c r="C74" i="7" s="1"/>
  <c r="D75" i="7" s="1"/>
  <c r="B73" i="8"/>
  <c r="B73" i="6"/>
  <c r="B73" i="5"/>
  <c r="B73" i="4"/>
  <c r="B73" i="3"/>
  <c r="B73" i="2"/>
  <c r="C74" i="5" l="1"/>
  <c r="C74" i="3"/>
  <c r="C74" i="8"/>
  <c r="D74" i="9"/>
  <c r="Z74" i="18"/>
  <c r="Y73" i="18"/>
  <c r="E77" i="4"/>
  <c r="C74" i="4"/>
  <c r="E76" i="7"/>
  <c r="E77" i="7"/>
  <c r="T75" i="4"/>
  <c r="V75" i="4"/>
  <c r="W75" i="4"/>
  <c r="Z75" i="4"/>
  <c r="AA75" i="4"/>
  <c r="AB75" i="4"/>
  <c r="X75" i="4"/>
  <c r="Y75" i="4"/>
  <c r="U75" i="4"/>
  <c r="E77" i="8"/>
  <c r="D78" i="15"/>
  <c r="E78" i="15"/>
  <c r="C74" i="2"/>
  <c r="C74" i="6"/>
  <c r="B73" i="13"/>
  <c r="G73" i="9"/>
  <c r="I73" i="9" s="1"/>
  <c r="C74" i="17"/>
  <c r="G73" i="18"/>
  <c r="I73" i="18" s="1"/>
  <c r="AA74" i="18"/>
  <c r="AF74" i="18" s="1"/>
  <c r="E77" i="6"/>
  <c r="E77" i="3"/>
  <c r="E77" i="2"/>
  <c r="T75" i="13"/>
  <c r="W75" i="13"/>
  <c r="V75" i="13"/>
  <c r="Z75" i="13"/>
  <c r="AA75" i="13"/>
  <c r="U75" i="13"/>
  <c r="Y75" i="13"/>
  <c r="AB75" i="13"/>
  <c r="X75" i="13"/>
  <c r="C74" i="13"/>
  <c r="C73" i="16"/>
  <c r="D75" i="8" l="1"/>
  <c r="R74" i="5"/>
  <c r="D75" i="5"/>
  <c r="D80" i="17"/>
  <c r="E77" i="17"/>
  <c r="D75" i="6"/>
  <c r="E75" i="9"/>
  <c r="D75" i="3"/>
  <c r="D75" i="2"/>
  <c r="R74" i="4"/>
  <c r="D75" i="4"/>
  <c r="AG74" i="18"/>
  <c r="D75" i="13"/>
  <c r="D74" i="16"/>
  <c r="R74" i="13"/>
  <c r="K74" i="9"/>
  <c r="C72" i="18"/>
  <c r="D72" i="18"/>
  <c r="E72" i="18"/>
  <c r="F72" i="18"/>
  <c r="H72" i="18"/>
  <c r="K72" i="18"/>
  <c r="B72" i="17"/>
  <c r="C76" i="15"/>
  <c r="G72" i="16"/>
  <c r="C72" i="9"/>
  <c r="G72" i="9" s="1"/>
  <c r="I72" i="9" s="1"/>
  <c r="B72" i="7"/>
  <c r="Y72" i="18" s="1"/>
  <c r="B72" i="8"/>
  <c r="B72" i="6"/>
  <c r="B72" i="5"/>
  <c r="B72" i="4"/>
  <c r="B72" i="3"/>
  <c r="B72" i="2"/>
  <c r="C73" i="3" l="1"/>
  <c r="C73" i="8"/>
  <c r="D77" i="15"/>
  <c r="E77" i="15"/>
  <c r="J73" i="18"/>
  <c r="L73" i="18" s="1"/>
  <c r="C73" i="7"/>
  <c r="D73" i="9"/>
  <c r="C73" i="17"/>
  <c r="AA73" i="18"/>
  <c r="E76" i="2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AF73" i="18"/>
  <c r="Z73" i="18"/>
  <c r="E76" i="4"/>
  <c r="E76" i="8"/>
  <c r="C73" i="2"/>
  <c r="C73" i="5"/>
  <c r="C73" i="6"/>
  <c r="H72" i="9"/>
  <c r="J72" i="9" s="1"/>
  <c r="T74" i="4"/>
  <c r="AA74" i="4"/>
  <c r="V74" i="4"/>
  <c r="U74" i="4"/>
  <c r="Z74" i="4"/>
  <c r="Y74" i="4"/>
  <c r="X74" i="4"/>
  <c r="W74" i="4"/>
  <c r="AB74" i="4"/>
  <c r="E76" i="3"/>
  <c r="E76" i="6"/>
  <c r="E76" i="5"/>
  <c r="T74" i="13"/>
  <c r="U74" i="13"/>
  <c r="Y74" i="13"/>
  <c r="Z74" i="13"/>
  <c r="X74" i="13"/>
  <c r="W74" i="13"/>
  <c r="V74" i="13"/>
  <c r="AA74" i="13"/>
  <c r="AB74" i="13"/>
  <c r="C73" i="13"/>
  <c r="C72" i="16"/>
  <c r="C71" i="18"/>
  <c r="D71" i="18"/>
  <c r="E71" i="18"/>
  <c r="F71" i="18"/>
  <c r="H71" i="18"/>
  <c r="K71" i="18"/>
  <c r="B71" i="17"/>
  <c r="C75" i="15"/>
  <c r="E76" i="15" s="1"/>
  <c r="G71" i="16"/>
  <c r="C71" i="9"/>
  <c r="D72" i="9" s="1"/>
  <c r="G71" i="9"/>
  <c r="I71" i="9" s="1"/>
  <c r="B71" i="7"/>
  <c r="Y71" i="18" s="1"/>
  <c r="B71" i="8"/>
  <c r="B71" i="6"/>
  <c r="B71" i="5"/>
  <c r="C72" i="5" s="1"/>
  <c r="B71" i="4"/>
  <c r="B71" i="3"/>
  <c r="B71" i="2"/>
  <c r="J72" i="18" l="1"/>
  <c r="L72" i="18" s="1"/>
  <c r="AA72" i="18"/>
  <c r="R72" i="5"/>
  <c r="B71" i="13"/>
  <c r="C71" i="16" s="1"/>
  <c r="H71" i="9"/>
  <c r="J71" i="9" s="1"/>
  <c r="C72" i="6"/>
  <c r="C72" i="2"/>
  <c r="D73" i="2" s="1"/>
  <c r="C72" i="8"/>
  <c r="D73" i="8" s="1"/>
  <c r="D73" i="5"/>
  <c r="R73" i="5"/>
  <c r="D74" i="5"/>
  <c r="D79" i="17"/>
  <c r="E76" i="17"/>
  <c r="D74" i="7"/>
  <c r="D74" i="3"/>
  <c r="R73" i="4"/>
  <c r="D74" i="4"/>
  <c r="C72" i="17"/>
  <c r="C72" i="7"/>
  <c r="D76" i="15"/>
  <c r="C72" i="3"/>
  <c r="D73" i="3" s="1"/>
  <c r="G71" i="18"/>
  <c r="I71" i="18" s="1"/>
  <c r="Z72" i="18"/>
  <c r="D73" i="6"/>
  <c r="D74" i="6"/>
  <c r="D74" i="2"/>
  <c r="C72" i="4"/>
  <c r="D73" i="4" s="1"/>
  <c r="E73" i="9"/>
  <c r="E74" i="9"/>
  <c r="D74" i="8"/>
  <c r="AF72" i="18"/>
  <c r="D73" i="16"/>
  <c r="R73" i="13"/>
  <c r="AG73" i="18"/>
  <c r="K73" i="9"/>
  <c r="D74" i="13"/>
  <c r="C72" i="13" l="1"/>
  <c r="D73" i="13" s="1"/>
  <c r="T73" i="4"/>
  <c r="AA73" i="4"/>
  <c r="Y73" i="4"/>
  <c r="W73" i="4"/>
  <c r="U73" i="4"/>
  <c r="Z73" i="4"/>
  <c r="AB73" i="4"/>
  <c r="V73" i="4"/>
  <c r="X73" i="4"/>
  <c r="E74" i="6"/>
  <c r="E75" i="6"/>
  <c r="E75" i="7"/>
  <c r="E74" i="5"/>
  <c r="E75" i="5"/>
  <c r="E74" i="8"/>
  <c r="E75" i="8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E74" i="2"/>
  <c r="E75" i="2"/>
  <c r="E74" i="4"/>
  <c r="E75" i="4"/>
  <c r="E74" i="3"/>
  <c r="E75" i="3"/>
  <c r="R72" i="13"/>
  <c r="K72" i="9"/>
  <c r="T73" i="13"/>
  <c r="Y73" i="13"/>
  <c r="AB73" i="13"/>
  <c r="X73" i="13"/>
  <c r="W73" i="13"/>
  <c r="U73" i="13"/>
  <c r="AA73" i="13"/>
  <c r="Z73" i="13"/>
  <c r="V73" i="13"/>
  <c r="D72" i="16"/>
  <c r="C70" i="18"/>
  <c r="D70" i="18"/>
  <c r="E70" i="18"/>
  <c r="F70" i="18"/>
  <c r="H70" i="18"/>
  <c r="K70" i="18"/>
  <c r="B70" i="17"/>
  <c r="C74" i="15"/>
  <c r="G70" i="16"/>
  <c r="C70" i="9"/>
  <c r="B70" i="7"/>
  <c r="B70" i="8"/>
  <c r="B70" i="6"/>
  <c r="B70" i="5"/>
  <c r="B70" i="4"/>
  <c r="B70" i="3"/>
  <c r="C71" i="3" s="1"/>
  <c r="D72" i="3" s="1"/>
  <c r="B70" i="2"/>
  <c r="B70" i="13" l="1"/>
  <c r="C70" i="16" s="1"/>
  <c r="AG72" i="18"/>
  <c r="E73" i="3"/>
  <c r="C71" i="2"/>
  <c r="C71" i="8"/>
  <c r="D71" i="9"/>
  <c r="Z71" i="18"/>
  <c r="C71" i="5"/>
  <c r="Y70" i="18"/>
  <c r="C71" i="7"/>
  <c r="J71" i="18"/>
  <c r="L71" i="18" s="1"/>
  <c r="C71" i="4"/>
  <c r="C71" i="6"/>
  <c r="H70" i="9"/>
  <c r="J70" i="9" s="1"/>
  <c r="D75" i="15"/>
  <c r="E75" i="15"/>
  <c r="AA71" i="18"/>
  <c r="AF71" i="18" s="1"/>
  <c r="C71" i="17"/>
  <c r="T72" i="4"/>
  <c r="AB72" i="4"/>
  <c r="V72" i="4"/>
  <c r="X72" i="4"/>
  <c r="Y72" i="4"/>
  <c r="AA72" i="4"/>
  <c r="W72" i="4"/>
  <c r="U72" i="4"/>
  <c r="Z72" i="4"/>
  <c r="E74" i="7"/>
  <c r="D71" i="16"/>
  <c r="T72" i="13"/>
  <c r="AA72" i="13"/>
  <c r="W72" i="13"/>
  <c r="X72" i="13"/>
  <c r="V72" i="13"/>
  <c r="Z72" i="13"/>
  <c r="Y72" i="13"/>
  <c r="AB72" i="13"/>
  <c r="U72" i="13"/>
  <c r="C71" i="13"/>
  <c r="G70" i="9"/>
  <c r="I70" i="9" s="1"/>
  <c r="G70" i="18"/>
  <c r="I70" i="18" s="1"/>
  <c r="E72" i="9" l="1"/>
  <c r="D72" i="2"/>
  <c r="R71" i="4"/>
  <c r="D72" i="4"/>
  <c r="D77" i="17"/>
  <c r="E74" i="17"/>
  <c r="R71" i="5"/>
  <c r="D72" i="5"/>
  <c r="D72" i="8"/>
  <c r="D72" i="6"/>
  <c r="D72" i="7"/>
  <c r="AG71" i="18"/>
  <c r="R71" i="13"/>
  <c r="K71" i="9"/>
  <c r="D72" i="13"/>
  <c r="C69" i="18"/>
  <c r="D69" i="18"/>
  <c r="E69" i="18"/>
  <c r="F69" i="18"/>
  <c r="H69" i="18"/>
  <c r="K69" i="18"/>
  <c r="B69" i="17"/>
  <c r="C73" i="15"/>
  <c r="G69" i="16"/>
  <c r="C69" i="9"/>
  <c r="G69" i="9" s="1"/>
  <c r="I69" i="9" s="1"/>
  <c r="B69" i="7"/>
  <c r="B69" i="8"/>
  <c r="B69" i="6"/>
  <c r="B69" i="5"/>
  <c r="B69" i="4"/>
  <c r="B69" i="3"/>
  <c r="B69" i="2"/>
  <c r="C70" i="8" l="1"/>
  <c r="C70" i="2"/>
  <c r="C70" i="5"/>
  <c r="Y69" i="18"/>
  <c r="C70" i="7"/>
  <c r="D70" i="9"/>
  <c r="E74" i="15"/>
  <c r="D74" i="15"/>
  <c r="J70" i="18"/>
  <c r="L70" i="18" s="1"/>
  <c r="E73" i="6"/>
  <c r="E73" i="5"/>
  <c r="E73" i="2"/>
  <c r="C70" i="3"/>
  <c r="B69" i="13"/>
  <c r="C69" i="16" s="1"/>
  <c r="D70" i="16" s="1"/>
  <c r="C70" i="17"/>
  <c r="AA70" i="18"/>
  <c r="AF70" i="18" s="1"/>
  <c r="T71" i="5"/>
  <c r="V71" i="5"/>
  <c r="X71" i="5"/>
  <c r="AA71" i="5"/>
  <c r="W71" i="5"/>
  <c r="U71" i="5"/>
  <c r="Z71" i="5"/>
  <c r="AB71" i="5"/>
  <c r="Y71" i="5"/>
  <c r="E73" i="4"/>
  <c r="C70" i="4"/>
  <c r="C70" i="6"/>
  <c r="H69" i="9"/>
  <c r="J69" i="9" s="1"/>
  <c r="G69" i="18"/>
  <c r="I69" i="18" s="1"/>
  <c r="Z70" i="18"/>
  <c r="E73" i="7"/>
  <c r="E73" i="8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C70" i="13" l="1"/>
  <c r="D71" i="6"/>
  <c r="E71" i="9"/>
  <c r="D71" i="3"/>
  <c r="R70" i="5"/>
  <c r="D71" i="5"/>
  <c r="R70" i="4"/>
  <c r="D71" i="4"/>
  <c r="D76" i="17"/>
  <c r="E73" i="17"/>
  <c r="D71" i="7"/>
  <c r="D71" i="8"/>
  <c r="D71" i="2"/>
  <c r="AG70" i="18"/>
  <c r="R70" i="13"/>
  <c r="K70" i="9"/>
  <c r="D71" i="13"/>
  <c r="C68" i="18"/>
  <c r="D68" i="18"/>
  <c r="E68" i="18"/>
  <c r="F68" i="18"/>
  <c r="H68" i="18"/>
  <c r="K68" i="18"/>
  <c r="B68" i="17"/>
  <c r="C72" i="15"/>
  <c r="G68" i="16"/>
  <c r="C68" i="9"/>
  <c r="G68" i="9"/>
  <c r="I68" i="9" s="1"/>
  <c r="B68" i="7"/>
  <c r="B68" i="8"/>
  <c r="B68" i="6"/>
  <c r="B68" i="5"/>
  <c r="C69" i="5" s="1"/>
  <c r="B68" i="4"/>
  <c r="C69" i="4" s="1"/>
  <c r="B68" i="3"/>
  <c r="B68" i="2"/>
  <c r="B68" i="13" l="1"/>
  <c r="R69" i="5"/>
  <c r="C69" i="7"/>
  <c r="D69" i="9"/>
  <c r="D73" i="15"/>
  <c r="E73" i="15"/>
  <c r="J69" i="18"/>
  <c r="L69" i="18" s="1"/>
  <c r="E72" i="2"/>
  <c r="E72" i="7"/>
  <c r="E72" i="4"/>
  <c r="T70" i="5"/>
  <c r="Z70" i="5"/>
  <c r="AB70" i="5"/>
  <c r="V70" i="5"/>
  <c r="X70" i="5"/>
  <c r="Y70" i="5"/>
  <c r="AA70" i="5"/>
  <c r="W70" i="5"/>
  <c r="U70" i="5"/>
  <c r="C69" i="17"/>
  <c r="AA69" i="18"/>
  <c r="T70" i="4"/>
  <c r="Z70" i="4"/>
  <c r="AB70" i="4"/>
  <c r="X70" i="4"/>
  <c r="W70" i="4"/>
  <c r="V70" i="4"/>
  <c r="Y70" i="4"/>
  <c r="AA70" i="4"/>
  <c r="U70" i="4"/>
  <c r="D70" i="5"/>
  <c r="E71" i="5" s="1"/>
  <c r="R69" i="4"/>
  <c r="C69" i="2"/>
  <c r="C69" i="6"/>
  <c r="H68" i="9"/>
  <c r="J68" i="9" s="1"/>
  <c r="G68" i="18"/>
  <c r="I68" i="18" s="1"/>
  <c r="AF69" i="18"/>
  <c r="Z69" i="18"/>
  <c r="Y68" i="18"/>
  <c r="E72" i="8"/>
  <c r="D70" i="4"/>
  <c r="E71" i="4" s="1"/>
  <c r="E72" i="3"/>
  <c r="E72" i="6"/>
  <c r="C69" i="3"/>
  <c r="C69" i="8"/>
  <c r="E72" i="5"/>
  <c r="C69" i="13"/>
  <c r="T70" i="13"/>
  <c r="AA70" i="13"/>
  <c r="Y70" i="13"/>
  <c r="W70" i="13"/>
  <c r="AB70" i="13"/>
  <c r="Z70" i="13"/>
  <c r="X70" i="13"/>
  <c r="U70" i="13"/>
  <c r="V70" i="13"/>
  <c r="C68" i="16"/>
  <c r="D75" i="17" l="1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AG69" i="18"/>
  <c r="R69" i="13"/>
  <c r="K69" i="9"/>
  <c r="D70" i="13"/>
  <c r="D69" i="16"/>
  <c r="C67" i="18"/>
  <c r="J68" i="18" s="1"/>
  <c r="L68" i="18" s="1"/>
  <c r="D67" i="18"/>
  <c r="E67" i="18"/>
  <c r="F67" i="18"/>
  <c r="H67" i="18"/>
  <c r="K67" i="18"/>
  <c r="B67" i="17"/>
  <c r="C71" i="15"/>
  <c r="K10" i="12"/>
  <c r="G67" i="16"/>
  <c r="C67" i="9"/>
  <c r="B67" i="7"/>
  <c r="B67" i="8"/>
  <c r="B67" i="6"/>
  <c r="B67" i="5"/>
  <c r="B67" i="4"/>
  <c r="C68" i="4" s="1"/>
  <c r="B67" i="3"/>
  <c r="B67" i="2"/>
  <c r="C68" i="5" l="1"/>
  <c r="D68" i="9"/>
  <c r="C68" i="6"/>
  <c r="G67" i="18"/>
  <c r="I67" i="18" s="1"/>
  <c r="Z68" i="18"/>
  <c r="C68" i="2"/>
  <c r="C68" i="8"/>
  <c r="G67" i="9"/>
  <c r="I67" i="9" s="1"/>
  <c r="E71" i="7"/>
  <c r="C68" i="7"/>
  <c r="D72" i="15"/>
  <c r="E72" i="15"/>
  <c r="E71" i="6"/>
  <c r="C68" i="3"/>
  <c r="B67" i="13"/>
  <c r="C68" i="13" s="1"/>
  <c r="C68" i="17"/>
  <c r="AA68" i="18"/>
  <c r="AF68" i="18" s="1"/>
  <c r="E71" i="8"/>
  <c r="E71" i="3"/>
  <c r="R68" i="4"/>
  <c r="D69" i="4"/>
  <c r="H67" i="9"/>
  <c r="J67" i="9" s="1"/>
  <c r="Y67" i="18"/>
  <c r="E71" i="2"/>
  <c r="T69" i="13"/>
  <c r="W69" i="13"/>
  <c r="AA69" i="13"/>
  <c r="AB69" i="13"/>
  <c r="V69" i="13"/>
  <c r="Z69" i="13"/>
  <c r="Y69" i="13"/>
  <c r="U69" i="13"/>
  <c r="X69" i="13"/>
  <c r="C67" i="16" l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R68" i="5"/>
  <c r="D69" i="5"/>
  <c r="E70" i="4"/>
  <c r="D69" i="8"/>
  <c r="AG68" i="18"/>
  <c r="R68" i="13"/>
  <c r="K68" i="9"/>
  <c r="D69" i="13"/>
  <c r="D68" i="16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E70" i="8" l="1"/>
  <c r="E70" i="5"/>
  <c r="T68" i="5"/>
  <c r="Z68" i="5"/>
  <c r="V68" i="5"/>
  <c r="X68" i="5"/>
  <c r="AA68" i="5"/>
  <c r="Y68" i="5"/>
  <c r="W68" i="5"/>
  <c r="U68" i="5"/>
  <c r="AB68" i="5"/>
  <c r="E70" i="3"/>
  <c r="E70" i="2"/>
  <c r="E70" i="6"/>
  <c r="E70" i="7"/>
  <c r="T68" i="13"/>
  <c r="W68" i="13"/>
  <c r="U68" i="13"/>
  <c r="Z68" i="13"/>
  <c r="AB68" i="13"/>
  <c r="V68" i="13"/>
  <c r="X68" i="13"/>
  <c r="AA68" i="13"/>
  <c r="Y68" i="13"/>
  <c r="C66" i="18"/>
  <c r="D66" i="18"/>
  <c r="E66" i="18"/>
  <c r="F66" i="18"/>
  <c r="H66" i="18"/>
  <c r="K66" i="18"/>
  <c r="B66" i="17"/>
  <c r="C70" i="15"/>
  <c r="G66" i="16"/>
  <c r="C66" i="9"/>
  <c r="H66" i="9"/>
  <c r="J66" i="9" s="1"/>
  <c r="B66" i="7"/>
  <c r="B66" i="8"/>
  <c r="B66" i="6"/>
  <c r="B66" i="5"/>
  <c r="B66" i="4"/>
  <c r="B66" i="3"/>
  <c r="B66" i="2"/>
  <c r="C67" i="7" l="1"/>
  <c r="B66" i="13"/>
  <c r="C67" i="13" s="1"/>
  <c r="C67" i="5"/>
  <c r="C67" i="3"/>
  <c r="C67" i="8"/>
  <c r="G66" i="9"/>
  <c r="I66" i="9" s="1"/>
  <c r="D67" i="9"/>
  <c r="C67" i="17"/>
  <c r="G66" i="18"/>
  <c r="I66" i="18" s="1"/>
  <c r="AA67" i="18"/>
  <c r="AF67" i="18" s="1"/>
  <c r="Y66" i="18"/>
  <c r="C67" i="4"/>
  <c r="Z67" i="18"/>
  <c r="C67" i="2"/>
  <c r="C67" i="6"/>
  <c r="E71" i="15"/>
  <c r="D71" i="15"/>
  <c r="J67" i="18"/>
  <c r="L67" i="18" s="1"/>
  <c r="C66" i="16"/>
  <c r="D67" i="16" s="1"/>
  <c r="K67" i="9" l="1"/>
  <c r="R67" i="13"/>
  <c r="AG67" i="18"/>
  <c r="D68" i="13"/>
  <c r="D68" i="2"/>
  <c r="R67" i="4"/>
  <c r="D68" i="4"/>
  <c r="E68" i="9"/>
  <c r="D68" i="3"/>
  <c r="D68" i="7"/>
  <c r="D68" i="6"/>
  <c r="D73" i="17"/>
  <c r="E70" i="17"/>
  <c r="D68" i="8"/>
  <c r="R67" i="5"/>
  <c r="D68" i="5"/>
  <c r="T67" i="13"/>
  <c r="V67" i="13"/>
  <c r="AA67" i="13"/>
  <c r="Z67" i="13"/>
  <c r="W67" i="13"/>
  <c r="Y67" i="13"/>
  <c r="U67" i="13"/>
  <c r="X67" i="13"/>
  <c r="AB67" i="13"/>
  <c r="C65" i="18"/>
  <c r="D65" i="18"/>
  <c r="E65" i="18"/>
  <c r="F65" i="18"/>
  <c r="H65" i="18"/>
  <c r="K65" i="18"/>
  <c r="B65" i="17"/>
  <c r="C69" i="15"/>
  <c r="G65" i="16"/>
  <c r="C65" i="9"/>
  <c r="G65" i="9" s="1"/>
  <c r="I65" i="9" s="1"/>
  <c r="B65" i="7"/>
  <c r="B65" i="8"/>
  <c r="B65" i="6"/>
  <c r="B65" i="5"/>
  <c r="B65" i="4"/>
  <c r="B65" i="3"/>
  <c r="B65" i="2"/>
  <c r="C66" i="2" l="1"/>
  <c r="C66" i="6"/>
  <c r="E70" i="15"/>
  <c r="D70" i="15"/>
  <c r="J66" i="18"/>
  <c r="L66" i="18" s="1"/>
  <c r="E69" i="5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6" i="18"/>
  <c r="AF66" i="18" s="1"/>
  <c r="AA67" i="5"/>
  <c r="T67" i="5"/>
  <c r="Y67" i="5"/>
  <c r="W67" i="5"/>
  <c r="V67" i="5"/>
  <c r="X67" i="5"/>
  <c r="AB67" i="5"/>
  <c r="Z67" i="5"/>
  <c r="U67" i="5"/>
  <c r="E69" i="7"/>
  <c r="C66" i="3"/>
  <c r="C66" i="4"/>
  <c r="C66" i="7"/>
  <c r="Z66" i="18"/>
  <c r="Y65" i="18"/>
  <c r="E69" i="2"/>
  <c r="C66" i="8"/>
  <c r="H65" i="9"/>
  <c r="J65" i="9" s="1"/>
  <c r="E69" i="8"/>
  <c r="E69" i="6"/>
  <c r="E69" i="3"/>
  <c r="E69" i="4"/>
  <c r="C66" i="5"/>
  <c r="B65" i="13"/>
  <c r="R66" i="4" l="1"/>
  <c r="D67" i="4"/>
  <c r="D67" i="2"/>
  <c r="E67" i="9"/>
  <c r="D67" i="7"/>
  <c r="D67" i="3"/>
  <c r="D67" i="6"/>
  <c r="R66" i="5"/>
  <c r="D67" i="5"/>
  <c r="D67" i="8"/>
  <c r="D72" i="17"/>
  <c r="E69" i="17"/>
  <c r="C66" i="13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94" i="18"/>
  <c r="K22" i="18"/>
  <c r="C64" i="18"/>
  <c r="D64" i="18"/>
  <c r="E64" i="18"/>
  <c r="F64" i="18"/>
  <c r="H64" i="18"/>
  <c r="B64" i="17"/>
  <c r="C68" i="15"/>
  <c r="G64" i="16"/>
  <c r="C64" i="9"/>
  <c r="B64" i="7"/>
  <c r="B64" i="8"/>
  <c r="B64" i="6"/>
  <c r="B64" i="5"/>
  <c r="C65" i="5" s="1"/>
  <c r="R65" i="5" s="1"/>
  <c r="B64" i="4"/>
  <c r="C65" i="4" s="1"/>
  <c r="B64" i="3"/>
  <c r="C65" i="3" s="1"/>
  <c r="D66" i="3" s="1"/>
  <c r="B64" i="2"/>
  <c r="H64" i="9" l="1"/>
  <c r="J64" i="9" s="1"/>
  <c r="J65" i="18"/>
  <c r="L65" i="18" s="1"/>
  <c r="C65" i="2"/>
  <c r="R65" i="4"/>
  <c r="T65" i="5"/>
  <c r="X65" i="5"/>
  <c r="AB65" i="5"/>
  <c r="Y65" i="5"/>
  <c r="W65" i="5"/>
  <c r="AA65" i="5"/>
  <c r="U65" i="5"/>
  <c r="V65" i="5"/>
  <c r="Z65" i="5"/>
  <c r="AA65" i="18"/>
  <c r="AF65" i="18" s="1"/>
  <c r="E68" i="5"/>
  <c r="E67" i="3"/>
  <c r="E68" i="3"/>
  <c r="E68" i="4"/>
  <c r="C65" i="7"/>
  <c r="Y64" i="18"/>
  <c r="G64" i="9"/>
  <c r="I64" i="9" s="1"/>
  <c r="Z65" i="18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D69" i="15"/>
  <c r="E69" i="15"/>
  <c r="C65" i="8"/>
  <c r="D65" i="9"/>
  <c r="C65" i="17"/>
  <c r="E68" i="8"/>
  <c r="E68" i="6"/>
  <c r="E68" i="7"/>
  <c r="E68" i="2"/>
  <c r="D66" i="4"/>
  <c r="R66" i="13"/>
  <c r="D67" i="13"/>
  <c r="D66" i="16"/>
  <c r="B64" i="13"/>
  <c r="AG66" i="18"/>
  <c r="K66" i="9"/>
  <c r="D66" i="5"/>
  <c r="E67" i="5" s="1"/>
  <c r="G64" i="18"/>
  <c r="I64" i="18" s="1"/>
  <c r="E66" i="9" l="1"/>
  <c r="D66" i="6"/>
  <c r="D66" i="2"/>
  <c r="D71" i="17"/>
  <c r="E68" i="17"/>
  <c r="D66" i="8"/>
  <c r="E67" i="4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R65" i="13" s="1"/>
  <c r="C64" i="16"/>
  <c r="J10" i="12"/>
  <c r="C63" i="18"/>
  <c r="D63" i="18"/>
  <c r="E63" i="18"/>
  <c r="F63" i="18"/>
  <c r="H63" i="18"/>
  <c r="B63" i="17"/>
  <c r="C67" i="15"/>
  <c r="G63" i="16"/>
  <c r="C63" i="9"/>
  <c r="D64" i="9" s="1"/>
  <c r="B63" i="7"/>
  <c r="Y63" i="18" s="1"/>
  <c r="B63" i="8"/>
  <c r="B63" i="6"/>
  <c r="B63" i="5"/>
  <c r="B63" i="4"/>
  <c r="B63" i="3"/>
  <c r="B63" i="2"/>
  <c r="H63" i="9" l="1"/>
  <c r="J63" i="9" s="1"/>
  <c r="AA64" i="18"/>
  <c r="Z64" i="18"/>
  <c r="AF64" i="18"/>
  <c r="E67" i="7"/>
  <c r="E67" i="2"/>
  <c r="C64" i="3"/>
  <c r="C64" i="8"/>
  <c r="G63" i="9"/>
  <c r="I63" i="9" s="1"/>
  <c r="C64" i="17"/>
  <c r="E65" i="9"/>
  <c r="C64" i="2"/>
  <c r="C64" i="6"/>
  <c r="D68" i="15"/>
  <c r="E68" i="15"/>
  <c r="E67" i="8"/>
  <c r="C64" i="4"/>
  <c r="C64" i="7"/>
  <c r="E67" i="6"/>
  <c r="AB65" i="13"/>
  <c r="U65" i="13"/>
  <c r="T65" i="13"/>
  <c r="V65" i="13"/>
  <c r="X65" i="13"/>
  <c r="W65" i="13"/>
  <c r="Y65" i="13"/>
  <c r="AA65" i="13"/>
  <c r="Z65" i="13"/>
  <c r="C64" i="5"/>
  <c r="R64" i="5" s="1"/>
  <c r="B63" i="13"/>
  <c r="AG65" i="18"/>
  <c r="K65" i="9"/>
  <c r="D66" i="13"/>
  <c r="D65" i="16"/>
  <c r="G63" i="18"/>
  <c r="I63" i="18" s="1"/>
  <c r="J64" i="18"/>
  <c r="L64" i="18" s="1"/>
  <c r="T64" i="5" l="1"/>
  <c r="AA64" i="5"/>
  <c r="W64" i="5"/>
  <c r="Y64" i="5"/>
  <c r="U64" i="5"/>
  <c r="Z64" i="5"/>
  <c r="AB64" i="5"/>
  <c r="V64" i="5"/>
  <c r="X64" i="5"/>
  <c r="D65" i="7"/>
  <c r="D65" i="6"/>
  <c r="D65" i="8"/>
  <c r="D70" i="17"/>
  <c r="E67" i="17"/>
  <c r="R64" i="4"/>
  <c r="D65" i="4"/>
  <c r="D65" i="2"/>
  <c r="D65" i="3"/>
  <c r="D65" i="5"/>
  <c r="C63" i="16"/>
  <c r="C64" i="13"/>
  <c r="R64" i="13" s="1"/>
  <c r="E66" i="3" l="1"/>
  <c r="E66" i="4"/>
  <c r="V64" i="4"/>
  <c r="Z64" i="4"/>
  <c r="Y64" i="4"/>
  <c r="W64" i="4"/>
  <c r="T64" i="4"/>
  <c r="U64" i="4"/>
  <c r="AA64" i="4"/>
  <c r="X64" i="4"/>
  <c r="AB64" i="4"/>
  <c r="E66" i="8"/>
  <c r="E66" i="7"/>
  <c r="E66" i="2"/>
  <c r="E66" i="6"/>
  <c r="Y64" i="13"/>
  <c r="Z64" i="13"/>
  <c r="V64" i="13"/>
  <c r="AA64" i="13"/>
  <c r="U64" i="13"/>
  <c r="X64" i="13"/>
  <c r="AB64" i="13"/>
  <c r="T64" i="13"/>
  <c r="W64" i="13"/>
  <c r="D64" i="16"/>
  <c r="AG64" i="18"/>
  <c r="K64" i="9"/>
  <c r="D65" i="13"/>
  <c r="E66" i="5"/>
  <c r="I10" i="12"/>
  <c r="C62" i="18"/>
  <c r="D62" i="18"/>
  <c r="E62" i="18"/>
  <c r="F62" i="18"/>
  <c r="H62" i="18"/>
  <c r="B62" i="17"/>
  <c r="G62" i="16"/>
  <c r="C66" i="15"/>
  <c r="C62" i="9"/>
  <c r="D63" i="9" s="1"/>
  <c r="B62" i="7"/>
  <c r="B62" i="8"/>
  <c r="B62" i="6"/>
  <c r="B62" i="5"/>
  <c r="B62" i="4"/>
  <c r="B62" i="3"/>
  <c r="B62" i="2"/>
  <c r="C63" i="3" l="1"/>
  <c r="C63" i="2"/>
  <c r="C63" i="6"/>
  <c r="G62" i="9"/>
  <c r="I62" i="9" s="1"/>
  <c r="C63" i="17"/>
  <c r="C63" i="8"/>
  <c r="C63" i="4"/>
  <c r="C63" i="7"/>
  <c r="E64" i="9"/>
  <c r="H62" i="9"/>
  <c r="J62" i="9" s="1"/>
  <c r="D67" i="15"/>
  <c r="E67" i="15"/>
  <c r="Y62" i="18"/>
  <c r="C63" i="5"/>
  <c r="R63" i="5" s="1"/>
  <c r="B62" i="13"/>
  <c r="AA63" i="18"/>
  <c r="AF63" i="18" s="1"/>
  <c r="G62" i="18"/>
  <c r="I62" i="18" s="1"/>
  <c r="Z63" i="18"/>
  <c r="J63" i="18"/>
  <c r="L63" i="18" s="1"/>
  <c r="D64" i="2" l="1"/>
  <c r="V63" i="5"/>
  <c r="W63" i="5"/>
  <c r="U63" i="5"/>
  <c r="X63" i="5"/>
  <c r="AA63" i="5"/>
  <c r="T63" i="5"/>
  <c r="Z63" i="5"/>
  <c r="Y63" i="5"/>
  <c r="AB63" i="5"/>
  <c r="D64" i="7"/>
  <c r="D64" i="8"/>
  <c r="D64" i="6"/>
  <c r="D64" i="3"/>
  <c r="R63" i="4"/>
  <c r="D64" i="4"/>
  <c r="D69" i="17"/>
  <c r="E66" i="17"/>
  <c r="C63" i="13"/>
  <c r="R63" i="13" s="1"/>
  <c r="C62" i="16"/>
  <c r="D64" i="5"/>
  <c r="C61" i="18"/>
  <c r="D61" i="18"/>
  <c r="E61" i="18"/>
  <c r="F61" i="18"/>
  <c r="H61" i="18"/>
  <c r="B61" i="17"/>
  <c r="C65" i="15"/>
  <c r="G61" i="16"/>
  <c r="C61" i="9"/>
  <c r="B61" i="7"/>
  <c r="Y61" i="18" s="1"/>
  <c r="B61" i="8"/>
  <c r="B61" i="6"/>
  <c r="B61" i="5"/>
  <c r="B61" i="4"/>
  <c r="B61" i="3"/>
  <c r="B61" i="2"/>
  <c r="G61" i="9" l="1"/>
  <c r="I61" i="9" s="1"/>
  <c r="J62" i="18"/>
  <c r="L62" i="18" s="1"/>
  <c r="C62" i="2"/>
  <c r="C62" i="6"/>
  <c r="E66" i="15"/>
  <c r="D66" i="15"/>
  <c r="C62" i="3"/>
  <c r="C62" i="8"/>
  <c r="D62" i="9"/>
  <c r="C62" i="17"/>
  <c r="E65" i="3"/>
  <c r="E65" i="8"/>
  <c r="C62" i="7"/>
  <c r="E65" i="4"/>
  <c r="E65" i="2"/>
  <c r="C62" i="4"/>
  <c r="H61" i="9"/>
  <c r="J61" i="9" s="1"/>
  <c r="U63" i="4"/>
  <c r="X63" i="4"/>
  <c r="AA63" i="4"/>
  <c r="Y63" i="4"/>
  <c r="T63" i="4"/>
  <c r="AB63" i="4"/>
  <c r="V63" i="4"/>
  <c r="Z63" i="4"/>
  <c r="W63" i="4"/>
  <c r="E65" i="6"/>
  <c r="E65" i="7"/>
  <c r="AA63" i="13"/>
  <c r="AB63" i="13"/>
  <c r="T63" i="13"/>
  <c r="Y63" i="13"/>
  <c r="X63" i="13"/>
  <c r="U63" i="13"/>
  <c r="Z63" i="13"/>
  <c r="V63" i="13"/>
  <c r="W63" i="13"/>
  <c r="C62" i="5"/>
  <c r="R62" i="5" s="1"/>
  <c r="D63" i="16"/>
  <c r="E65" i="5"/>
  <c r="AG63" i="18"/>
  <c r="K63" i="9"/>
  <c r="D64" i="13"/>
  <c r="B61" i="13"/>
  <c r="AA62" i="18"/>
  <c r="AF62" i="18" s="1"/>
  <c r="Z62" i="18"/>
  <c r="G61" i="18"/>
  <c r="I61" i="18" s="1"/>
  <c r="C60" i="18"/>
  <c r="D60" i="18"/>
  <c r="E60" i="18"/>
  <c r="F60" i="18"/>
  <c r="H60" i="18"/>
  <c r="B60" i="17"/>
  <c r="C64" i="15"/>
  <c r="C60" i="9"/>
  <c r="D61" i="9" s="1"/>
  <c r="B60" i="7"/>
  <c r="B60" i="8"/>
  <c r="C61" i="8" s="1"/>
  <c r="B60" i="6"/>
  <c r="C61" i="6" s="1"/>
  <c r="B60" i="5"/>
  <c r="B60" i="4"/>
  <c r="B60" i="3"/>
  <c r="C61" i="3" s="1"/>
  <c r="B60" i="2"/>
  <c r="G60" i="9" s="1"/>
  <c r="I60" i="9" s="1"/>
  <c r="H60" i="9" l="1"/>
  <c r="J60" i="9" s="1"/>
  <c r="Y60" i="18"/>
  <c r="E65" i="15"/>
  <c r="C61" i="7"/>
  <c r="D62" i="7" s="1"/>
  <c r="D62" i="6"/>
  <c r="D63" i="6"/>
  <c r="W62" i="5"/>
  <c r="AA62" i="5"/>
  <c r="X62" i="5"/>
  <c r="T62" i="5"/>
  <c r="V62" i="5"/>
  <c r="Z62" i="5"/>
  <c r="AB62" i="5"/>
  <c r="Y62" i="5"/>
  <c r="U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C62" i="13"/>
  <c r="R62" i="13" s="1"/>
  <c r="C61" i="16"/>
  <c r="D63" i="5"/>
  <c r="B60" i="13"/>
  <c r="C61" i="5"/>
  <c r="R61" i="5" s="1"/>
  <c r="G60" i="18"/>
  <c r="I60" i="18" s="1"/>
  <c r="AA61" i="18"/>
  <c r="J61" i="18"/>
  <c r="L61" i="18" s="1"/>
  <c r="Z61" i="18"/>
  <c r="C59" i="18"/>
  <c r="D59" i="18"/>
  <c r="E59" i="18"/>
  <c r="F59" i="18"/>
  <c r="H59" i="18"/>
  <c r="B59" i="17"/>
  <c r="C60" i="17" s="1"/>
  <c r="C63" i="15"/>
  <c r="E64" i="15" s="1"/>
  <c r="C59" i="9"/>
  <c r="B59" i="7"/>
  <c r="B59" i="8"/>
  <c r="B59" i="6"/>
  <c r="C60" i="6" s="1"/>
  <c r="B59" i="5"/>
  <c r="C60" i="5" s="1"/>
  <c r="R60" i="5" s="1"/>
  <c r="B59" i="4"/>
  <c r="C60" i="4" s="1"/>
  <c r="B59" i="3"/>
  <c r="B58" i="3"/>
  <c r="B59" i="2"/>
  <c r="C60" i="2" s="1"/>
  <c r="C59" i="3" l="1"/>
  <c r="T60" i="5"/>
  <c r="W60" i="5"/>
  <c r="AA60" i="5"/>
  <c r="Z60" i="5"/>
  <c r="AB60" i="5"/>
  <c r="V60" i="5"/>
  <c r="X60" i="5"/>
  <c r="Y60" i="5"/>
  <c r="U60" i="5"/>
  <c r="D66" i="17"/>
  <c r="E63" i="17"/>
  <c r="D61" i="6"/>
  <c r="R60" i="4"/>
  <c r="E63" i="3"/>
  <c r="E64" i="3"/>
  <c r="E63" i="7"/>
  <c r="E64" i="7"/>
  <c r="C60" i="3"/>
  <c r="D67" i="17"/>
  <c r="E64" i="17"/>
  <c r="Y62" i="4"/>
  <c r="Z62" i="4"/>
  <c r="V62" i="4"/>
  <c r="X62" i="4"/>
  <c r="AB62" i="4"/>
  <c r="W62" i="4"/>
  <c r="U62" i="4"/>
  <c r="AA62" i="4"/>
  <c r="T62" i="4"/>
  <c r="E63" i="6"/>
  <c r="E64" i="6"/>
  <c r="D64" i="15"/>
  <c r="Y59" i="18"/>
  <c r="D61" i="4"/>
  <c r="R61" i="4"/>
  <c r="D62" i="4"/>
  <c r="E62" i="6"/>
  <c r="B59" i="13"/>
  <c r="C60" i="13" s="1"/>
  <c r="R60" i="13" s="1"/>
  <c r="H59" i="9"/>
  <c r="J59" i="9" s="1"/>
  <c r="D61" i="2"/>
  <c r="D60" i="9"/>
  <c r="E64" i="2"/>
  <c r="D61" i="7"/>
  <c r="C60" i="7"/>
  <c r="G59" i="9"/>
  <c r="I59" i="9" s="1"/>
  <c r="T61" i="5"/>
  <c r="X61" i="5"/>
  <c r="AB61" i="5"/>
  <c r="U61" i="5"/>
  <c r="V61" i="5"/>
  <c r="W61" i="5"/>
  <c r="AA61" i="5"/>
  <c r="Y61" i="5"/>
  <c r="Z61" i="5"/>
  <c r="D62" i="5"/>
  <c r="E63" i="5" s="1"/>
  <c r="C60" i="8"/>
  <c r="D62" i="2"/>
  <c r="E62" i="2" s="1"/>
  <c r="E63" i="8"/>
  <c r="E64" i="8"/>
  <c r="E63" i="4"/>
  <c r="E64" i="4"/>
  <c r="Y62" i="13"/>
  <c r="Z62" i="13"/>
  <c r="V62" i="13"/>
  <c r="T62" i="13"/>
  <c r="W62" i="13"/>
  <c r="X62" i="13"/>
  <c r="AA62" i="13"/>
  <c r="AB62" i="13"/>
  <c r="U62" i="13"/>
  <c r="C59" i="16"/>
  <c r="E64" i="5"/>
  <c r="AG62" i="18"/>
  <c r="K62" i="9"/>
  <c r="D63" i="13"/>
  <c r="C60" i="16"/>
  <c r="D62" i="16"/>
  <c r="D61" i="5"/>
  <c r="E62" i="5" s="1"/>
  <c r="C61" i="13"/>
  <c r="G59" i="18"/>
  <c r="I59" i="18" s="1"/>
  <c r="AA60" i="18"/>
  <c r="AF60" i="18" s="1"/>
  <c r="AF61" i="18"/>
  <c r="Z60" i="18"/>
  <c r="J60" i="18"/>
  <c r="L60" i="18" s="1"/>
  <c r="AJ5" i="18"/>
  <c r="E62" i="4" l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3" i="2"/>
  <c r="E61" i="9"/>
  <c r="E62" i="7"/>
  <c r="D60" i="3"/>
  <c r="D61" i="3"/>
  <c r="Y60" i="13"/>
  <c r="V60" i="13"/>
  <c r="Z60" i="13"/>
  <c r="AA60" i="13"/>
  <c r="X60" i="13"/>
  <c r="U60" i="13"/>
  <c r="T60" i="13"/>
  <c r="AB60" i="13"/>
  <c r="W60" i="13"/>
  <c r="D62" i="13"/>
  <c r="R61" i="13"/>
  <c r="D60" i="16"/>
  <c r="D61" i="16"/>
  <c r="AG60" i="18"/>
  <c r="K60" i="9"/>
  <c r="D61" i="13"/>
  <c r="AG61" i="18"/>
  <c r="K61" i="9"/>
  <c r="C58" i="18"/>
  <c r="B58" i="2"/>
  <c r="B58" i="4"/>
  <c r="C59" i="4" s="1"/>
  <c r="B58" i="5"/>
  <c r="C59" i="5" s="1"/>
  <c r="R59" i="5" s="1"/>
  <c r="B58" i="6"/>
  <c r="C59" i="6" s="1"/>
  <c r="B58" i="8"/>
  <c r="C59" i="8" s="1"/>
  <c r="B58" i="7"/>
  <c r="C58" i="9"/>
  <c r="D59" i="9" s="1"/>
  <c r="E60" i="9" s="1"/>
  <c r="C62" i="15"/>
  <c r="B58" i="17"/>
  <c r="C59" i="17" s="1"/>
  <c r="D58" i="18"/>
  <c r="E58" i="18"/>
  <c r="F58" i="18"/>
  <c r="D65" i="17" l="1"/>
  <c r="E62" i="17"/>
  <c r="Y58" i="18"/>
  <c r="C59" i="7"/>
  <c r="R59" i="4"/>
  <c r="D60" i="4"/>
  <c r="D63" i="15"/>
  <c r="E63" i="15"/>
  <c r="G58" i="9"/>
  <c r="I58" i="9" s="1"/>
  <c r="C59" i="2"/>
  <c r="E61" i="3"/>
  <c r="E62" i="3"/>
  <c r="H58" i="9"/>
  <c r="J58" i="9" s="1"/>
  <c r="D60" i="6"/>
  <c r="E62" i="8"/>
  <c r="AA59" i="5"/>
  <c r="W59" i="5"/>
  <c r="Z59" i="5"/>
  <c r="AB59" i="5"/>
  <c r="V59" i="5"/>
  <c r="Y59" i="5"/>
  <c r="X59" i="5"/>
  <c r="T59" i="5"/>
  <c r="U59" i="5"/>
  <c r="D60" i="8"/>
  <c r="AA61" i="13"/>
  <c r="U61" i="13"/>
  <c r="AB61" i="13"/>
  <c r="T61" i="13"/>
  <c r="Y61" i="13"/>
  <c r="X61" i="13"/>
  <c r="W61" i="13"/>
  <c r="Z61" i="13"/>
  <c r="V61" i="13"/>
  <c r="D60" i="5"/>
  <c r="AA59" i="18"/>
  <c r="AF59" i="18" s="1"/>
  <c r="Z59" i="18"/>
  <c r="J59" i="18"/>
  <c r="L59" i="18" s="1"/>
  <c r="G58" i="18"/>
  <c r="B58" i="13"/>
  <c r="C59" i="13" s="1"/>
  <c r="R59" i="13" s="1"/>
  <c r="D60" i="2" l="1"/>
  <c r="D60" i="7"/>
  <c r="E61" i="8"/>
  <c r="E61" i="4"/>
  <c r="E61" i="6"/>
  <c r="AB59" i="4"/>
  <c r="U59" i="4"/>
  <c r="Y59" i="4"/>
  <c r="T59" i="4"/>
  <c r="X59" i="4"/>
  <c r="AA59" i="4"/>
  <c r="V59" i="4"/>
  <c r="Z59" i="4"/>
  <c r="W59" i="4"/>
  <c r="AA59" i="13"/>
  <c r="X59" i="13"/>
  <c r="U59" i="13"/>
  <c r="AB59" i="13"/>
  <c r="T59" i="13"/>
  <c r="Y59" i="13"/>
  <c r="W59" i="13"/>
  <c r="V59" i="13"/>
  <c r="Z59" i="13"/>
  <c r="E61" i="5"/>
  <c r="AG59" i="18"/>
  <c r="K59" i="9"/>
  <c r="D60" i="13"/>
  <c r="C58" i="16"/>
  <c r="D59" i="16" s="1"/>
  <c r="E61" i="7" l="1"/>
  <c r="E61" i="2"/>
  <c r="H93" i="15" l="1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H5" i="15"/>
  <c r="H4" i="15"/>
  <c r="H7" i="15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J86" i="15" l="1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C57" i="18"/>
  <c r="D57" i="18"/>
  <c r="E57" i="18"/>
  <c r="F57" i="18"/>
  <c r="H57" i="18"/>
  <c r="B57" i="17"/>
  <c r="C61" i="15"/>
  <c r="C57" i="9"/>
  <c r="B57" i="7"/>
  <c r="Y57" i="18" s="1"/>
  <c r="B57" i="8"/>
  <c r="B57" i="6"/>
  <c r="B57" i="5"/>
  <c r="C58" i="5" s="1"/>
  <c r="R58" i="5" s="1"/>
  <c r="B57" i="4"/>
  <c r="B57" i="3"/>
  <c r="C58" i="3" s="1"/>
  <c r="B57" i="2"/>
  <c r="T58" i="5" l="1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D59" i="6" s="1"/>
  <c r="H57" i="9"/>
  <c r="J57" i="9" s="1"/>
  <c r="E62" i="15"/>
  <c r="D62" i="15"/>
  <c r="J62" i="15" s="1"/>
  <c r="C58" i="2"/>
  <c r="D59" i="2" s="1"/>
  <c r="C58" i="8"/>
  <c r="D59" i="8" s="1"/>
  <c r="G57" i="9"/>
  <c r="I57" i="9" s="1"/>
  <c r="C58" i="17"/>
  <c r="AA58" i="18"/>
  <c r="AF58" i="18" s="1"/>
  <c r="Z58" i="18"/>
  <c r="G57" i="18"/>
  <c r="I57" i="18" s="1"/>
  <c r="J58" i="18"/>
  <c r="L58" i="18" s="1"/>
  <c r="D64" i="17" l="1"/>
  <c r="E61" i="17"/>
  <c r="E60" i="3"/>
  <c r="E60" i="8"/>
  <c r="R58" i="4"/>
  <c r="D59" i="4"/>
  <c r="E60" i="2"/>
  <c r="E60" i="6"/>
  <c r="E60" i="7"/>
  <c r="E60" i="5"/>
  <c r="C58" i="13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B56" i="8"/>
  <c r="B56" i="6"/>
  <c r="B56" i="5"/>
  <c r="B56" i="4"/>
  <c r="B56" i="3"/>
  <c r="B56" i="2"/>
  <c r="E60" i="4" l="1"/>
  <c r="V58" i="4"/>
  <c r="Z58" i="4"/>
  <c r="Y58" i="4"/>
  <c r="T58" i="4"/>
  <c r="W58" i="4"/>
  <c r="X58" i="4"/>
  <c r="U58" i="4"/>
  <c r="AA58" i="4"/>
  <c r="AB58" i="4"/>
  <c r="C57" i="7"/>
  <c r="Y56" i="18"/>
  <c r="D59" i="13"/>
  <c r="R58" i="13"/>
  <c r="C57" i="6"/>
  <c r="AG58" i="18"/>
  <c r="K58" i="9"/>
  <c r="C57" i="17"/>
  <c r="D58" i="7"/>
  <c r="E59" i="7" s="1"/>
  <c r="C57" i="3"/>
  <c r="D58" i="3" s="1"/>
  <c r="C57" i="4"/>
  <c r="R57" i="4" s="1"/>
  <c r="B56" i="13"/>
  <c r="C57" i="13" s="1"/>
  <c r="C57" i="8"/>
  <c r="C57" i="2"/>
  <c r="C57" i="5"/>
  <c r="R57" i="5" s="1"/>
  <c r="Z57" i="18"/>
  <c r="AA57" i="18"/>
  <c r="AF57" i="18" s="1"/>
  <c r="J57" i="18"/>
  <c r="L57" i="18" s="1"/>
  <c r="E61" i="15"/>
  <c r="D61" i="15"/>
  <c r="J61" i="15" s="1"/>
  <c r="G56" i="18"/>
  <c r="G56" i="9"/>
  <c r="I56" i="9" s="1"/>
  <c r="H56" i="9"/>
  <c r="J56" i="9" s="1"/>
  <c r="D63" i="17" l="1"/>
  <c r="E60" i="17"/>
  <c r="U57" i="5"/>
  <c r="Y57" i="5"/>
  <c r="V57" i="5"/>
  <c r="Z57" i="5"/>
  <c r="W57" i="5"/>
  <c r="AA57" i="5"/>
  <c r="T57" i="5"/>
  <c r="X57" i="5"/>
  <c r="AB57" i="5"/>
  <c r="Y57" i="4"/>
  <c r="AB57" i="4"/>
  <c r="U57" i="4"/>
  <c r="T57" i="4"/>
  <c r="X57" i="4"/>
  <c r="AA57" i="4"/>
  <c r="Z57" i="4"/>
  <c r="W57" i="4"/>
  <c r="V57" i="4"/>
  <c r="E59" i="3"/>
  <c r="D58" i="13"/>
  <c r="R57" i="13"/>
  <c r="V58" i="13"/>
  <c r="Z58" i="13"/>
  <c r="Y58" i="13"/>
  <c r="AB58" i="13"/>
  <c r="T58" i="13"/>
  <c r="AA58" i="13"/>
  <c r="U58" i="13"/>
  <c r="W58" i="13"/>
  <c r="X58" i="13"/>
  <c r="C56" i="16"/>
  <c r="D57" i="16" s="1"/>
  <c r="D58" i="2"/>
  <c r="E59" i="2" s="1"/>
  <c r="D58" i="8"/>
  <c r="E59" i="8" s="1"/>
  <c r="AG57" i="18"/>
  <c r="K57" i="9"/>
  <c r="D58" i="5"/>
  <c r="E59" i="5" s="1"/>
  <c r="D58" i="4"/>
  <c r="E59" i="4" s="1"/>
  <c r="D58" i="6"/>
  <c r="E59" i="6" s="1"/>
  <c r="X57" i="13" l="1"/>
  <c r="U57" i="13"/>
  <c r="AB57" i="13"/>
  <c r="T57" i="13"/>
  <c r="AA57" i="13"/>
  <c r="Y57" i="13"/>
  <c r="V57" i="13"/>
  <c r="W57" i="13"/>
  <c r="Z57" i="13"/>
  <c r="C55" i="18"/>
  <c r="D55" i="18"/>
  <c r="E55" i="18"/>
  <c r="F55" i="18"/>
  <c r="B55" i="17"/>
  <c r="C59" i="15"/>
  <c r="C55" i="9"/>
  <c r="B55" i="7"/>
  <c r="Y55" i="18" s="1"/>
  <c r="B55" i="8"/>
  <c r="B55" i="6"/>
  <c r="B55" i="5"/>
  <c r="B55" i="4"/>
  <c r="B55" i="3"/>
  <c r="B55" i="2"/>
  <c r="AA56" i="18" l="1"/>
  <c r="AF56" i="18" s="1"/>
  <c r="C56" i="6"/>
  <c r="C56" i="5"/>
  <c r="R56" i="5" s="1"/>
  <c r="B55" i="13"/>
  <c r="C56" i="17"/>
  <c r="C56" i="3"/>
  <c r="C56" i="8"/>
  <c r="C56" i="2"/>
  <c r="C56" i="4"/>
  <c r="R56" i="4" s="1"/>
  <c r="C56" i="7"/>
  <c r="Z56" i="18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T56" i="5" l="1"/>
  <c r="W56" i="5"/>
  <c r="AA56" i="5"/>
  <c r="Y56" i="5"/>
  <c r="U56" i="5"/>
  <c r="Z56" i="5"/>
  <c r="AB56" i="5"/>
  <c r="V56" i="5"/>
  <c r="X56" i="5"/>
  <c r="Y56" i="4"/>
  <c r="Z56" i="4"/>
  <c r="V56" i="4"/>
  <c r="W56" i="4"/>
  <c r="T56" i="4"/>
  <c r="U56" i="4"/>
  <c r="AA56" i="4"/>
  <c r="X56" i="4"/>
  <c r="AB56" i="4"/>
  <c r="E59" i="17"/>
  <c r="D62" i="17"/>
  <c r="D57" i="3"/>
  <c r="E58" i="3" s="1"/>
  <c r="D57" i="5"/>
  <c r="D57" i="7"/>
  <c r="D57" i="2"/>
  <c r="D57" i="8"/>
  <c r="D57" i="6"/>
  <c r="D57" i="4"/>
  <c r="C56" i="13"/>
  <c r="R56" i="13" s="1"/>
  <c r="C55" i="16"/>
  <c r="D56" i="16" s="1"/>
  <c r="H94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V56" i="13" l="1"/>
  <c r="Z56" i="13"/>
  <c r="AA56" i="13"/>
  <c r="U56" i="13"/>
  <c r="Y56" i="13"/>
  <c r="W56" i="13"/>
  <c r="T56" i="13"/>
  <c r="X56" i="13"/>
  <c r="AB56" i="13"/>
  <c r="AG56" i="18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B51" i="17"/>
  <c r="B50" i="17"/>
  <c r="B49" i="17"/>
  <c r="C49" i="17" s="1"/>
  <c r="B48" i="17"/>
  <c r="B47" i="17"/>
  <c r="B46" i="17"/>
  <c r="B45" i="17"/>
  <c r="C45" i="17" s="1"/>
  <c r="B44" i="17"/>
  <c r="B43" i="17"/>
  <c r="B42" i="17"/>
  <c r="B41" i="17"/>
  <c r="C41" i="17" s="1"/>
  <c r="B40" i="17"/>
  <c r="B39" i="17"/>
  <c r="B38" i="17"/>
  <c r="B37" i="17"/>
  <c r="C37" i="17" s="1"/>
  <c r="B36" i="17"/>
  <c r="B35" i="17"/>
  <c r="B34" i="17"/>
  <c r="B33" i="17"/>
  <c r="C33" i="17" s="1"/>
  <c r="B32" i="17"/>
  <c r="B31" i="17"/>
  <c r="B30" i="17"/>
  <c r="B29" i="17"/>
  <c r="C29" i="17" s="1"/>
  <c r="B28" i="17"/>
  <c r="B27" i="17"/>
  <c r="B26" i="17"/>
  <c r="B25" i="17"/>
  <c r="C25" i="17" s="1"/>
  <c r="B24" i="17"/>
  <c r="B23" i="17"/>
  <c r="B22" i="17"/>
  <c r="B21" i="17"/>
  <c r="C21" i="17" s="1"/>
  <c r="B20" i="17"/>
  <c r="B19" i="17"/>
  <c r="B18" i="17"/>
  <c r="B17" i="17"/>
  <c r="C17" i="17" s="1"/>
  <c r="B16" i="17"/>
  <c r="B15" i="17"/>
  <c r="B14" i="17"/>
  <c r="B13" i="17"/>
  <c r="C13" i="17" s="1"/>
  <c r="B12" i="17"/>
  <c r="B11" i="17"/>
  <c r="B10" i="17"/>
  <c r="B9" i="17"/>
  <c r="C9" i="17" s="1"/>
  <c r="B8" i="17"/>
  <c r="B7" i="17"/>
  <c r="B6" i="17"/>
  <c r="B5" i="17"/>
  <c r="C5" i="17" s="1"/>
  <c r="B4" i="17"/>
  <c r="C4" i="17" s="1"/>
  <c r="C58" i="15"/>
  <c r="C54" i="9"/>
  <c r="B54" i="7"/>
  <c r="Y54" i="18" s="1"/>
  <c r="B54" i="8"/>
  <c r="B54" i="6"/>
  <c r="B54" i="5"/>
  <c r="B54" i="4"/>
  <c r="B54" i="3"/>
  <c r="B54" i="2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C55" i="13"/>
  <c r="R55" i="13" s="1"/>
  <c r="C54" i="16"/>
  <c r="D55" i="16" s="1"/>
  <c r="G54" i="9"/>
  <c r="I54" i="9" s="1"/>
  <c r="C15" i="17"/>
  <c r="C39" i="17"/>
  <c r="E40" i="17" s="1"/>
  <c r="C7" i="17"/>
  <c r="C23" i="17"/>
  <c r="C31" i="17"/>
  <c r="C51" i="17"/>
  <c r="D55" i="17" s="1"/>
  <c r="C55" i="4"/>
  <c r="R55" i="4" s="1"/>
  <c r="C55" i="7"/>
  <c r="C55" i="5"/>
  <c r="R55" i="5" s="1"/>
  <c r="C10" i="17"/>
  <c r="C18" i="17"/>
  <c r="E20" i="17" s="1"/>
  <c r="C26" i="17"/>
  <c r="C34" i="17"/>
  <c r="E36" i="17" s="1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Y53" i="18" s="1"/>
  <c r="C53" i="9"/>
  <c r="B53" i="8"/>
  <c r="B53" i="6"/>
  <c r="C54" i="6" s="1"/>
  <c r="B53" i="5"/>
  <c r="B53" i="4"/>
  <c r="C54" i="4" s="1"/>
  <c r="R54" i="4" s="1"/>
  <c r="B53" i="3"/>
  <c r="C54" i="3" s="1"/>
  <c r="B53" i="2"/>
  <c r="E24" i="17" l="1"/>
  <c r="D47" i="17"/>
  <c r="D15" i="17"/>
  <c r="E16" i="17"/>
  <c r="B53" i="13"/>
  <c r="D10" i="17"/>
  <c r="E8" i="17"/>
  <c r="Z54" i="4"/>
  <c r="V54" i="4"/>
  <c r="W54" i="4"/>
  <c r="AB54" i="4"/>
  <c r="X54" i="4"/>
  <c r="Y54" i="4"/>
  <c r="T54" i="4"/>
  <c r="U54" i="4"/>
  <c r="AA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U55" i="5"/>
  <c r="T55" i="5"/>
  <c r="W55" i="5"/>
  <c r="Z55" i="5"/>
  <c r="V55" i="5"/>
  <c r="AB55" i="5"/>
  <c r="X55" i="5"/>
  <c r="AA55" i="5"/>
  <c r="Y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AA55" i="13"/>
  <c r="U55" i="13"/>
  <c r="AB55" i="13"/>
  <c r="T55" i="13"/>
  <c r="Y55" i="13"/>
  <c r="X55" i="13"/>
  <c r="Z55" i="13"/>
  <c r="V55" i="13"/>
  <c r="W55" i="13"/>
  <c r="C53" i="16"/>
  <c r="D56" i="5"/>
  <c r="D56" i="8"/>
  <c r="D56" i="2"/>
  <c r="C54" i="5"/>
  <c r="R54" i="5" s="1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T54" i="5" l="1"/>
  <c r="X54" i="5"/>
  <c r="AB54" i="5"/>
  <c r="U54" i="5"/>
  <c r="Y54" i="5"/>
  <c r="V54" i="5"/>
  <c r="Z54" i="5"/>
  <c r="W54" i="5"/>
  <c r="AA54" i="5"/>
  <c r="D55" i="13"/>
  <c r="R54" i="13"/>
  <c r="D55" i="5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60" i="16"/>
  <c r="G112" i="16"/>
  <c r="G52" i="16"/>
  <c r="G108" i="16"/>
  <c r="G36" i="16"/>
  <c r="G114" i="16"/>
  <c r="G106" i="16"/>
  <c r="G98" i="16"/>
  <c r="G58" i="16"/>
  <c r="G48" i="16"/>
  <c r="G32" i="16"/>
  <c r="G104" i="16"/>
  <c r="G96" i="16"/>
  <c r="G56" i="16"/>
  <c r="G44" i="16"/>
  <c r="G28" i="16"/>
  <c r="G4" i="16"/>
  <c r="E4" i="16" s="1"/>
  <c r="G110" i="16"/>
  <c r="G102" i="16"/>
  <c r="G54" i="16"/>
  <c r="G40" i="16"/>
  <c r="G20" i="16"/>
  <c r="G24" i="16"/>
  <c r="G115" i="16"/>
  <c r="G111" i="16"/>
  <c r="G107" i="16"/>
  <c r="G103" i="16"/>
  <c r="G99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D17" i="15" l="1"/>
  <c r="D41" i="15"/>
  <c r="D49" i="15"/>
  <c r="E16" i="15"/>
  <c r="D50" i="15"/>
  <c r="Y54" i="13"/>
  <c r="V54" i="13"/>
  <c r="Z54" i="13"/>
  <c r="T54" i="13"/>
  <c r="U54" i="13"/>
  <c r="AB54" i="13"/>
  <c r="AA54" i="13"/>
  <c r="X54" i="13"/>
  <c r="W54" i="13"/>
  <c r="E10" i="15"/>
  <c r="AB8" i="18"/>
  <c r="AC7" i="18"/>
  <c r="E56" i="7"/>
  <c r="D9" i="15"/>
  <c r="J9" i="15" s="1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Y52" i="18" s="1"/>
  <c r="C52" i="9"/>
  <c r="B52" i="8"/>
  <c r="B52" i="6"/>
  <c r="B52" i="5"/>
  <c r="B52" i="4"/>
  <c r="B52" i="3"/>
  <c r="B52" i="2"/>
  <c r="B52" i="13" l="1"/>
  <c r="C53" i="13" s="1"/>
  <c r="R53" i="13" s="1"/>
  <c r="G52" i="9"/>
  <c r="I52" i="9" s="1"/>
  <c r="C53" i="4"/>
  <c r="R53" i="4" s="1"/>
  <c r="C53" i="5"/>
  <c r="R53" i="5" s="1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C52" i="16" l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X53" i="13"/>
  <c r="U53" i="13"/>
  <c r="AB53" i="13"/>
  <c r="T53" i="13"/>
  <c r="AA53" i="13"/>
  <c r="Y53" i="13"/>
  <c r="Z53" i="13"/>
  <c r="V53" i="13"/>
  <c r="W53" i="13"/>
  <c r="D54" i="3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B51" i="7"/>
  <c r="Y51" i="18" s="1"/>
  <c r="B51" i="8"/>
  <c r="B51" i="6"/>
  <c r="B51" i="5"/>
  <c r="B51" i="4"/>
  <c r="B51" i="3"/>
  <c r="B51" i="2"/>
  <c r="H51" i="9" l="1"/>
  <c r="J51" i="9" s="1"/>
  <c r="C52" i="5"/>
  <c r="R52" i="5" s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R52" i="4" s="1"/>
  <c r="C52" i="7"/>
  <c r="F63" i="15"/>
  <c r="I63" i="15" s="1"/>
  <c r="G62" i="15"/>
  <c r="D52" i="9"/>
  <c r="E12" i="16"/>
  <c r="F11" i="16"/>
  <c r="G51" i="9"/>
  <c r="I51" i="9" s="1"/>
  <c r="AA52" i="4" l="1"/>
  <c r="AB52" i="4"/>
  <c r="W52" i="4"/>
  <c r="X52" i="4"/>
  <c r="V52" i="4"/>
  <c r="Y52" i="4"/>
  <c r="T52" i="4"/>
  <c r="U52" i="4"/>
  <c r="Z52" i="4"/>
  <c r="T52" i="5"/>
  <c r="W52" i="5"/>
  <c r="AA52" i="5"/>
  <c r="Z52" i="5"/>
  <c r="AB52" i="5"/>
  <c r="V52" i="5"/>
  <c r="X52" i="5"/>
  <c r="Y52" i="5"/>
  <c r="U52" i="5"/>
  <c r="D53" i="4"/>
  <c r="D53" i="3"/>
  <c r="C51" i="16"/>
  <c r="D52" i="16" s="1"/>
  <c r="C52" i="13"/>
  <c r="R52" i="13" s="1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B50" i="8"/>
  <c r="B50" i="6"/>
  <c r="B50" i="5"/>
  <c r="C51" i="5" s="1"/>
  <c r="R51" i="5" s="1"/>
  <c r="B50" i="4"/>
  <c r="B50" i="3"/>
  <c r="B50" i="2"/>
  <c r="C51" i="7" l="1"/>
  <c r="Y50" i="18"/>
  <c r="U51" i="5"/>
  <c r="V51" i="5"/>
  <c r="Y51" i="5"/>
  <c r="Z51" i="5"/>
  <c r="AB51" i="5"/>
  <c r="X51" i="5"/>
  <c r="AA51" i="5"/>
  <c r="T51" i="5"/>
  <c r="W51" i="5"/>
  <c r="Y52" i="13"/>
  <c r="Z52" i="13"/>
  <c r="V52" i="13"/>
  <c r="AA52" i="13"/>
  <c r="X52" i="13"/>
  <c r="U52" i="13"/>
  <c r="W52" i="13"/>
  <c r="T52" i="13"/>
  <c r="AB52" i="13"/>
  <c r="D52" i="5"/>
  <c r="I64" i="15"/>
  <c r="F65" i="15"/>
  <c r="F66" i="15" s="1"/>
  <c r="C51" i="2"/>
  <c r="E54" i="6"/>
  <c r="E54" i="8"/>
  <c r="E53" i="5"/>
  <c r="E54" i="5"/>
  <c r="E54" i="3"/>
  <c r="C51" i="3"/>
  <c r="B50" i="13"/>
  <c r="C51" i="8"/>
  <c r="C51" i="4"/>
  <c r="R51" i="4" s="1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Y49" i="18" s="1"/>
  <c r="B49" i="8"/>
  <c r="B49" i="6"/>
  <c r="B49" i="5"/>
  <c r="B49" i="4"/>
  <c r="C50" i="4" s="1"/>
  <c r="R50" i="4" s="1"/>
  <c r="B49" i="3"/>
  <c r="C50" i="3" s="1"/>
  <c r="B49" i="2"/>
  <c r="C50" i="2" s="1"/>
  <c r="V50" i="4" l="1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I66" i="15"/>
  <c r="G66" i="15"/>
  <c r="F67" i="15"/>
  <c r="G65" i="15"/>
  <c r="I65" i="15"/>
  <c r="D52" i="8"/>
  <c r="AB17" i="18"/>
  <c r="AL16" i="18"/>
  <c r="AC16" i="18"/>
  <c r="D52" i="6"/>
  <c r="C50" i="16"/>
  <c r="C51" i="13"/>
  <c r="R51" i="13" s="1"/>
  <c r="D51" i="2"/>
  <c r="D52" i="2"/>
  <c r="B49" i="13"/>
  <c r="C50" i="8"/>
  <c r="C50" i="6"/>
  <c r="D51" i="6" s="1"/>
  <c r="C50" i="5"/>
  <c r="R50" i="5" s="1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B48" i="8"/>
  <c r="C49" i="8" s="1"/>
  <c r="B48" i="6"/>
  <c r="C49" i="6" s="1"/>
  <c r="B48" i="5"/>
  <c r="C49" i="5" s="1"/>
  <c r="R49" i="5" s="1"/>
  <c r="B48" i="4"/>
  <c r="B48" i="3"/>
  <c r="B48" i="2"/>
  <c r="C49" i="2" s="1"/>
  <c r="U50" i="5" l="1"/>
  <c r="Y50" i="5"/>
  <c r="V50" i="5"/>
  <c r="Z50" i="5"/>
  <c r="W50" i="5"/>
  <c r="AA50" i="5"/>
  <c r="T50" i="5"/>
  <c r="X50" i="5"/>
  <c r="AB50" i="5"/>
  <c r="C49" i="7"/>
  <c r="Y48" i="18"/>
  <c r="V49" i="5"/>
  <c r="Z49" i="5"/>
  <c r="AA49" i="5"/>
  <c r="W49" i="5"/>
  <c r="T49" i="5"/>
  <c r="X49" i="5"/>
  <c r="AB49" i="5"/>
  <c r="U49" i="5"/>
  <c r="Y49" i="5"/>
  <c r="I67" i="15"/>
  <c r="G67" i="15"/>
  <c r="F68" i="15"/>
  <c r="AA51" i="13"/>
  <c r="Y51" i="13"/>
  <c r="X51" i="13"/>
  <c r="U51" i="13"/>
  <c r="AB51" i="13"/>
  <c r="T51" i="13"/>
  <c r="Z51" i="13"/>
  <c r="V51" i="13"/>
  <c r="W51" i="13"/>
  <c r="D50" i="2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R49" i="13" s="1"/>
  <c r="C49" i="4"/>
  <c r="R49" i="4" s="1"/>
  <c r="C49" i="3"/>
  <c r="C50" i="13"/>
  <c r="R50" i="13" s="1"/>
  <c r="D51" i="8"/>
  <c r="E51" i="8" s="1"/>
  <c r="D49" i="9"/>
  <c r="H48" i="9"/>
  <c r="J48" i="9" s="1"/>
  <c r="E16" i="16"/>
  <c r="F15" i="16"/>
  <c r="C47" i="9"/>
  <c r="D48" i="9" s="1"/>
  <c r="B47" i="7"/>
  <c r="Y47" i="18" s="1"/>
  <c r="B47" i="8"/>
  <c r="B47" i="6"/>
  <c r="B47" i="5"/>
  <c r="C48" i="5" s="1"/>
  <c r="R48" i="5" s="1"/>
  <c r="B47" i="4"/>
  <c r="C48" i="4" s="1"/>
  <c r="R48" i="4" s="1"/>
  <c r="B47" i="3"/>
  <c r="C48" i="3" s="1"/>
  <c r="B47" i="2"/>
  <c r="C48" i="2" s="1"/>
  <c r="T48" i="5" l="1"/>
  <c r="W48" i="5"/>
  <c r="AA48" i="5"/>
  <c r="Y48" i="5"/>
  <c r="U48" i="5"/>
  <c r="Z48" i="5"/>
  <c r="AB48" i="5"/>
  <c r="V48" i="5"/>
  <c r="X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G68" i="15"/>
  <c r="I68" i="15"/>
  <c r="F69" i="15"/>
  <c r="Y50" i="13"/>
  <c r="Z50" i="13"/>
  <c r="V50" i="13"/>
  <c r="AB50" i="13"/>
  <c r="AA50" i="13"/>
  <c r="U50" i="13"/>
  <c r="X50" i="13"/>
  <c r="W50" i="13"/>
  <c r="T50" i="13"/>
  <c r="AA49" i="13"/>
  <c r="AB49" i="13"/>
  <c r="T49" i="13"/>
  <c r="Y49" i="13"/>
  <c r="X49" i="13"/>
  <c r="U49" i="13"/>
  <c r="V49" i="13"/>
  <c r="Z49" i="13"/>
  <c r="W49" i="13"/>
  <c r="D49" i="2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R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G69" i="15" l="1"/>
  <c r="I69" i="15"/>
  <c r="F70" i="15"/>
  <c r="Y48" i="13"/>
  <c r="Z48" i="13"/>
  <c r="V48" i="13"/>
  <c r="AA48" i="13"/>
  <c r="U48" i="13"/>
  <c r="T48" i="13"/>
  <c r="W48" i="13"/>
  <c r="AB48" i="13"/>
  <c r="X48" i="13"/>
  <c r="AG48" i="18"/>
  <c r="K48" i="9"/>
  <c r="C47" i="16"/>
  <c r="D48" i="16" s="1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Y46" i="18" s="1"/>
  <c r="B46" i="8"/>
  <c r="B46" i="6"/>
  <c r="C47" i="6" s="1"/>
  <c r="D48" i="6" s="1"/>
  <c r="B46" i="5"/>
  <c r="B46" i="4"/>
  <c r="B46" i="3"/>
  <c r="C47" i="3" s="1"/>
  <c r="B46" i="2"/>
  <c r="G70" i="15" l="1"/>
  <c r="I70" i="15"/>
  <c r="F71" i="15"/>
  <c r="C47" i="4"/>
  <c r="R47" i="4" s="1"/>
  <c r="B46" i="13"/>
  <c r="C47" i="8"/>
  <c r="C47" i="5"/>
  <c r="R47" i="5" s="1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Y45" i="18" s="1"/>
  <c r="B45" i="8"/>
  <c r="C46" i="8" s="1"/>
  <c r="B45" i="6"/>
  <c r="B45" i="5"/>
  <c r="C46" i="5" s="1"/>
  <c r="R46" i="5" s="1"/>
  <c r="B45" i="4"/>
  <c r="B45" i="3"/>
  <c r="B45" i="2"/>
  <c r="AB47" i="4" l="1"/>
  <c r="W47" i="4"/>
  <c r="T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Y47" i="5"/>
  <c r="AB47" i="5"/>
  <c r="W47" i="5"/>
  <c r="U47" i="5"/>
  <c r="X47" i="5"/>
  <c r="AA47" i="5"/>
  <c r="T47" i="5"/>
  <c r="G71" i="15"/>
  <c r="F72" i="15"/>
  <c r="I71" i="15"/>
  <c r="C46" i="6"/>
  <c r="AB22" i="18"/>
  <c r="AL21" i="18"/>
  <c r="AC21" i="18"/>
  <c r="C46" i="3"/>
  <c r="B45" i="13"/>
  <c r="C46" i="13" s="1"/>
  <c r="R46" i="13" s="1"/>
  <c r="D48" i="2"/>
  <c r="D48" i="7"/>
  <c r="D48" i="4"/>
  <c r="C46" i="2"/>
  <c r="D47" i="2" s="1"/>
  <c r="C46" i="7"/>
  <c r="D47" i="8"/>
  <c r="D48" i="8"/>
  <c r="C46" i="4"/>
  <c r="E49" i="3"/>
  <c r="D47" i="5"/>
  <c r="D48" i="5"/>
  <c r="C46" i="16"/>
  <c r="C47" i="13"/>
  <c r="R47" i="13" s="1"/>
  <c r="E48" i="9"/>
  <c r="D46" i="9"/>
  <c r="E20" i="16"/>
  <c r="F19" i="16"/>
  <c r="G45" i="9"/>
  <c r="I45" i="9" s="1"/>
  <c r="H45" i="9"/>
  <c r="J45" i="9" s="1"/>
  <c r="C44" i="9"/>
  <c r="B44" i="7"/>
  <c r="B44" i="8"/>
  <c r="C45" i="8" s="1"/>
  <c r="B44" i="6"/>
  <c r="B44" i="5"/>
  <c r="C45" i="5" s="1"/>
  <c r="R45" i="5" s="1"/>
  <c r="B44" i="4"/>
  <c r="B44" i="3"/>
  <c r="B44" i="2"/>
  <c r="D47" i="4" l="1"/>
  <c r="R46" i="4"/>
  <c r="C45" i="7"/>
  <c r="Y44" i="18"/>
  <c r="V45" i="5"/>
  <c r="Z45" i="5"/>
  <c r="W45" i="5"/>
  <c r="AA45" i="5"/>
  <c r="T45" i="5"/>
  <c r="X45" i="5"/>
  <c r="AB45" i="5"/>
  <c r="U45" i="5"/>
  <c r="Y45" i="5"/>
  <c r="G72" i="15"/>
  <c r="F73" i="15"/>
  <c r="I72" i="15"/>
  <c r="AA47" i="13"/>
  <c r="U47" i="13"/>
  <c r="AB47" i="13"/>
  <c r="T47" i="13"/>
  <c r="X47" i="13"/>
  <c r="Y47" i="13"/>
  <c r="Z47" i="13"/>
  <c r="V47" i="13"/>
  <c r="W47" i="13"/>
  <c r="Z46" i="13"/>
  <c r="V46" i="13"/>
  <c r="X46" i="13"/>
  <c r="T46" i="13"/>
  <c r="Y46" i="13"/>
  <c r="W46" i="13"/>
  <c r="AB46" i="13"/>
  <c r="AA46" i="13"/>
  <c r="U46" i="13"/>
  <c r="D46" i="8"/>
  <c r="D46" i="5"/>
  <c r="AG47" i="18"/>
  <c r="K47" i="9"/>
  <c r="D47" i="13"/>
  <c r="D48" i="13"/>
  <c r="E48" i="5"/>
  <c r="E49" i="5"/>
  <c r="D46" i="7"/>
  <c r="C45" i="6"/>
  <c r="B44" i="13"/>
  <c r="C45" i="13" s="1"/>
  <c r="R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R45" i="4" s="1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E47" i="9"/>
  <c r="G44" i="9"/>
  <c r="I44" i="9" s="1"/>
  <c r="D45" i="9"/>
  <c r="E21" i="16"/>
  <c r="F20" i="16"/>
  <c r="C43" i="9"/>
  <c r="D44" i="9" s="1"/>
  <c r="B43" i="7"/>
  <c r="Y43" i="18" s="1"/>
  <c r="B43" i="8"/>
  <c r="B43" i="6"/>
  <c r="B43" i="5"/>
  <c r="B43" i="4"/>
  <c r="C44" i="4" s="1"/>
  <c r="R44" i="4" s="1"/>
  <c r="B43" i="3"/>
  <c r="B43" i="2"/>
  <c r="Z44" i="4" l="1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G73" i="15"/>
  <c r="I73" i="15"/>
  <c r="F74" i="15"/>
  <c r="AA45" i="13"/>
  <c r="AB45" i="13"/>
  <c r="T45" i="13"/>
  <c r="Y45" i="13"/>
  <c r="U45" i="13"/>
  <c r="X45" i="13"/>
  <c r="V45" i="13"/>
  <c r="W45" i="13"/>
  <c r="Z45" i="13"/>
  <c r="AG45" i="18"/>
  <c r="K45" i="9"/>
  <c r="D45" i="4"/>
  <c r="C44" i="16"/>
  <c r="D45" i="16" s="1"/>
  <c r="C44" i="6"/>
  <c r="D45" i="6" s="1"/>
  <c r="B43" i="13"/>
  <c r="C44" i="13" s="1"/>
  <c r="R44" i="13" s="1"/>
  <c r="C44" i="3"/>
  <c r="D45" i="3" s="1"/>
  <c r="AB24" i="18"/>
  <c r="AL23" i="18"/>
  <c r="AC23" i="18"/>
  <c r="E48" i="7"/>
  <c r="D46" i="13"/>
  <c r="C44" i="8"/>
  <c r="E47" i="6"/>
  <c r="E48" i="6"/>
  <c r="E48" i="3"/>
  <c r="D46" i="2"/>
  <c r="C44" i="2"/>
  <c r="C44" i="5"/>
  <c r="R44" i="5" s="1"/>
  <c r="C44" i="7"/>
  <c r="D46" i="3"/>
  <c r="D46" i="4"/>
  <c r="H43" i="9"/>
  <c r="J43" i="9" s="1"/>
  <c r="E45" i="9"/>
  <c r="E46" i="9"/>
  <c r="E22" i="16"/>
  <c r="F21" i="16"/>
  <c r="G43" i="9"/>
  <c r="I43" i="9" s="1"/>
  <c r="C42" i="9"/>
  <c r="D43" i="9" s="1"/>
  <c r="B42" i="7"/>
  <c r="Y42" i="18" s="1"/>
  <c r="B42" i="8"/>
  <c r="B42" i="6"/>
  <c r="C43" i="6" s="1"/>
  <c r="B42" i="5"/>
  <c r="C43" i="5" s="1"/>
  <c r="R43" i="5" s="1"/>
  <c r="B42" i="4"/>
  <c r="C43" i="4" s="1"/>
  <c r="R43" i="4" s="1"/>
  <c r="B42" i="3"/>
  <c r="B42" i="2"/>
  <c r="C43" i="2" s="1"/>
  <c r="T44" i="5" l="1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E46" i="3"/>
  <c r="I74" i="15"/>
  <c r="G74" i="15"/>
  <c r="F75" i="15"/>
  <c r="AA44" i="13"/>
  <c r="U44" i="13"/>
  <c r="Z44" i="13"/>
  <c r="X44" i="13"/>
  <c r="T44" i="13"/>
  <c r="Y44" i="13"/>
  <c r="AB44" i="13"/>
  <c r="W44" i="13"/>
  <c r="V44" i="13"/>
  <c r="AG44" i="18"/>
  <c r="K44" i="9"/>
  <c r="D45" i="13"/>
  <c r="D44" i="4"/>
  <c r="E45" i="4" s="1"/>
  <c r="B42" i="13"/>
  <c r="C43" i="13" s="1"/>
  <c r="E47" i="2"/>
  <c r="C43" i="3"/>
  <c r="D44" i="3" s="1"/>
  <c r="E45" i="3" s="1"/>
  <c r="D45" i="7"/>
  <c r="C43" i="7"/>
  <c r="D44" i="7" s="1"/>
  <c r="D45" i="8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C43" i="8"/>
  <c r="E44" i="9"/>
  <c r="E23" i="16"/>
  <c r="F22" i="16"/>
  <c r="G42" i="9"/>
  <c r="I42" i="9" s="1"/>
  <c r="H42" i="9"/>
  <c r="J42" i="9" s="1"/>
  <c r="C41" i="9"/>
  <c r="B41" i="7"/>
  <c r="Y41" i="18" s="1"/>
  <c r="B41" i="8"/>
  <c r="C42" i="8" s="1"/>
  <c r="B41" i="6"/>
  <c r="C42" i="6" s="1"/>
  <c r="B41" i="5"/>
  <c r="C42" i="5" s="1"/>
  <c r="R42" i="5" s="1"/>
  <c r="B41" i="4"/>
  <c r="C42" i="4" s="1"/>
  <c r="R42" i="4" s="1"/>
  <c r="B41" i="3"/>
  <c r="B41" i="2"/>
  <c r="W42" i="4" l="1"/>
  <c r="AA42" i="4"/>
  <c r="V42" i="4"/>
  <c r="Y42" i="4"/>
  <c r="AB42" i="4"/>
  <c r="X42" i="4"/>
  <c r="U42" i="4"/>
  <c r="T42" i="4"/>
  <c r="Z42" i="4"/>
  <c r="V42" i="5"/>
  <c r="Z42" i="5"/>
  <c r="W42" i="5"/>
  <c r="AA42" i="5"/>
  <c r="T42" i="5"/>
  <c r="X42" i="5"/>
  <c r="AB42" i="5"/>
  <c r="U42" i="5"/>
  <c r="Y42" i="5"/>
  <c r="G41" i="9"/>
  <c r="I41" i="9" s="1"/>
  <c r="G75" i="15"/>
  <c r="I75" i="15"/>
  <c r="F76" i="15"/>
  <c r="D44" i="13"/>
  <c r="R43" i="13"/>
  <c r="D43" i="5"/>
  <c r="D43" i="4"/>
  <c r="E44" i="4" s="1"/>
  <c r="D43" i="6"/>
  <c r="D43" i="8"/>
  <c r="E45" i="7"/>
  <c r="E46" i="7"/>
  <c r="C42" i="16"/>
  <c r="D43" i="16" s="1"/>
  <c r="AG43" i="18"/>
  <c r="K43" i="9"/>
  <c r="E45" i="5"/>
  <c r="E46" i="5"/>
  <c r="E46" i="8"/>
  <c r="H41" i="9"/>
  <c r="J41" i="9" s="1"/>
  <c r="C42" i="2"/>
  <c r="E44" i="5"/>
  <c r="D44" i="8"/>
  <c r="E44" i="8" s="1"/>
  <c r="C42" i="7"/>
  <c r="D43" i="7" s="1"/>
  <c r="E44" i="7" s="1"/>
  <c r="C42" i="3"/>
  <c r="B41" i="13"/>
  <c r="AB26" i="18"/>
  <c r="AL25" i="18"/>
  <c r="AC25" i="18"/>
  <c r="E45" i="6"/>
  <c r="E46" i="2"/>
  <c r="D42" i="9"/>
  <c r="E24" i="16"/>
  <c r="F23" i="16"/>
  <c r="C40" i="9"/>
  <c r="B40" i="7"/>
  <c r="Y40" i="18" s="1"/>
  <c r="B40" i="8"/>
  <c r="B40" i="6"/>
  <c r="B40" i="5"/>
  <c r="C41" i="5" s="1"/>
  <c r="R41" i="5" s="1"/>
  <c r="B40" i="4"/>
  <c r="C41" i="4" s="1"/>
  <c r="R41" i="4" s="1"/>
  <c r="B40" i="2"/>
  <c r="C41" i="2" s="1"/>
  <c r="B40" i="3"/>
  <c r="W41" i="5" l="1"/>
  <c r="AA41" i="5"/>
  <c r="T41" i="5"/>
  <c r="X41" i="5"/>
  <c r="AB41" i="5"/>
  <c r="U41" i="5"/>
  <c r="Y41" i="5"/>
  <c r="V41" i="5"/>
  <c r="Z41" i="5"/>
  <c r="AA41" i="4"/>
  <c r="U41" i="4"/>
  <c r="AB41" i="4"/>
  <c r="X41" i="4"/>
  <c r="T41" i="4"/>
  <c r="Y41" i="4"/>
  <c r="Z41" i="4"/>
  <c r="W41" i="4"/>
  <c r="V41" i="4"/>
  <c r="G76" i="15"/>
  <c r="I76" i="15"/>
  <c r="F77" i="15"/>
  <c r="AA43" i="13"/>
  <c r="AB43" i="13"/>
  <c r="T43" i="13"/>
  <c r="Y43" i="13"/>
  <c r="U43" i="13"/>
  <c r="X43" i="13"/>
  <c r="Z43" i="13"/>
  <c r="V43" i="13"/>
  <c r="W43" i="13"/>
  <c r="D42" i="5"/>
  <c r="E43" i="5" s="1"/>
  <c r="D42" i="4"/>
  <c r="C41" i="16"/>
  <c r="D42" i="16" s="1"/>
  <c r="D42" i="2"/>
  <c r="D43" i="2"/>
  <c r="C41" i="3"/>
  <c r="B40" i="13"/>
  <c r="C41" i="13" s="1"/>
  <c r="R41" i="13" s="1"/>
  <c r="C41" i="8"/>
  <c r="C42" i="13"/>
  <c r="R42" i="13" s="1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G77" i="15" l="1"/>
  <c r="I77" i="15"/>
  <c r="F78" i="15"/>
  <c r="X41" i="13"/>
  <c r="AB41" i="13"/>
  <c r="U41" i="13"/>
  <c r="T41" i="13"/>
  <c r="W41" i="13"/>
  <c r="Y41" i="13"/>
  <c r="Z41" i="13"/>
  <c r="V41" i="13"/>
  <c r="AA41" i="13"/>
  <c r="V42" i="13"/>
  <c r="Z42" i="13"/>
  <c r="Y42" i="13"/>
  <c r="T42" i="13"/>
  <c r="W42" i="13"/>
  <c r="AB42" i="13"/>
  <c r="U42" i="13"/>
  <c r="X42" i="13"/>
  <c r="AA42" i="13"/>
  <c r="AG41" i="18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Y39" i="18" s="1"/>
  <c r="B39" i="8"/>
  <c r="B39" i="6"/>
  <c r="B39" i="5"/>
  <c r="C40" i="5" s="1"/>
  <c r="R40" i="5" s="1"/>
  <c r="B39" i="4"/>
  <c r="B39" i="3"/>
  <c r="B39" i="2"/>
  <c r="T40" i="5" l="1"/>
  <c r="AA40" i="5"/>
  <c r="W40" i="5"/>
  <c r="Y40" i="5"/>
  <c r="U40" i="5"/>
  <c r="Z40" i="5"/>
  <c r="AB40" i="5"/>
  <c r="V40" i="5"/>
  <c r="X40" i="5"/>
  <c r="G78" i="15"/>
  <c r="F79" i="15"/>
  <c r="I78" i="15"/>
  <c r="C40" i="7"/>
  <c r="E43" i="6"/>
  <c r="D41" i="5"/>
  <c r="E43" i="7"/>
  <c r="C40" i="3"/>
  <c r="C40" i="6"/>
  <c r="C40" i="4"/>
  <c r="R40" i="4" s="1"/>
  <c r="C40" i="2"/>
  <c r="B39" i="13"/>
  <c r="C40" i="8"/>
  <c r="E43" i="8"/>
  <c r="AB29" i="18"/>
  <c r="AL28" i="18"/>
  <c r="AC28" i="18"/>
  <c r="D40" i="9"/>
  <c r="H39" i="9"/>
  <c r="J39" i="9" s="1"/>
  <c r="G39" i="9"/>
  <c r="I39" i="9" s="1"/>
  <c r="E27" i="16"/>
  <c r="F26" i="16"/>
  <c r="C38" i="9"/>
  <c r="D39" i="9" s="1"/>
  <c r="B38" i="7"/>
  <c r="B38" i="8"/>
  <c r="B38" i="6"/>
  <c r="C39" i="6" s="1"/>
  <c r="B38" i="5"/>
  <c r="C39" i="5" s="1"/>
  <c r="R39" i="5" s="1"/>
  <c r="B38" i="4"/>
  <c r="C39" i="4" s="1"/>
  <c r="R39" i="4" s="1"/>
  <c r="B38" i="3"/>
  <c r="C39" i="3" s="1"/>
  <c r="B38" i="2"/>
  <c r="C39" i="2" s="1"/>
  <c r="Z40" i="4" l="1"/>
  <c r="AA40" i="4"/>
  <c r="U40" i="4"/>
  <c r="W40" i="4"/>
  <c r="AB40" i="4"/>
  <c r="X40" i="4"/>
  <c r="V40" i="4"/>
  <c r="T40" i="4"/>
  <c r="Y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Y38" i="18"/>
  <c r="G79" i="15"/>
  <c r="I79" i="15"/>
  <c r="F80" i="15"/>
  <c r="F81" i="15" s="1"/>
  <c r="D40" i="5"/>
  <c r="D40" i="2"/>
  <c r="D41" i="2"/>
  <c r="D41" i="8"/>
  <c r="D40" i="3"/>
  <c r="D41" i="3"/>
  <c r="D41" i="7"/>
  <c r="AB30" i="18"/>
  <c r="AL29" i="18"/>
  <c r="AC29" i="18"/>
  <c r="C39" i="16"/>
  <c r="C40" i="13"/>
  <c r="R40" i="13" s="1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B37" i="7"/>
  <c r="Y37" i="18" s="1"/>
  <c r="B37" i="8"/>
  <c r="B37" i="6"/>
  <c r="B37" i="5"/>
  <c r="C38" i="5" s="1"/>
  <c r="R38" i="5" s="1"/>
  <c r="B37" i="4"/>
  <c r="C38" i="4" s="1"/>
  <c r="B37" i="3"/>
  <c r="C38" i="3" s="1"/>
  <c r="D39" i="3" s="1"/>
  <c r="B37" i="2"/>
  <c r="D39" i="4" l="1"/>
  <c r="R38" i="4"/>
  <c r="W38" i="5"/>
  <c r="AA38" i="5"/>
  <c r="T38" i="5"/>
  <c r="X38" i="5"/>
  <c r="AB38" i="5"/>
  <c r="U38" i="5"/>
  <c r="Y38" i="5"/>
  <c r="V38" i="5"/>
  <c r="Z38" i="5"/>
  <c r="G37" i="9"/>
  <c r="I37" i="9" s="1"/>
  <c r="F82" i="15"/>
  <c r="I81" i="15"/>
  <c r="G81" i="15"/>
  <c r="G80" i="15"/>
  <c r="I80" i="15"/>
  <c r="Y40" i="13"/>
  <c r="AB40" i="13"/>
  <c r="U40" i="13"/>
  <c r="W40" i="13"/>
  <c r="X40" i="13"/>
  <c r="T40" i="13"/>
  <c r="Z40" i="13"/>
  <c r="AA40" i="13"/>
  <c r="V40" i="13"/>
  <c r="B37" i="13"/>
  <c r="C37" i="16" s="1"/>
  <c r="D39" i="5"/>
  <c r="E40" i="5" s="1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C39" i="13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T38" i="4" l="1"/>
  <c r="Z38" i="4"/>
  <c r="W38" i="4"/>
  <c r="U38" i="4"/>
  <c r="Y38" i="4"/>
  <c r="AB38" i="4"/>
  <c r="AA38" i="4"/>
  <c r="X38" i="4"/>
  <c r="V38" i="4"/>
  <c r="G82" i="15"/>
  <c r="I82" i="15"/>
  <c r="F83" i="15"/>
  <c r="D40" i="13"/>
  <c r="R39" i="13"/>
  <c r="C38" i="13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B35" i="7"/>
  <c r="Y35" i="18" s="1"/>
  <c r="B34" i="7"/>
  <c r="Y34" i="18" s="1"/>
  <c r="B33" i="7"/>
  <c r="Y33" i="18" s="1"/>
  <c r="B32" i="7"/>
  <c r="B31" i="7"/>
  <c r="Y31" i="18" s="1"/>
  <c r="B30" i="7"/>
  <c r="Y30" i="18" s="1"/>
  <c r="B29" i="7"/>
  <c r="B28" i="7"/>
  <c r="B27" i="7"/>
  <c r="Y27" i="18" s="1"/>
  <c r="B26" i="7"/>
  <c r="Y26" i="18" s="1"/>
  <c r="B25" i="7"/>
  <c r="B24" i="7"/>
  <c r="B23" i="7"/>
  <c r="Y23" i="18" s="1"/>
  <c r="B22" i="7"/>
  <c r="Y22" i="18" s="1"/>
  <c r="B21" i="7"/>
  <c r="B20" i="7"/>
  <c r="B19" i="7"/>
  <c r="Y19" i="18" s="1"/>
  <c r="B18" i="7"/>
  <c r="Y18" i="18" s="1"/>
  <c r="B17" i="7"/>
  <c r="B16" i="7"/>
  <c r="B15" i="7"/>
  <c r="Y15" i="18" s="1"/>
  <c r="B14" i="7"/>
  <c r="Y14" i="18" s="1"/>
  <c r="B13" i="7"/>
  <c r="B12" i="7"/>
  <c r="B11" i="7"/>
  <c r="Y11" i="18" s="1"/>
  <c r="B10" i="7"/>
  <c r="Y10" i="18" s="1"/>
  <c r="B9" i="7"/>
  <c r="Y9" i="18" s="1"/>
  <c r="B8" i="7"/>
  <c r="B7" i="7"/>
  <c r="Y7" i="18" s="1"/>
  <c r="B6" i="7"/>
  <c r="Y6" i="18" s="1"/>
  <c r="B5" i="7"/>
  <c r="B4" i="7"/>
  <c r="B3" i="7"/>
  <c r="B36" i="6"/>
  <c r="C37" i="6" s="1"/>
  <c r="B35" i="6"/>
  <c r="C36" i="6" s="1"/>
  <c r="B34" i="6"/>
  <c r="B33" i="6"/>
  <c r="B32" i="6"/>
  <c r="B31" i="6"/>
  <c r="C32" i="6" s="1"/>
  <c r="B30" i="6"/>
  <c r="B29" i="6"/>
  <c r="B28" i="6"/>
  <c r="B27" i="6"/>
  <c r="B26" i="6"/>
  <c r="B25" i="6"/>
  <c r="B24" i="6"/>
  <c r="B23" i="6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C4" i="6" s="1"/>
  <c r="B36" i="5"/>
  <c r="C37" i="5" s="1"/>
  <c r="R37" i="5" s="1"/>
  <c r="B35" i="5"/>
  <c r="B34" i="5"/>
  <c r="B33" i="5"/>
  <c r="C34" i="5" s="1"/>
  <c r="R34" i="5" s="1"/>
  <c r="B32" i="5"/>
  <c r="B31" i="5"/>
  <c r="B30" i="5"/>
  <c r="B29" i="5"/>
  <c r="C30" i="5" s="1"/>
  <c r="R30" i="5" s="1"/>
  <c r="B28" i="5"/>
  <c r="B27" i="5"/>
  <c r="B26" i="5"/>
  <c r="B25" i="5"/>
  <c r="C26" i="5" s="1"/>
  <c r="R26" i="5" s="1"/>
  <c r="B24" i="5"/>
  <c r="B23" i="5"/>
  <c r="B22" i="5"/>
  <c r="B21" i="5"/>
  <c r="C22" i="5" s="1"/>
  <c r="R22" i="5" s="1"/>
  <c r="B20" i="5"/>
  <c r="B19" i="5"/>
  <c r="B18" i="5"/>
  <c r="B17" i="5"/>
  <c r="B16" i="5"/>
  <c r="B15" i="5"/>
  <c r="B14" i="5"/>
  <c r="B13" i="5"/>
  <c r="C14" i="5" s="1"/>
  <c r="R14" i="5" s="1"/>
  <c r="B12" i="5"/>
  <c r="B11" i="5"/>
  <c r="B10" i="5"/>
  <c r="B9" i="5"/>
  <c r="C10" i="5" s="1"/>
  <c r="R10" i="5" s="1"/>
  <c r="B8" i="5"/>
  <c r="B7" i="5"/>
  <c r="B6" i="5"/>
  <c r="B5" i="5"/>
  <c r="C6" i="5" s="1"/>
  <c r="R6" i="5" s="1"/>
  <c r="B4" i="5"/>
  <c r="B3" i="5"/>
  <c r="B36" i="4"/>
  <c r="C37" i="4" s="1"/>
  <c r="R37" i="4" s="1"/>
  <c r="B35" i="4"/>
  <c r="C36" i="4" s="1"/>
  <c r="R36" i="4" s="1"/>
  <c r="B34" i="4"/>
  <c r="B33" i="4"/>
  <c r="B32" i="4"/>
  <c r="B31" i="4"/>
  <c r="C32" i="4" s="1"/>
  <c r="R32" i="4" s="1"/>
  <c r="B30" i="4"/>
  <c r="B29" i="4"/>
  <c r="B28" i="4"/>
  <c r="B27" i="4"/>
  <c r="C28" i="4" s="1"/>
  <c r="R28" i="4" s="1"/>
  <c r="B26" i="4"/>
  <c r="B25" i="4"/>
  <c r="B24" i="4"/>
  <c r="B23" i="4"/>
  <c r="C24" i="4" s="1"/>
  <c r="R24" i="4" s="1"/>
  <c r="B22" i="4"/>
  <c r="B21" i="4"/>
  <c r="B20" i="4"/>
  <c r="B19" i="4"/>
  <c r="C20" i="4" s="1"/>
  <c r="R20" i="4" s="1"/>
  <c r="B18" i="4"/>
  <c r="C18" i="4" s="1"/>
  <c r="R18" i="4" s="1"/>
  <c r="B17" i="4"/>
  <c r="B16" i="4"/>
  <c r="B15" i="4"/>
  <c r="C16" i="4" s="1"/>
  <c r="R16" i="4" s="1"/>
  <c r="B14" i="4"/>
  <c r="C14" i="4" s="1"/>
  <c r="R14" i="4" s="1"/>
  <c r="B13" i="4"/>
  <c r="B12" i="4"/>
  <c r="B11" i="4"/>
  <c r="C12" i="4" s="1"/>
  <c r="R12" i="4" s="1"/>
  <c r="B10" i="4"/>
  <c r="C10" i="4" s="1"/>
  <c r="R10" i="4" s="1"/>
  <c r="B9" i="4"/>
  <c r="B8" i="4"/>
  <c r="B7" i="4"/>
  <c r="C8" i="4" s="1"/>
  <c r="R8" i="4" s="1"/>
  <c r="B6" i="4"/>
  <c r="C6" i="4" s="1"/>
  <c r="R6" i="4" s="1"/>
  <c r="B5" i="4"/>
  <c r="B4" i="4"/>
  <c r="B3" i="4"/>
  <c r="C4" i="4" s="1"/>
  <c r="R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I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1" i="7"/>
  <c r="C27" i="7"/>
  <c r="C23" i="7"/>
  <c r="C19" i="7"/>
  <c r="C15" i="7"/>
  <c r="C11" i="7"/>
  <c r="C10" i="7"/>
  <c r="C7" i="7"/>
  <c r="C33" i="6"/>
  <c r="C29" i="6"/>
  <c r="C25" i="6"/>
  <c r="C21" i="6"/>
  <c r="C17" i="6"/>
  <c r="C13" i="6"/>
  <c r="C9" i="6"/>
  <c r="C5" i="6"/>
  <c r="C35" i="5"/>
  <c r="R35" i="5" s="1"/>
  <c r="C23" i="5"/>
  <c r="R23" i="5" s="1"/>
  <c r="C19" i="5"/>
  <c r="R19" i="5" s="1"/>
  <c r="C7" i="5"/>
  <c r="R7" i="5" s="1"/>
  <c r="C33" i="4"/>
  <c r="R33" i="4" s="1"/>
  <c r="C29" i="4"/>
  <c r="R29" i="4" s="1"/>
  <c r="C25" i="4"/>
  <c r="C21" i="4"/>
  <c r="R21" i="4" s="1"/>
  <c r="C17" i="4"/>
  <c r="R17" i="4" s="1"/>
  <c r="C13" i="4"/>
  <c r="R13" i="4" s="1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C22" i="4" l="1"/>
  <c r="R22" i="4" s="1"/>
  <c r="C11" i="5"/>
  <c r="R11" i="5" s="1"/>
  <c r="C26" i="4"/>
  <c r="R26" i="4" s="1"/>
  <c r="C30" i="4"/>
  <c r="R30" i="4" s="1"/>
  <c r="C34" i="4"/>
  <c r="R34" i="4" s="1"/>
  <c r="U17" i="4"/>
  <c r="X17" i="4"/>
  <c r="W17" i="4"/>
  <c r="Y17" i="4"/>
  <c r="Z17" i="4"/>
  <c r="T17" i="4"/>
  <c r="AB17" i="4"/>
  <c r="V17" i="4"/>
  <c r="AA17" i="4"/>
  <c r="Z16" i="4"/>
  <c r="U16" i="4"/>
  <c r="AB16" i="4"/>
  <c r="V16" i="4"/>
  <c r="X16" i="4"/>
  <c r="AA16" i="4"/>
  <c r="T16" i="4"/>
  <c r="W16" i="4"/>
  <c r="Y16" i="4"/>
  <c r="U32" i="4"/>
  <c r="Y32" i="4"/>
  <c r="AB32" i="4"/>
  <c r="V32" i="4"/>
  <c r="W32" i="4"/>
  <c r="Z32" i="4"/>
  <c r="AA32" i="4"/>
  <c r="T32" i="4"/>
  <c r="X32" i="4"/>
  <c r="W14" i="5"/>
  <c r="AA14" i="5"/>
  <c r="V14" i="5"/>
  <c r="Z14" i="5"/>
  <c r="X14" i="5"/>
  <c r="Y14" i="5"/>
  <c r="T14" i="5"/>
  <c r="AB14" i="5"/>
  <c r="U14" i="5"/>
  <c r="T26" i="5"/>
  <c r="X26" i="5"/>
  <c r="AB26" i="5"/>
  <c r="U26" i="5"/>
  <c r="Y26" i="5"/>
  <c r="V26" i="5"/>
  <c r="Z26" i="5"/>
  <c r="W26" i="5"/>
  <c r="AA26" i="5"/>
  <c r="C6" i="7"/>
  <c r="Y5" i="18"/>
  <c r="C14" i="7"/>
  <c r="Y13" i="18"/>
  <c r="C18" i="7"/>
  <c r="Y17" i="18"/>
  <c r="C22" i="7"/>
  <c r="Y21" i="18"/>
  <c r="C26" i="7"/>
  <c r="Y25" i="18"/>
  <c r="D23" i="3"/>
  <c r="D5" i="4"/>
  <c r="R5" i="4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W11" i="5"/>
  <c r="AA11" i="5"/>
  <c r="T11" i="5"/>
  <c r="X11" i="5"/>
  <c r="AB11" i="5"/>
  <c r="U11" i="5"/>
  <c r="Y11" i="5"/>
  <c r="V11" i="5"/>
  <c r="Z11" i="5"/>
  <c r="C15" i="5"/>
  <c r="R15" i="5" s="1"/>
  <c r="C27" i="5"/>
  <c r="R27" i="5" s="1"/>
  <c r="C31" i="5"/>
  <c r="R31" i="5" s="1"/>
  <c r="U35" i="5"/>
  <c r="V35" i="5"/>
  <c r="T35" i="5"/>
  <c r="W35" i="5"/>
  <c r="Y35" i="5"/>
  <c r="Z35" i="5"/>
  <c r="AB35" i="5"/>
  <c r="X35" i="5"/>
  <c r="AA35" i="5"/>
  <c r="Z4" i="4"/>
  <c r="T4" i="4"/>
  <c r="AB4" i="4"/>
  <c r="X4" i="4"/>
  <c r="AA4" i="4"/>
  <c r="U4" i="4"/>
  <c r="V4" i="4"/>
  <c r="Y4" i="4"/>
  <c r="W4" i="4"/>
  <c r="AB8" i="4"/>
  <c r="V8" i="4"/>
  <c r="AA8" i="4"/>
  <c r="U8" i="4"/>
  <c r="Z8" i="4"/>
  <c r="Y8" i="4"/>
  <c r="T8" i="4"/>
  <c r="X8" i="4"/>
  <c r="W8" i="4"/>
  <c r="W20" i="4"/>
  <c r="AA20" i="4"/>
  <c r="T20" i="4"/>
  <c r="U20" i="4"/>
  <c r="AB20" i="4"/>
  <c r="X20" i="4"/>
  <c r="Z20" i="4"/>
  <c r="V20" i="4"/>
  <c r="Y20" i="4"/>
  <c r="AB28" i="4"/>
  <c r="U28" i="4"/>
  <c r="Y28" i="4"/>
  <c r="V28" i="4"/>
  <c r="W28" i="4"/>
  <c r="Z28" i="4"/>
  <c r="AA28" i="4"/>
  <c r="T28" i="4"/>
  <c r="X28" i="4"/>
  <c r="Z36" i="4"/>
  <c r="W36" i="4"/>
  <c r="U36" i="4"/>
  <c r="Y36" i="4"/>
  <c r="AA36" i="4"/>
  <c r="AB36" i="4"/>
  <c r="X36" i="4"/>
  <c r="T36" i="4"/>
  <c r="V36" i="4"/>
  <c r="T10" i="5"/>
  <c r="X10" i="5"/>
  <c r="AB10" i="5"/>
  <c r="U10" i="5"/>
  <c r="Y10" i="5"/>
  <c r="V10" i="5"/>
  <c r="Z10" i="5"/>
  <c r="W10" i="5"/>
  <c r="AA10" i="5"/>
  <c r="U22" i="5"/>
  <c r="Y22" i="5"/>
  <c r="V22" i="5"/>
  <c r="Z22" i="5"/>
  <c r="W22" i="5"/>
  <c r="AA22" i="5"/>
  <c r="T22" i="5"/>
  <c r="X22" i="5"/>
  <c r="AB22" i="5"/>
  <c r="T30" i="5"/>
  <c r="X30" i="5"/>
  <c r="AB30" i="5"/>
  <c r="U30" i="5"/>
  <c r="Y30" i="5"/>
  <c r="V30" i="5"/>
  <c r="Z30" i="5"/>
  <c r="W30" i="5"/>
  <c r="AA30" i="5"/>
  <c r="C30" i="7"/>
  <c r="Y29" i="18"/>
  <c r="D9" i="4"/>
  <c r="R9" i="4"/>
  <c r="D25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W12" i="4"/>
  <c r="Z12" i="4"/>
  <c r="U12" i="4"/>
  <c r="AA12" i="4"/>
  <c r="AB12" i="4"/>
  <c r="X12" i="4"/>
  <c r="T12" i="4"/>
  <c r="V12" i="4"/>
  <c r="Y12" i="4"/>
  <c r="X24" i="4"/>
  <c r="Z24" i="4"/>
  <c r="Y24" i="4"/>
  <c r="T24" i="4"/>
  <c r="V24" i="4"/>
  <c r="AA24" i="4"/>
  <c r="AB24" i="4"/>
  <c r="W24" i="4"/>
  <c r="U24" i="4"/>
  <c r="U6" i="5"/>
  <c r="Y6" i="5"/>
  <c r="V6" i="5"/>
  <c r="Z6" i="5"/>
  <c r="W6" i="5"/>
  <c r="AA6" i="5"/>
  <c r="T6" i="5"/>
  <c r="X6" i="5"/>
  <c r="AB6" i="5"/>
  <c r="W34" i="5"/>
  <c r="AA34" i="5"/>
  <c r="T34" i="5"/>
  <c r="X34" i="5"/>
  <c r="AB34" i="5"/>
  <c r="U34" i="5"/>
  <c r="Y34" i="5"/>
  <c r="V34" i="5"/>
  <c r="Z34" i="5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D22" i="2"/>
  <c r="D30" i="2"/>
  <c r="AB6" i="4"/>
  <c r="V6" i="4"/>
  <c r="AA6" i="4"/>
  <c r="W6" i="4"/>
  <c r="Z6" i="4"/>
  <c r="U6" i="4"/>
  <c r="T6" i="4"/>
  <c r="Y6" i="4"/>
  <c r="X6" i="4"/>
  <c r="Z10" i="4"/>
  <c r="AB10" i="4"/>
  <c r="T10" i="4"/>
  <c r="AA10" i="4"/>
  <c r="Y10" i="4"/>
  <c r="V10" i="4"/>
  <c r="X10" i="4"/>
  <c r="U10" i="4"/>
  <c r="W10" i="4"/>
  <c r="W14" i="4"/>
  <c r="Y14" i="4"/>
  <c r="Z14" i="4"/>
  <c r="T14" i="4"/>
  <c r="AB14" i="4"/>
  <c r="U14" i="4"/>
  <c r="X14" i="4"/>
  <c r="V14" i="4"/>
  <c r="AA14" i="4"/>
  <c r="Y18" i="4"/>
  <c r="AB18" i="4"/>
  <c r="V18" i="4"/>
  <c r="W18" i="4"/>
  <c r="Z18" i="4"/>
  <c r="X18" i="4"/>
  <c r="U18" i="4"/>
  <c r="T18" i="4"/>
  <c r="AA18" i="4"/>
  <c r="Y22" i="4"/>
  <c r="T22" i="4"/>
  <c r="W22" i="4"/>
  <c r="X22" i="4"/>
  <c r="U22" i="4"/>
  <c r="Z22" i="4"/>
  <c r="V22" i="4"/>
  <c r="AB22" i="4"/>
  <c r="AA22" i="4"/>
  <c r="U26" i="4"/>
  <c r="AB26" i="4"/>
  <c r="Y26" i="4"/>
  <c r="X26" i="4"/>
  <c r="V26" i="4"/>
  <c r="W26" i="4"/>
  <c r="Z26" i="4"/>
  <c r="AA26" i="4"/>
  <c r="T26" i="4"/>
  <c r="AB30" i="4"/>
  <c r="Y30" i="4"/>
  <c r="U30" i="4"/>
  <c r="X30" i="4"/>
  <c r="V30" i="4"/>
  <c r="W30" i="4"/>
  <c r="Z30" i="4"/>
  <c r="AA30" i="4"/>
  <c r="T30" i="4"/>
  <c r="AA34" i="4"/>
  <c r="W34" i="4"/>
  <c r="V34" i="4"/>
  <c r="T34" i="4"/>
  <c r="Z34" i="4"/>
  <c r="Y34" i="4"/>
  <c r="AB34" i="4"/>
  <c r="X34" i="4"/>
  <c r="U34" i="4"/>
  <c r="C4" i="5"/>
  <c r="R4" i="5" s="1"/>
  <c r="C8" i="5"/>
  <c r="R8" i="5" s="1"/>
  <c r="C16" i="5"/>
  <c r="R16" i="5" s="1"/>
  <c r="T37" i="5"/>
  <c r="X37" i="5"/>
  <c r="AB37" i="5"/>
  <c r="U37" i="5"/>
  <c r="Y37" i="5"/>
  <c r="V37" i="5"/>
  <c r="Z37" i="5"/>
  <c r="W37" i="5"/>
  <c r="AA37" i="5"/>
  <c r="C6" i="6"/>
  <c r="C10" i="6"/>
  <c r="D10" i="6" s="1"/>
  <c r="C14" i="6"/>
  <c r="C18" i="6"/>
  <c r="C22" i="6"/>
  <c r="C26" i="6"/>
  <c r="C30" i="6"/>
  <c r="C34" i="6"/>
  <c r="C4" i="7"/>
  <c r="Y4" i="18"/>
  <c r="C8" i="7"/>
  <c r="Y8" i="18"/>
  <c r="C12" i="7"/>
  <c r="Y12" i="18"/>
  <c r="C16" i="7"/>
  <c r="Y16" i="18"/>
  <c r="C20" i="7"/>
  <c r="Y20" i="18"/>
  <c r="C24" i="7"/>
  <c r="Y24" i="18"/>
  <c r="C28" i="7"/>
  <c r="Y28" i="18"/>
  <c r="C32" i="7"/>
  <c r="Y32" i="18"/>
  <c r="C37" i="7"/>
  <c r="Y36" i="18"/>
  <c r="G83" i="15"/>
  <c r="I83" i="15"/>
  <c r="F84" i="15"/>
  <c r="F85" i="15" s="1"/>
  <c r="AG38" i="18"/>
  <c r="R38" i="13"/>
  <c r="X39" i="13"/>
  <c r="V39" i="13"/>
  <c r="AA39" i="13"/>
  <c r="Z39" i="13"/>
  <c r="U39" i="13"/>
  <c r="T39" i="13"/>
  <c r="AB39" i="13"/>
  <c r="Y39" i="13"/>
  <c r="W39" i="13"/>
  <c r="D39" i="13"/>
  <c r="K38" i="9"/>
  <c r="D7" i="5"/>
  <c r="C13" i="5"/>
  <c r="R13" i="5" s="1"/>
  <c r="C21" i="5"/>
  <c r="R21" i="5" s="1"/>
  <c r="C25" i="5"/>
  <c r="R25" i="5" s="1"/>
  <c r="C29" i="5"/>
  <c r="R29" i="5" s="1"/>
  <c r="C33" i="5"/>
  <c r="R33" i="5" s="1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R20" i="5" s="1"/>
  <c r="C17" i="5"/>
  <c r="R17" i="5" s="1"/>
  <c r="C9" i="7"/>
  <c r="D9" i="7" s="1"/>
  <c r="D28" i="8"/>
  <c r="D22" i="9"/>
  <c r="D30" i="9"/>
  <c r="C12" i="5"/>
  <c r="R12" i="5" s="1"/>
  <c r="C28" i="5"/>
  <c r="R28" i="5" s="1"/>
  <c r="C18" i="8"/>
  <c r="C14" i="2"/>
  <c r="D14" i="2" s="1"/>
  <c r="D25" i="2"/>
  <c r="C5" i="3"/>
  <c r="D5" i="3" s="1"/>
  <c r="C36" i="3"/>
  <c r="C14" i="8"/>
  <c r="C36" i="5"/>
  <c r="R36" i="5" s="1"/>
  <c r="C6" i="2"/>
  <c r="D6" i="2" s="1"/>
  <c r="C24" i="5"/>
  <c r="R24" i="5" s="1"/>
  <c r="C32" i="5"/>
  <c r="R32" i="5" s="1"/>
  <c r="C35" i="6"/>
  <c r="D36" i="6" s="1"/>
  <c r="C10" i="8"/>
  <c r="D16" i="8"/>
  <c r="G17" i="9"/>
  <c r="I17" i="9" s="1"/>
  <c r="G21" i="9"/>
  <c r="I21" i="9" s="1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R18" i="5" s="1"/>
  <c r="C15" i="6"/>
  <c r="D15" i="6" s="1"/>
  <c r="E15" i="6" s="1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D24" i="7"/>
  <c r="D36" i="7"/>
  <c r="C33" i="8"/>
  <c r="D33" i="8" s="1"/>
  <c r="C9" i="5"/>
  <c r="R9" i="5" s="1"/>
  <c r="C23" i="6"/>
  <c r="C5" i="5"/>
  <c r="R5" i="5" s="1"/>
  <c r="C11" i="6"/>
  <c r="D12" i="6" s="1"/>
  <c r="D17" i="6"/>
  <c r="C24" i="6"/>
  <c r="D24" i="6" s="1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D18" i="4"/>
  <c r="E18" i="4" s="1"/>
  <c r="D34" i="4"/>
  <c r="E34" i="4" s="1"/>
  <c r="D18" i="2"/>
  <c r="D34" i="2"/>
  <c r="E34" i="2" s="1"/>
  <c r="D18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D7" i="6"/>
  <c r="E8" i="6" s="1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10" i="5"/>
  <c r="D26" i="5"/>
  <c r="D30" i="5"/>
  <c r="D5" i="6"/>
  <c r="D21" i="6"/>
  <c r="D31" i="6"/>
  <c r="D19" i="7"/>
  <c r="D28" i="7"/>
  <c r="E29" i="7" s="1"/>
  <c r="D27" i="7"/>
  <c r="E22" i="2"/>
  <c r="D25" i="6"/>
  <c r="D25" i="8"/>
  <c r="C4" i="2"/>
  <c r="D5" i="2" s="1"/>
  <c r="E6" i="2" s="1"/>
  <c r="C7" i="2"/>
  <c r="D7" i="2" s="1"/>
  <c r="E7" i="2" s="1"/>
  <c r="C11" i="2"/>
  <c r="D11" i="2" s="1"/>
  <c r="C15" i="2"/>
  <c r="D15" i="2" s="1"/>
  <c r="E15" i="2" s="1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C11" i="4"/>
  <c r="D12" i="4" s="1"/>
  <c r="C15" i="4"/>
  <c r="C19" i="4"/>
  <c r="C23" i="4"/>
  <c r="C27" i="4"/>
  <c r="C31" i="4"/>
  <c r="C35" i="4"/>
  <c r="D11" i="5"/>
  <c r="D15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G22" i="9"/>
  <c r="I22" i="9" s="1"/>
  <c r="G30" i="9"/>
  <c r="I30" i="9" s="1"/>
  <c r="E17" i="9"/>
  <c r="D29" i="8"/>
  <c r="E16" i="9"/>
  <c r="G24" i="9"/>
  <c r="I24" i="9" s="1"/>
  <c r="G32" i="9"/>
  <c r="I32" i="9" s="1"/>
  <c r="E35" i="2"/>
  <c r="D20" i="2"/>
  <c r="E20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D24" i="4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7" i="7"/>
  <c r="D15" i="7"/>
  <c r="D23" i="7"/>
  <c r="D31" i="7"/>
  <c r="D11" i="8"/>
  <c r="D19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27" i="8" l="1"/>
  <c r="D24" i="2"/>
  <c r="E24" i="2" s="1"/>
  <c r="E22" i="6"/>
  <c r="E13" i="7"/>
  <c r="D13" i="7"/>
  <c r="D5" i="5"/>
  <c r="E26" i="2"/>
  <c r="E9" i="7"/>
  <c r="E10" i="7"/>
  <c r="D9" i="5"/>
  <c r="E24" i="6"/>
  <c r="G85" i="15"/>
  <c r="I85" i="15"/>
  <c r="F86" i="15"/>
  <c r="E21" i="6"/>
  <c r="D32" i="4"/>
  <c r="E33" i="4" s="1"/>
  <c r="R31" i="4"/>
  <c r="D16" i="4"/>
  <c r="E17" i="4" s="1"/>
  <c r="R15" i="4"/>
  <c r="E11" i="2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E27" i="4" s="1"/>
  <c r="R27" i="4"/>
  <c r="D11" i="4"/>
  <c r="E11" i="4" s="1"/>
  <c r="R11" i="4"/>
  <c r="E25" i="6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E12" i="4"/>
  <c r="E31" i="5"/>
  <c r="E11" i="5"/>
  <c r="D23" i="4"/>
  <c r="E24" i="4" s="1"/>
  <c r="R23" i="4"/>
  <c r="D7" i="4"/>
  <c r="E7" i="4" s="1"/>
  <c r="R7" i="4"/>
  <c r="E21" i="3"/>
  <c r="E16" i="6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R19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G84" i="15"/>
  <c r="I84" i="15"/>
  <c r="Z38" i="13"/>
  <c r="W38" i="13"/>
  <c r="Y38" i="13"/>
  <c r="AB38" i="13"/>
  <c r="AA38" i="13"/>
  <c r="T38" i="13"/>
  <c r="V38" i="13"/>
  <c r="X38" i="13"/>
  <c r="U38" i="13"/>
  <c r="D19" i="5"/>
  <c r="E20" i="5" s="1"/>
  <c r="D34" i="5"/>
  <c r="E35" i="5" s="1"/>
  <c r="D14" i="5"/>
  <c r="D33" i="5"/>
  <c r="D17" i="5"/>
  <c r="D28" i="5"/>
  <c r="E28" i="5" s="1"/>
  <c r="D22" i="5"/>
  <c r="E23" i="5" s="1"/>
  <c r="D13" i="5"/>
  <c r="D36" i="5"/>
  <c r="E36" i="5" s="1"/>
  <c r="E27" i="5"/>
  <c r="D6" i="5"/>
  <c r="D25" i="5"/>
  <c r="E25" i="5" s="1"/>
  <c r="D21" i="5"/>
  <c r="E22" i="5" s="1"/>
  <c r="E9" i="5"/>
  <c r="E38" i="7"/>
  <c r="E39" i="7"/>
  <c r="C28" i="16"/>
  <c r="C28" i="13"/>
  <c r="R28" i="13" s="1"/>
  <c r="C33" i="16"/>
  <c r="C33" i="13"/>
  <c r="R33" i="13" s="1"/>
  <c r="C25" i="16"/>
  <c r="C25" i="13"/>
  <c r="R25" i="13" s="1"/>
  <c r="C17" i="16"/>
  <c r="C17" i="13"/>
  <c r="R17" i="13" s="1"/>
  <c r="C9" i="16"/>
  <c r="C9" i="13"/>
  <c r="R9" i="13" s="1"/>
  <c r="C35" i="16"/>
  <c r="C35" i="13"/>
  <c r="R35" i="13" s="1"/>
  <c r="C19" i="16"/>
  <c r="C19" i="13"/>
  <c r="R19" i="13" s="1"/>
  <c r="C26" i="16"/>
  <c r="C26" i="13"/>
  <c r="R26" i="13" s="1"/>
  <c r="C18" i="16"/>
  <c r="C18" i="13"/>
  <c r="R18" i="13" s="1"/>
  <c r="C10" i="16"/>
  <c r="C10" i="13"/>
  <c r="R10" i="13" s="1"/>
  <c r="E25" i="8"/>
  <c r="E38" i="2"/>
  <c r="E39" i="2"/>
  <c r="E38" i="4"/>
  <c r="E39" i="4"/>
  <c r="C36" i="16"/>
  <c r="C36" i="13"/>
  <c r="R36" i="13" s="1"/>
  <c r="C37" i="13"/>
  <c r="R37" i="13" s="1"/>
  <c r="C24" i="16"/>
  <c r="C24" i="13"/>
  <c r="R24" i="13" s="1"/>
  <c r="C12" i="16"/>
  <c r="C12" i="13"/>
  <c r="R12" i="13" s="1"/>
  <c r="C4" i="16"/>
  <c r="C4" i="13"/>
  <c r="R4" i="13" s="1"/>
  <c r="C31" i="16"/>
  <c r="C31" i="13"/>
  <c r="R31" i="13" s="1"/>
  <c r="C15" i="16"/>
  <c r="C15" i="13"/>
  <c r="R15" i="13" s="1"/>
  <c r="C7" i="16"/>
  <c r="C7" i="13"/>
  <c r="R7" i="13" s="1"/>
  <c r="C34" i="16"/>
  <c r="C34" i="13"/>
  <c r="R34" i="13" s="1"/>
  <c r="C20" i="16"/>
  <c r="C20" i="13"/>
  <c r="R20" i="13" s="1"/>
  <c r="C29" i="16"/>
  <c r="C29" i="13"/>
  <c r="R29" i="13" s="1"/>
  <c r="C21" i="16"/>
  <c r="C21" i="13"/>
  <c r="R21" i="13" s="1"/>
  <c r="C13" i="16"/>
  <c r="C13" i="13"/>
  <c r="R13" i="13" s="1"/>
  <c r="C5" i="16"/>
  <c r="C5" i="13"/>
  <c r="R5" i="13" s="1"/>
  <c r="AB34" i="18"/>
  <c r="AL33" i="18"/>
  <c r="AC33" i="18"/>
  <c r="C27" i="16"/>
  <c r="C27" i="13"/>
  <c r="R27" i="13" s="1"/>
  <c r="C30" i="16"/>
  <c r="C30" i="13"/>
  <c r="R30" i="13" s="1"/>
  <c r="C22" i="16"/>
  <c r="C22" i="13"/>
  <c r="R22" i="13" s="1"/>
  <c r="C14" i="16"/>
  <c r="C14" i="13"/>
  <c r="R14" i="13" s="1"/>
  <c r="C6" i="16"/>
  <c r="C6" i="13"/>
  <c r="R6" i="13" s="1"/>
  <c r="E19" i="2"/>
  <c r="C32" i="16"/>
  <c r="C32" i="13"/>
  <c r="R32" i="13" s="1"/>
  <c r="C16" i="16"/>
  <c r="C16" i="13"/>
  <c r="R16" i="13" s="1"/>
  <c r="C8" i="16"/>
  <c r="C8" i="13"/>
  <c r="R8" i="13" s="1"/>
  <c r="C23" i="16"/>
  <c r="C23" i="13"/>
  <c r="R23" i="13" s="1"/>
  <c r="C11" i="16"/>
  <c r="C11" i="13"/>
  <c r="R11" i="13" s="1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E35" i="4" s="1"/>
  <c r="D18" i="5"/>
  <c r="D28" i="6"/>
  <c r="E29" i="6" s="1"/>
  <c r="D6" i="3"/>
  <c r="E6" i="3" s="1"/>
  <c r="E28" i="7"/>
  <c r="D35" i="6"/>
  <c r="E36" i="6" s="1"/>
  <c r="D19" i="4"/>
  <c r="E19" i="4" s="1"/>
  <c r="E22" i="4"/>
  <c r="E37" i="7"/>
  <c r="D29" i="5"/>
  <c r="E30" i="5" s="1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36" i="3"/>
  <c r="D16" i="2"/>
  <c r="E16" i="2" s="1"/>
  <c r="D6" i="7"/>
  <c r="E6" i="7" s="1"/>
  <c r="E26" i="8"/>
  <c r="E26" i="6"/>
  <c r="E14" i="7"/>
  <c r="E10" i="5"/>
  <c r="E38" i="3"/>
  <c r="D34" i="7"/>
  <c r="E34" i="7" s="1"/>
  <c r="D34" i="8"/>
  <c r="E34" i="8" s="1"/>
  <c r="D14" i="8"/>
  <c r="E14" i="8" s="1"/>
  <c r="E20" i="7"/>
  <c r="E34" i="6"/>
  <c r="D35" i="8"/>
  <c r="E35" i="8" s="1"/>
  <c r="E12" i="7"/>
  <c r="D11" i="6"/>
  <c r="E12" i="6" s="1"/>
  <c r="D12" i="2"/>
  <c r="E12" i="2" s="1"/>
  <c r="D30" i="7"/>
  <c r="E30" i="7" s="1"/>
  <c r="E37" i="3"/>
  <c r="E37" i="2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2" i="8"/>
  <c r="E27" i="6"/>
  <c r="E35" i="9"/>
  <c r="E27" i="9"/>
  <c r="E24" i="5"/>
  <c r="E19" i="9"/>
  <c r="E25" i="4"/>
  <c r="E9" i="4"/>
  <c r="E25" i="3"/>
  <c r="E24" i="7"/>
  <c r="E8" i="7"/>
  <c r="E32" i="5"/>
  <c r="E33" i="5"/>
  <c r="E20" i="3"/>
  <c r="E16" i="4"/>
  <c r="E28" i="2"/>
  <c r="E20" i="4"/>
  <c r="E9" i="3"/>
  <c r="AA102" i="5" l="1"/>
  <c r="X102" i="5"/>
  <c r="E11" i="8"/>
  <c r="E34" i="5"/>
  <c r="E21" i="5"/>
  <c r="E7" i="7"/>
  <c r="E36" i="4"/>
  <c r="E9" i="2"/>
  <c r="V102" i="5"/>
  <c r="Z102" i="5"/>
  <c r="E27" i="3"/>
  <c r="Y102" i="5"/>
  <c r="AB102" i="5"/>
  <c r="U102" i="5"/>
  <c r="E8" i="4"/>
  <c r="E14" i="5"/>
  <c r="T102" i="5"/>
  <c r="W102" i="5"/>
  <c r="F87" i="15"/>
  <c r="I86" i="15"/>
  <c r="G86" i="15"/>
  <c r="E28" i="4"/>
  <c r="E11" i="6"/>
  <c r="E28" i="6"/>
  <c r="E29" i="5"/>
  <c r="E37" i="4"/>
  <c r="E23" i="4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W107" i="4" s="1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AB6" i="13"/>
  <c r="T6" i="13"/>
  <c r="Y6" i="13"/>
  <c r="X6" i="13"/>
  <c r="Z6" i="13"/>
  <c r="W6" i="13"/>
  <c r="V6" i="13"/>
  <c r="AA4" i="13"/>
  <c r="X4" i="13"/>
  <c r="U4" i="13"/>
  <c r="Y4" i="13"/>
  <c r="T4" i="13"/>
  <c r="AB4" i="13"/>
  <c r="V4" i="13"/>
  <c r="W4" i="13"/>
  <c r="Z4" i="13"/>
  <c r="Z19" i="13"/>
  <c r="W19" i="13"/>
  <c r="X19" i="13"/>
  <c r="V19" i="13"/>
  <c r="AB19" i="13"/>
  <c r="AA19" i="13"/>
  <c r="U19" i="13"/>
  <c r="T19" i="13"/>
  <c r="Y19" i="13"/>
  <c r="AA28" i="13"/>
  <c r="AB28" i="13"/>
  <c r="T28" i="13"/>
  <c r="Y28" i="13"/>
  <c r="U28" i="13"/>
  <c r="X28" i="13"/>
  <c r="W28" i="13"/>
  <c r="Z28" i="13"/>
  <c r="V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A32" i="13"/>
  <c r="X32" i="13"/>
  <c r="U32" i="13"/>
  <c r="AB32" i="13"/>
  <c r="Y32" i="13"/>
  <c r="T32" i="13"/>
  <c r="V32" i="13"/>
  <c r="Z32" i="13"/>
  <c r="W32" i="13"/>
  <c r="V5" i="13"/>
  <c r="Z5" i="13"/>
  <c r="X5" i="13"/>
  <c r="Y5" i="13"/>
  <c r="T5" i="13"/>
  <c r="AB5" i="13"/>
  <c r="U5" i="13"/>
  <c r="W5" i="13"/>
  <c r="AA5" i="13"/>
  <c r="V21" i="13"/>
  <c r="Z21" i="13"/>
  <c r="U21" i="13"/>
  <c r="AA21" i="13"/>
  <c r="Y21" i="13"/>
  <c r="W21" i="13"/>
  <c r="X21" i="13"/>
  <c r="T21" i="13"/>
  <c r="AB21" i="13"/>
  <c r="AA20" i="13"/>
  <c r="X20" i="13"/>
  <c r="U20" i="13"/>
  <c r="Y20" i="13"/>
  <c r="T20" i="13"/>
  <c r="AB20" i="13"/>
  <c r="V20" i="13"/>
  <c r="Z20" i="13"/>
  <c r="W20" i="13"/>
  <c r="Z27" i="13"/>
  <c r="W27" i="13"/>
  <c r="U27" i="13"/>
  <c r="AA27" i="13"/>
  <c r="AB27" i="13"/>
  <c r="V27" i="13"/>
  <c r="Y27" i="13"/>
  <c r="X27" i="13"/>
  <c r="T27" i="13"/>
  <c r="Y15" i="13"/>
  <c r="T15" i="13"/>
  <c r="AA15" i="13"/>
  <c r="W15" i="13"/>
  <c r="U15" i="13"/>
  <c r="V15" i="13"/>
  <c r="AB15" i="13"/>
  <c r="X15" i="13"/>
  <c r="Z15" i="13"/>
  <c r="AA18" i="13"/>
  <c r="X18" i="13"/>
  <c r="U18" i="13"/>
  <c r="Y18" i="13"/>
  <c r="AB18" i="13"/>
  <c r="T18" i="13"/>
  <c r="Z18" i="13"/>
  <c r="W18" i="13"/>
  <c r="V18" i="13"/>
  <c r="V25" i="13"/>
  <c r="Z25" i="13"/>
  <c r="W25" i="13"/>
  <c r="U25" i="13"/>
  <c r="AA25" i="13"/>
  <c r="X25" i="13"/>
  <c r="AB25" i="13"/>
  <c r="T25" i="13"/>
  <c r="Y25" i="13"/>
  <c r="AA14" i="13"/>
  <c r="Y14" i="13"/>
  <c r="X14" i="13"/>
  <c r="AB14" i="13"/>
  <c r="U14" i="13"/>
  <c r="T14" i="13"/>
  <c r="Z14" i="13"/>
  <c r="V14" i="13"/>
  <c r="W14" i="13"/>
  <c r="AA30" i="13"/>
  <c r="Y30" i="13"/>
  <c r="X30" i="13"/>
  <c r="T30" i="13"/>
  <c r="AB30" i="13"/>
  <c r="U30" i="13"/>
  <c r="Z30" i="13"/>
  <c r="V30" i="13"/>
  <c r="W30" i="13"/>
  <c r="W7" i="13"/>
  <c r="X7" i="13"/>
  <c r="Z7" i="13"/>
  <c r="AA7" i="13"/>
  <c r="U7" i="13"/>
  <c r="V7" i="13"/>
  <c r="T7" i="13"/>
  <c r="Y7" i="13"/>
  <c r="AB7" i="13"/>
  <c r="Y31" i="13"/>
  <c r="Z31" i="13"/>
  <c r="V31" i="13"/>
  <c r="U31" i="13"/>
  <c r="AA31" i="13"/>
  <c r="X31" i="13"/>
  <c r="AB31" i="13"/>
  <c r="W31" i="13"/>
  <c r="T31" i="13"/>
  <c r="AA12" i="13"/>
  <c r="AB12" i="13"/>
  <c r="T12" i="13"/>
  <c r="Y12" i="13"/>
  <c r="U12" i="13"/>
  <c r="X12" i="13"/>
  <c r="V12" i="13"/>
  <c r="W12" i="13"/>
  <c r="Z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AA26" i="13"/>
  <c r="AB26" i="13"/>
  <c r="T26" i="13"/>
  <c r="Y26" i="13"/>
  <c r="U26" i="13"/>
  <c r="X26" i="13"/>
  <c r="Z26" i="13"/>
  <c r="W26" i="13"/>
  <c r="V26" i="13"/>
  <c r="U35" i="13"/>
  <c r="AB35" i="13"/>
  <c r="W35" i="13"/>
  <c r="AA35" i="13"/>
  <c r="Y35" i="13"/>
  <c r="V35" i="13"/>
  <c r="Z35" i="13"/>
  <c r="T35" i="13"/>
  <c r="X35" i="13"/>
  <c r="Z17" i="13"/>
  <c r="W17" i="13"/>
  <c r="V17" i="13"/>
  <c r="AB17" i="13"/>
  <c r="U17" i="13"/>
  <c r="T17" i="13"/>
  <c r="Y17" i="13"/>
  <c r="AA17" i="13"/>
  <c r="X17" i="13"/>
  <c r="Y33" i="13"/>
  <c r="V33" i="13"/>
  <c r="Z33" i="13"/>
  <c r="AA33" i="13"/>
  <c r="AB33" i="13"/>
  <c r="W33" i="13"/>
  <c r="U33" i="13"/>
  <c r="T33" i="13"/>
  <c r="X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U24" i="13"/>
  <c r="Y24" i="13"/>
  <c r="T24" i="13"/>
  <c r="AB24" i="13"/>
  <c r="W24" i="13"/>
  <c r="Z24" i="13"/>
  <c r="V24" i="13"/>
  <c r="V9" i="13"/>
  <c r="W9" i="13"/>
  <c r="Z9" i="13"/>
  <c r="X9" i="13"/>
  <c r="Y9" i="13"/>
  <c r="AA9" i="13"/>
  <c r="AB9" i="13"/>
  <c r="T9" i="13"/>
  <c r="U9" i="13"/>
  <c r="W23" i="13"/>
  <c r="AB23" i="13"/>
  <c r="V23" i="13"/>
  <c r="AA23" i="13"/>
  <c r="U23" i="13"/>
  <c r="Y23" i="13"/>
  <c r="X23" i="13"/>
  <c r="Z23" i="13"/>
  <c r="T23" i="13"/>
  <c r="AA16" i="13"/>
  <c r="AB16" i="13"/>
  <c r="T16" i="13"/>
  <c r="Y16" i="13"/>
  <c r="U16" i="13"/>
  <c r="X16" i="13"/>
  <c r="W16" i="13"/>
  <c r="V16" i="13"/>
  <c r="Z16" i="13"/>
  <c r="Z13" i="13"/>
  <c r="V13" i="13"/>
  <c r="Y13" i="13"/>
  <c r="T13" i="13"/>
  <c r="W13" i="13"/>
  <c r="AB13" i="13"/>
  <c r="U13" i="13"/>
  <c r="X13" i="13"/>
  <c r="AA13" i="13"/>
  <c r="Z29" i="13"/>
  <c r="V29" i="13"/>
  <c r="AB29" i="13"/>
  <c r="T29" i="13"/>
  <c r="X29" i="13"/>
  <c r="W29" i="13"/>
  <c r="Y29" i="13"/>
  <c r="AA29" i="13"/>
  <c r="U29" i="13"/>
  <c r="AA36" i="13"/>
  <c r="W36" i="13"/>
  <c r="V36" i="13"/>
  <c r="AB36" i="13"/>
  <c r="Y36" i="13"/>
  <c r="U36" i="13"/>
  <c r="Z36" i="13"/>
  <c r="X36" i="13"/>
  <c r="T36" i="13"/>
  <c r="E26" i="5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U107" i="4" l="1"/>
  <c r="AA107" i="4"/>
  <c r="V107" i="4"/>
  <c r="X107" i="4"/>
  <c r="T107" i="4"/>
  <c r="Z107" i="4"/>
  <c r="AB107" i="4"/>
  <c r="Y107" i="4"/>
  <c r="Z98" i="13"/>
  <c r="T98" i="13"/>
  <c r="AA98" i="13"/>
  <c r="W98" i="13"/>
  <c r="Y98" i="13"/>
  <c r="V98" i="13"/>
  <c r="U98" i="13"/>
  <c r="AB98" i="13"/>
  <c r="X98" i="13"/>
  <c r="G87" i="15"/>
  <c r="I87" i="15"/>
  <c r="F88" i="15"/>
  <c r="I20" i="16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F89" i="15" l="1"/>
  <c r="G88" i="15"/>
  <c r="I88" i="15"/>
  <c r="AB37" i="18"/>
  <c r="AL36" i="18"/>
  <c r="AC36" i="18"/>
  <c r="E35" i="16"/>
  <c r="F34" i="16"/>
  <c r="H34" i="16"/>
  <c r="G89" i="15" l="1"/>
  <c r="F90" i="15"/>
  <c r="I89" i="15"/>
  <c r="AB38" i="18"/>
  <c r="AL37" i="18"/>
  <c r="AC37" i="18"/>
  <c r="I34" i="16"/>
  <c r="E36" i="16"/>
  <c r="F35" i="16"/>
  <c r="H35" i="16"/>
  <c r="I35" i="16" s="1"/>
  <c r="G90" i="15" l="1"/>
  <c r="I90" i="15"/>
  <c r="F91" i="15"/>
  <c r="AB39" i="18"/>
  <c r="AL38" i="18"/>
  <c r="AC38" i="18"/>
  <c r="E37" i="16"/>
  <c r="F36" i="16"/>
  <c r="H36" i="16"/>
  <c r="G91" i="15" l="1"/>
  <c r="F92" i="15"/>
  <c r="I91" i="15"/>
  <c r="AB40" i="18"/>
  <c r="AL39" i="18"/>
  <c r="AC39" i="18"/>
  <c r="I36" i="16"/>
  <c r="L9" i="16"/>
  <c r="L10" i="16"/>
  <c r="E38" i="16"/>
  <c r="F37" i="16"/>
  <c r="H37" i="16"/>
  <c r="I37" i="16" s="1"/>
  <c r="G92" i="15" l="1"/>
  <c r="F93" i="15"/>
  <c r="I92" i="15"/>
  <c r="AB41" i="18"/>
  <c r="AL40" i="18"/>
  <c r="AC40" i="18"/>
  <c r="E39" i="16"/>
  <c r="F38" i="16"/>
  <c r="H38" i="16"/>
  <c r="I38" i="16" s="1"/>
  <c r="G93" i="15" l="1"/>
  <c r="I93" i="15"/>
  <c r="AB42" i="18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M26" i="15" l="1"/>
  <c r="AB47" i="18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B64" i="18" s="1"/>
  <c r="AL62" i="18"/>
  <c r="AC61" i="18"/>
  <c r="AL61" i="18"/>
  <c r="E59" i="16"/>
  <c r="H59" i="16" s="1"/>
  <c r="I59" i="16" s="1"/>
  <c r="F58" i="16"/>
  <c r="AB65" i="18" l="1"/>
  <c r="AL64" i="18"/>
  <c r="AC64" i="18"/>
  <c r="AC63" i="18"/>
  <c r="AL63" i="18"/>
  <c r="E60" i="16"/>
  <c r="F59" i="16"/>
  <c r="AC65" i="18" l="1"/>
  <c r="AB66" i="18"/>
  <c r="AL65" i="18"/>
  <c r="E61" i="16"/>
  <c r="H60" i="16"/>
  <c r="I60" i="16" s="1"/>
  <c r="F60" i="16"/>
  <c r="AC66" i="18" l="1"/>
  <c r="AB67" i="18"/>
  <c r="AL66" i="18"/>
  <c r="E62" i="16"/>
  <c r="E63" i="16" s="1"/>
  <c r="E64" i="16" s="1"/>
  <c r="F61" i="16"/>
  <c r="H61" i="16"/>
  <c r="I61" i="16" s="1"/>
  <c r="AC67" i="18" l="1"/>
  <c r="AB68" i="18"/>
  <c r="AL67" i="18"/>
  <c r="E65" i="16"/>
  <c r="F64" i="16"/>
  <c r="H64" i="16"/>
  <c r="F63" i="16"/>
  <c r="H63" i="16"/>
  <c r="F62" i="16"/>
  <c r="H62" i="16"/>
  <c r="I62" i="16" s="1"/>
  <c r="AC68" i="18" l="1"/>
  <c r="AB69" i="18"/>
  <c r="AL68" i="18"/>
  <c r="I64" i="16"/>
  <c r="F65" i="16"/>
  <c r="E66" i="16"/>
  <c r="H65" i="16"/>
  <c r="I65" i="16" s="1"/>
  <c r="I63" i="16"/>
  <c r="AC69" i="18" l="1"/>
  <c r="AL69" i="18"/>
  <c r="AB70" i="18"/>
  <c r="F66" i="16"/>
  <c r="E67" i="16"/>
  <c r="E68" i="16" s="1"/>
  <c r="H66" i="16"/>
  <c r="I66" i="16" s="1"/>
  <c r="F68" i="16" l="1"/>
  <c r="E69" i="16"/>
  <c r="H68" i="16"/>
  <c r="AL70" i="18"/>
  <c r="AB71" i="18"/>
  <c r="AC70" i="18"/>
  <c r="H67" i="16"/>
  <c r="F67" i="16"/>
  <c r="E70" i="16" l="1"/>
  <c r="F69" i="16"/>
  <c r="H69" i="16"/>
  <c r="I69" i="16" s="1"/>
  <c r="AL71" i="18"/>
  <c r="AB72" i="18"/>
  <c r="AC71" i="18"/>
  <c r="I67" i="16"/>
  <c r="I68" i="16"/>
  <c r="E71" i="16" l="1"/>
  <c r="F70" i="16"/>
  <c r="H70" i="16"/>
  <c r="I70" i="16" s="1"/>
  <c r="AB73" i="18"/>
  <c r="AC72" i="18"/>
  <c r="AL72" i="18"/>
  <c r="E72" i="16" l="1"/>
  <c r="F71" i="16"/>
  <c r="H71" i="16"/>
  <c r="I71" i="16" s="1"/>
  <c r="AC73" i="18"/>
  <c r="AB74" i="18"/>
  <c r="AL73" i="18"/>
  <c r="F72" i="16" l="1"/>
  <c r="E73" i="16"/>
  <c r="H72" i="16"/>
  <c r="I72" i="16" s="1"/>
  <c r="AC74" i="18"/>
  <c r="AL74" i="18"/>
  <c r="AB75" i="18"/>
  <c r="F73" i="16" l="1"/>
  <c r="E74" i="16"/>
  <c r="H73" i="16"/>
  <c r="I73" i="16" s="1"/>
  <c r="AL75" i="18"/>
  <c r="AC75" i="18"/>
  <c r="AB76" i="18"/>
  <c r="F74" i="16" l="1"/>
  <c r="E75" i="16"/>
  <c r="H74" i="16"/>
  <c r="AL76" i="18"/>
  <c r="AC76" i="18"/>
  <c r="AB77" i="18"/>
  <c r="I74" i="16" l="1"/>
  <c r="E76" i="16"/>
  <c r="F75" i="16"/>
  <c r="H75" i="16"/>
  <c r="I75" i="16" s="1"/>
  <c r="AC77" i="18"/>
  <c r="AL77" i="18"/>
  <c r="AB78" i="18"/>
  <c r="E77" i="16" l="1"/>
  <c r="F76" i="16"/>
  <c r="H76" i="16"/>
  <c r="I76" i="16" s="1"/>
  <c r="AC78" i="18"/>
  <c r="AB79" i="18"/>
  <c r="AB80" i="18" s="1"/>
  <c r="AL78" i="18"/>
  <c r="AC80" i="18" l="1"/>
  <c r="AB81" i="18"/>
  <c r="AL80" i="18"/>
  <c r="F77" i="16"/>
  <c r="E78" i="16"/>
  <c r="H77" i="16"/>
  <c r="I77" i="16" s="1"/>
  <c r="AC79" i="18"/>
  <c r="AL79" i="18"/>
  <c r="AL81" i="18" l="1"/>
  <c r="AB82" i="18"/>
  <c r="AC81" i="18"/>
  <c r="E79" i="16"/>
  <c r="H78" i="16"/>
  <c r="I78" i="16" s="1"/>
  <c r="F78" i="16"/>
  <c r="AC82" i="18" l="1"/>
  <c r="AL82" i="18"/>
  <c r="AB83" i="18"/>
  <c r="E80" i="16"/>
  <c r="F79" i="16"/>
  <c r="H79" i="16"/>
  <c r="I79" i="16" s="1"/>
  <c r="AB84" i="18" l="1"/>
  <c r="AL83" i="18"/>
  <c r="AC83" i="18"/>
  <c r="E81" i="16"/>
  <c r="F80" i="16"/>
  <c r="H80" i="16"/>
  <c r="I80" i="16" s="1"/>
  <c r="AC84" i="18" l="1"/>
  <c r="AL84" i="18"/>
  <c r="AB85" i="18"/>
  <c r="F81" i="16"/>
  <c r="E82" i="16"/>
  <c r="H81" i="16"/>
  <c r="AL85" i="18" l="1"/>
  <c r="AB86" i="18"/>
  <c r="AC85" i="18"/>
  <c r="E83" i="16"/>
  <c r="F82" i="16"/>
  <c r="H82" i="16"/>
  <c r="I82" i="16"/>
  <c r="I81" i="16"/>
  <c r="AL86" i="18" l="1"/>
  <c r="AC86" i="18"/>
  <c r="AB87" i="18"/>
  <c r="E84" i="16"/>
  <c r="F83" i="16"/>
  <c r="H83" i="16"/>
  <c r="I83" i="16" s="1"/>
  <c r="AB88" i="18" l="1"/>
  <c r="AC87" i="18"/>
  <c r="AL87" i="18"/>
  <c r="E85" i="16"/>
  <c r="F84" i="16"/>
  <c r="H84" i="16"/>
  <c r="I84" i="16" s="1"/>
  <c r="AC88" i="18" l="1"/>
  <c r="AL88" i="18"/>
  <c r="AB89" i="18"/>
  <c r="F85" i="16"/>
  <c r="E86" i="16"/>
  <c r="H85" i="16"/>
  <c r="AB90" i="18" l="1"/>
  <c r="AC89" i="18"/>
  <c r="AL89" i="18"/>
  <c r="E87" i="16"/>
  <c r="F86" i="16"/>
  <c r="H86" i="16"/>
  <c r="I86" i="16"/>
  <c r="I85" i="16"/>
  <c r="AC90" i="18" l="1"/>
  <c r="AB91" i="18"/>
  <c r="E88" i="16"/>
  <c r="H87" i="16"/>
  <c r="I87" i="16" s="1"/>
  <c r="F87" i="16"/>
  <c r="AC91" i="18" l="1"/>
  <c r="AB92" i="18"/>
  <c r="AC92" i="18" s="1"/>
  <c r="E89" i="16"/>
  <c r="F88" i="16"/>
  <c r="H88" i="16"/>
  <c r="I88" i="16" s="1"/>
  <c r="H89" i="16" l="1"/>
  <c r="F89" i="16"/>
  <c r="I89" i="16" l="1"/>
  <c r="I90" i="16"/>
  <c r="E96" i="16" l="1"/>
  <c r="E97" i="16" l="1"/>
  <c r="F96" i="16"/>
  <c r="E98" i="16" l="1"/>
  <c r="F97" i="16"/>
  <c r="E99" i="16" l="1"/>
  <c r="F98" i="16"/>
  <c r="F99" i="16" l="1"/>
  <c r="E100" i="16"/>
  <c r="F100" i="16" l="1"/>
  <c r="E101" i="16"/>
  <c r="E102" i="16" l="1"/>
  <c r="F101" i="16"/>
  <c r="F102" i="16" l="1"/>
  <c r="E103" i="16"/>
  <c r="F103" i="16" l="1"/>
  <c r="E104" i="16"/>
  <c r="F104" i="16" l="1"/>
  <c r="E105" i="16"/>
  <c r="E106" i="16" l="1"/>
  <c r="F105" i="16"/>
  <c r="E107" i="16" l="1"/>
  <c r="F106" i="16"/>
  <c r="F107" i="16" l="1"/>
  <c r="E108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F116" i="16" l="1"/>
  <c r="E117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<sst xmlns="http://schemas.openxmlformats.org/spreadsheetml/2006/main" count="242" uniqueCount="69">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</sst>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Casi_totali!$B$3:$B$103</c:f>
              <c:numCache>
                <c:formatCode>General</c:formatCode>
                <c:ptCount val="101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Casi_totali!$C$3:$C$103</c:f>
              <c:numCache>
                <c:formatCode>General</c:formatCode>
                <c:ptCount val="101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Deceduti!$T$102:$AB$102</c:f>
              <c:numCache>
                <c:formatCode>General</c:formatCode>
                <c:ptCount val="9"/>
                <c:pt idx="0">
                  <c:v>20</c:v>
                </c:pt>
                <c:pt idx="1">
                  <c:v>11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11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Ospedalizzati!$B$3:$B$100</c:f>
              <c:numCache>
                <c:formatCode>General</c:formatCode>
                <c:ptCount val="9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Ospedalizzati!$C$3:$C$100</c:f>
              <c:numCache>
                <c:formatCode>General</c:formatCode>
                <c:ptCount val="9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Ospedalizzati!$C$3:$C$99</c:f>
              <c:numCache>
                <c:formatCode>General</c:formatCode>
                <c:ptCount val="97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  <c:pt idx="72">
                  <c:v>-595</c:v>
                </c:pt>
                <c:pt idx="73">
                  <c:v>-617</c:v>
                </c:pt>
                <c:pt idx="74">
                  <c:v>-681</c:v>
                </c:pt>
                <c:pt idx="75">
                  <c:v>-936</c:v>
                </c:pt>
                <c:pt idx="76">
                  <c:v>-223</c:v>
                </c:pt>
                <c:pt idx="77">
                  <c:v>-107</c:v>
                </c:pt>
                <c:pt idx="78">
                  <c:v>-721</c:v>
                </c:pt>
                <c:pt idx="79">
                  <c:v>-752</c:v>
                </c:pt>
                <c:pt idx="80">
                  <c:v>-757</c:v>
                </c:pt>
                <c:pt idx="81">
                  <c:v>-708</c:v>
                </c:pt>
                <c:pt idx="82">
                  <c:v>-425</c:v>
                </c:pt>
                <c:pt idx="83">
                  <c:v>-102</c:v>
                </c:pt>
                <c:pt idx="84">
                  <c:v>-117</c:v>
                </c:pt>
                <c:pt idx="85">
                  <c:v>-249</c:v>
                </c:pt>
                <c:pt idx="86">
                  <c:v>-407</c:v>
                </c:pt>
                <c:pt idx="87">
                  <c:v>-391</c:v>
                </c:pt>
                <c:pt idx="88">
                  <c:v>-357</c:v>
                </c:pt>
                <c:pt idx="89">
                  <c:v>-285</c:v>
                </c:pt>
                <c:pt idx="90">
                  <c:v>-101</c:v>
                </c:pt>
                <c:pt idx="91">
                  <c:v>-440</c:v>
                </c:pt>
                <c:pt idx="92">
                  <c:v>-288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Positivi!$A$3:$A$105</c:f>
              <c:numCache>
                <c:formatCode>d/m;@</c:formatCode>
                <c:ptCount val="10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Positivi!$B$3:$B$105</c:f>
              <c:numCache>
                <c:formatCode>General</c:formatCode>
                <c:ptCount val="10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Positivi!$A$3:$A$103</c:f>
              <c:numCache>
                <c:formatCode>d/m;@</c:formatCode>
                <c:ptCount val="10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Positivi!$C$3:$C$103</c:f>
              <c:numCache>
                <c:formatCode>General</c:formatCode>
                <c:ptCount val="10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Positivi!$A$3:$A$100</c:f>
              <c:numCache>
                <c:formatCode>d/m;@</c:formatCode>
                <c:ptCount val="9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Positivi!$B$3:$B$100</c:f>
              <c:numCache>
                <c:formatCode>General</c:formatCode>
                <c:ptCount val="9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Quarantena!$B$3:$B$110</c:f>
              <c:numCache>
                <c:formatCode>General</c:formatCode>
                <c:ptCount val="108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Quarantena!$A$3:$A$110</c:f>
              <c:numCache>
                <c:formatCode>d/m;@</c:formatCode>
                <c:ptCount val="10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Quarantena!$C$3:$C$110</c:f>
              <c:numCache>
                <c:formatCode>General</c:formatCode>
                <c:ptCount val="108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Quarantena!$C$3:$C$102</c:f>
              <c:numCache>
                <c:formatCode>General</c:formatCode>
                <c:ptCount val="100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  <c:pt idx="72">
                  <c:v>-6344</c:v>
                </c:pt>
                <c:pt idx="73">
                  <c:v>-1287</c:v>
                </c:pt>
                <c:pt idx="74">
                  <c:v>-982</c:v>
                </c:pt>
                <c:pt idx="75">
                  <c:v>-2183</c:v>
                </c:pt>
                <c:pt idx="76">
                  <c:v>-1295</c:v>
                </c:pt>
                <c:pt idx="77">
                  <c:v>-729</c:v>
                </c:pt>
                <c:pt idx="78">
                  <c:v>-501</c:v>
                </c:pt>
                <c:pt idx="79">
                  <c:v>-2057</c:v>
                </c:pt>
                <c:pt idx="80">
                  <c:v>-1260</c:v>
                </c:pt>
                <c:pt idx="81">
                  <c:v>-3662</c:v>
                </c:pt>
                <c:pt idx="82">
                  <c:v>-1458</c:v>
                </c:pt>
                <c:pt idx="83">
                  <c:v>-1734</c:v>
                </c:pt>
                <c:pt idx="84">
                  <c:v>-1681</c:v>
                </c:pt>
                <c:pt idx="85">
                  <c:v>-1175</c:v>
                </c:pt>
                <c:pt idx="86">
                  <c:v>-1970</c:v>
                </c:pt>
                <c:pt idx="87">
                  <c:v>-1401</c:v>
                </c:pt>
                <c:pt idx="88">
                  <c:v>-1281</c:v>
                </c:pt>
                <c:pt idx="89">
                  <c:v>-1285</c:v>
                </c:pt>
                <c:pt idx="90">
                  <c:v>-1057</c:v>
                </c:pt>
                <c:pt idx="91">
                  <c:v>-854</c:v>
                </c:pt>
                <c:pt idx="92">
                  <c:v>-2070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  <c:pt idx="71">
                  <c:v>1444</c:v>
                </c:pt>
                <c:pt idx="72">
                  <c:v>1401</c:v>
                </c:pt>
                <c:pt idx="73">
                  <c:v>1327</c:v>
                </c:pt>
                <c:pt idx="74">
                  <c:v>1083</c:v>
                </c:pt>
                <c:pt idx="75">
                  <c:v>802</c:v>
                </c:pt>
                <c:pt idx="76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Casi_totali!$C$3:$C$102</c:f>
              <c:numCache>
                <c:formatCode>General</c:formatCode>
                <c:ptCount val="100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positivi'!$T$98:$AB$98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Tamponi!$A$3:$A$98</c:f>
              <c:numCache>
                <c:formatCode>d/m;@</c:formatCode>
                <c:ptCount val="9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Tamponi!$C$3:$C$98</c:f>
              <c:numCache>
                <c:formatCode>General</c:formatCode>
                <c:ptCount val="9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  <c:max val="4399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cat>
          <c:val>
            <c:numRef>
              <c:f>Tamponi!$D$3:$D$95</c:f>
              <c:numCache>
                <c:formatCode>General</c:formatCode>
                <c:ptCount val="93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8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Tamponi!$A$3:$A$95</c:f>
              <c:numCache>
                <c:formatCode>d/m;@</c:formatCode>
                <c:ptCount val="9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Tamponi!$I$3:$I$95</c:f>
              <c:numCache>
                <c:formatCode>0.0</c:formatCode>
                <c:ptCount val="93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  <c:pt idx="72">
                  <c:v>9.2801206787400226</c:v>
                </c:pt>
                <c:pt idx="73">
                  <c:v>9.0647582316796633</c:v>
                </c:pt>
                <c:pt idx="74">
                  <c:v>8.8825932092547308</c:v>
                </c:pt>
                <c:pt idx="75">
                  <c:v>8.6812921947599158</c:v>
                </c:pt>
                <c:pt idx="76">
                  <c:v>8.5377051122563827</c:v>
                </c:pt>
                <c:pt idx="77">
                  <c:v>8.4328095963711309</c:v>
                </c:pt>
                <c:pt idx="78">
                  <c:v>8.273917165827303</c:v>
                </c:pt>
                <c:pt idx="79">
                  <c:v>8.1189401482950174</c:v>
                </c:pt>
                <c:pt idx="80">
                  <c:v>7.9464178857803951</c:v>
                </c:pt>
                <c:pt idx="81">
                  <c:v>7.7854629165971181</c:v>
                </c:pt>
                <c:pt idx="82">
                  <c:v>7.6322839225918795</c:v>
                </c:pt>
                <c:pt idx="83">
                  <c:v>7.5020965337308985</c:v>
                </c:pt>
                <c:pt idx="84">
                  <c:v>7.4271232071378455</c:v>
                </c:pt>
                <c:pt idx="85">
                  <c:v>7.3022144457572242</c:v>
                </c:pt>
                <c:pt idx="86">
                  <c:v>7.1684786703992369</c:v>
                </c:pt>
                <c:pt idx="87">
                  <c:v>7.0298495590118764</c:v>
                </c:pt>
                <c:pt idx="88">
                  <c:v>6.8898251103267532</c:v>
                </c:pt>
                <c:pt idx="89">
                  <c:v>6.7624384139127649</c:v>
                </c:pt>
                <c:pt idx="90">
                  <c:v>6.6683260748729625</c:v>
                </c:pt>
                <c:pt idx="91">
                  <c:v>6.6094565788298549</c:v>
                </c:pt>
                <c:pt idx="92">
                  <c:v>6.5129874147122244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Tamponi!$A$2:$A$102</c:f>
              <c:numCache>
                <c:formatCode>d/m;@</c:formatCode>
                <c:ptCount val="101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  <c:pt idx="81">
                  <c:v>43965</c:v>
                </c:pt>
                <c:pt idx="82">
                  <c:v>43966</c:v>
                </c:pt>
                <c:pt idx="83">
                  <c:v>43967</c:v>
                </c:pt>
                <c:pt idx="84">
                  <c:v>43968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43974</c:v>
                </c:pt>
                <c:pt idx="91">
                  <c:v>43975</c:v>
                </c:pt>
                <c:pt idx="92">
                  <c:v>43976</c:v>
                </c:pt>
                <c:pt idx="93">
                  <c:v>43977</c:v>
                </c:pt>
              </c:numCache>
            </c:numRef>
          </c:xVal>
          <c:yVal>
            <c:numRef>
              <c:f>Tamponi!$J$2:$J$102</c:f>
              <c:numCache>
                <c:formatCode>0.0</c:formatCode>
                <c:ptCount val="101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  <c:pt idx="73">
                  <c:v>3.9606582460992961</c:v>
                </c:pt>
                <c:pt idx="74">
                  <c:v>3.7636774720235433</c:v>
                </c:pt>
                <c:pt idx="75">
                  <c:v>3.5974942158954595</c:v>
                </c:pt>
                <c:pt idx="76">
                  <c:v>3.3744671339262773</c:v>
                </c:pt>
                <c:pt idx="77">
                  <c:v>3.2473444139939329</c:v>
                </c:pt>
                <c:pt idx="78">
                  <c:v>3.1645190842506019</c:v>
                </c:pt>
                <c:pt idx="79">
                  <c:v>3.0395095851933029</c:v>
                </c:pt>
                <c:pt idx="80">
                  <c:v>2.8679703526941531</c:v>
                </c:pt>
                <c:pt idx="81">
                  <c:v>2.7227031555431447</c:v>
                </c:pt>
                <c:pt idx="82">
                  <c:v>2.5061898403160296</c:v>
                </c:pt>
                <c:pt idx="83">
                  <c:v>2.383373872908686</c:v>
                </c:pt>
                <c:pt idx="84">
                  <c:v>2.2746059847718438</c:v>
                </c:pt>
                <c:pt idx="85">
                  <c:v>2.1882601436328279</c:v>
                </c:pt>
                <c:pt idx="86">
                  <c:v>2.0978739413836065</c:v>
                </c:pt>
                <c:pt idx="87">
                  <c:v>1.9784854837392594</c:v>
                </c:pt>
                <c:pt idx="88">
                  <c:v>1.8795103160327533</c:v>
                </c:pt>
                <c:pt idx="89">
                  <c:v>1.7874651453034822</c:v>
                </c:pt>
                <c:pt idx="90">
                  <c:v>1.7030020158127477</c:v>
                </c:pt>
                <c:pt idx="91">
                  <c:v>1.6418277627115889</c:v>
                </c:pt>
                <c:pt idx="92">
                  <c:v>1.5880523327856995</c:v>
                </c:pt>
                <c:pt idx="93">
                  <c:v>1.4955675639638897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Tamponi!$A$4:$A$93</c:f>
              <c:numCache>
                <c:formatCode>d/m;@</c:formatCode>
                <c:ptCount val="9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</c:numCache>
            </c:numRef>
          </c:xVal>
          <c:yVal>
            <c:numRef>
              <c:f>Tamponi!$K$4:$K$93</c:f>
              <c:numCache>
                <c:formatCode>0.00</c:formatCode>
                <c:ptCount val="90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Tamponi!$A$4:$A$103</c:f>
              <c:numCache>
                <c:formatCode>d/m;@</c:formatCode>
                <c:ptCount val="10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</c:numCache>
            </c:numRef>
          </c:cat>
          <c:val>
            <c:numRef>
              <c:f>Tamponi!$D$4:$D$103</c:f>
              <c:numCache>
                <c:formatCode>General</c:formatCode>
                <c:ptCount val="100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  <c:pt idx="71">
                  <c:v>64263</c:v>
                </c:pt>
                <c:pt idx="72">
                  <c:v>70359</c:v>
                </c:pt>
                <c:pt idx="73">
                  <c:v>63775</c:v>
                </c:pt>
                <c:pt idx="74">
                  <c:v>69171</c:v>
                </c:pt>
                <c:pt idx="75">
                  <c:v>51678</c:v>
                </c:pt>
                <c:pt idx="76">
                  <c:v>40740</c:v>
                </c:pt>
                <c:pt idx="77">
                  <c:v>67003</c:v>
                </c:pt>
                <c:pt idx="78">
                  <c:v>61973</c:v>
                </c:pt>
                <c:pt idx="79">
                  <c:v>71876</c:v>
                </c:pt>
                <c:pt idx="80">
                  <c:v>68176</c:v>
                </c:pt>
                <c:pt idx="81">
                  <c:v>69179</c:v>
                </c:pt>
                <c:pt idx="82">
                  <c:v>60101</c:v>
                </c:pt>
                <c:pt idx="83">
                  <c:v>36406</c:v>
                </c:pt>
                <c:pt idx="84">
                  <c:v>63158</c:v>
                </c:pt>
                <c:pt idx="85">
                  <c:v>67195</c:v>
                </c:pt>
                <c:pt idx="86">
                  <c:v>71679</c:v>
                </c:pt>
                <c:pt idx="87">
                  <c:v>75380</c:v>
                </c:pt>
                <c:pt idx="88">
                  <c:v>72410</c:v>
                </c:pt>
                <c:pt idx="89">
                  <c:v>55824</c:v>
                </c:pt>
                <c:pt idx="90">
                  <c:v>35241</c:v>
                </c:pt>
                <c:pt idx="91">
                  <c:v>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Tamponi!$A$4:$A$95</c:f>
              <c:numCache>
                <c:formatCode>d/m;@</c:formatCode>
                <c:ptCount val="9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</c:numCache>
            </c:numRef>
          </c:xVal>
          <c:yVal>
            <c:numRef>
              <c:f>Tamponi!$K$4:$K$95</c:f>
              <c:numCache>
                <c:formatCode>0.00</c:formatCode>
                <c:ptCount val="9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  <c:pt idx="71">
                  <c:v>2.2470161679348926</c:v>
                </c:pt>
                <c:pt idx="72">
                  <c:v>1.9912164755041997</c:v>
                </c:pt>
                <c:pt idx="73">
                  <c:v>2.0807526460211681</c:v>
                </c:pt>
                <c:pt idx="74">
                  <c:v>1.5656850414190917</c:v>
                </c:pt>
                <c:pt idx="75">
                  <c:v>1.5519176438716669</c:v>
                </c:pt>
                <c:pt idx="76">
                  <c:v>1.8262150220913109</c:v>
                </c:pt>
                <c:pt idx="77">
                  <c:v>2.0924436219273765</c:v>
                </c:pt>
                <c:pt idx="78">
                  <c:v>1.4328820615429301</c:v>
                </c:pt>
                <c:pt idx="79">
                  <c:v>1.3801547108909789</c:v>
                </c:pt>
                <c:pt idx="80">
                  <c:v>1.1572987561605257</c:v>
                </c:pt>
                <c:pt idx="81">
                  <c:v>1.2648347041732317</c:v>
                </c:pt>
                <c:pt idx="82">
                  <c:v>1.1231094324553668</c:v>
                </c:pt>
                <c:pt idx="83">
                  <c:v>1.2388067900895456</c:v>
                </c:pt>
                <c:pt idx="84">
                  <c:v>1.287247854586909</c:v>
                </c:pt>
                <c:pt idx="85">
                  <c:v>0.98965696852444385</c:v>
                </c:pt>
                <c:pt idx="86">
                  <c:v>0.89565981668271033</c:v>
                </c:pt>
                <c:pt idx="87">
                  <c:v>0.86495091536216495</c:v>
                </c:pt>
                <c:pt idx="88">
                  <c:v>0.92390553790912855</c:v>
                </c:pt>
                <c:pt idx="89">
                  <c:v>0.95120378331900268</c:v>
                </c:pt>
                <c:pt idx="90">
                  <c:v>0.85128117817315063</c:v>
                </c:pt>
                <c:pt idx="91">
                  <c:v>0.68835177029510697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8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82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(2)'!$B$3:$B$100</c:f>
              <c:numCache>
                <c:formatCode>0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xVal>
          <c:yVal>
            <c:numRef>
              <c:f>'Analisi-nuovi-pos (2)'!$C$3:$C$100</c:f>
              <c:numCache>
                <c:formatCode>0</c:formatCode>
                <c:ptCount val="9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0.40880364743295561</c:v>
                </c:pt>
                <c:pt idx="2">
                  <c:v>3.0998983940937461</c:v>
                </c:pt>
                <c:pt idx="3">
                  <c:v>12.930511462004819</c:v>
                </c:pt>
                <c:pt idx="4">
                  <c:v>38.937412125967953</c:v>
                </c:pt>
                <c:pt idx="5">
                  <c:v>95.036107341695327</c:v>
                </c:pt>
                <c:pt idx="6">
                  <c:v>200.14625339375866</c:v>
                </c:pt>
                <c:pt idx="7">
                  <c:v>377.79506459042034</c:v>
                </c:pt>
                <c:pt idx="8">
                  <c:v>655.30775574771587</c:v>
                </c:pt>
                <c:pt idx="9">
                  <c:v>1062.7145176987347</c:v>
                </c:pt>
                <c:pt idx="10">
                  <c:v>1631.5014235890237</c:v>
                </c:pt>
                <c:pt idx="11">
                  <c:v>2393.3178372678117</c:v>
                </c:pt>
                <c:pt idx="12">
                  <c:v>3378.7319730593599</c:v>
                </c:pt>
                <c:pt idx="13">
                  <c:v>4616.1035503739758</c:v>
                </c:pt>
                <c:pt idx="14">
                  <c:v>6130.620660171945</c:v>
                </c:pt>
                <c:pt idx="15">
                  <c:v>7943.5285254974933</c:v>
                </c:pt>
                <c:pt idx="16">
                  <c:v>10071.561523206963</c:v>
                </c:pt>
                <c:pt idx="17">
                  <c:v>12526.576849568681</c:v>
                </c:pt>
                <c:pt idx="18">
                  <c:v>15315.378444357833</c:v>
                </c:pt>
                <c:pt idx="19">
                  <c:v>18439.712932516217</c:v>
                </c:pt>
                <c:pt idx="20">
                  <c:v>21896.414999556662</c:v>
                </c:pt>
                <c:pt idx="21">
                  <c:v>25677.677353787876</c:v>
                </c:pt>
                <c:pt idx="22">
                  <c:v>29771.419819747287</c:v>
                </c:pt>
                <c:pt idx="23">
                  <c:v>34161.73275964085</c:v>
                </c:pt>
                <c:pt idx="24">
                  <c:v>38829.371585153785</c:v>
                </c:pt>
                <c:pt idx="25">
                  <c:v>43752.281303761898</c:v>
                </c:pt>
                <c:pt idx="26">
                  <c:v>48906.132596208088</c:v>
                </c:pt>
                <c:pt idx="27">
                  <c:v>54264.853648521937</c:v>
                </c:pt>
                <c:pt idx="28">
                  <c:v>59801.144710552711</c:v>
                </c:pt>
                <c:pt idx="29">
                  <c:v>65486.965009975829</c:v>
                </c:pt>
                <c:pt idx="30">
                  <c:v>71293.984135688937</c:v>
                </c:pt>
                <c:pt idx="31">
                  <c:v>77193.992264421482</c:v>
                </c:pt>
                <c:pt idx="32">
                  <c:v>83159.265608391128</c:v>
                </c:pt>
                <c:pt idx="33">
                  <c:v>89162.88519654813</c:v>
                </c:pt>
                <c:pt idx="34">
                  <c:v>95179.008567272191</c:v>
                </c:pt>
                <c:pt idx="35">
                  <c:v>101183.09515604835</c:v>
                </c:pt>
                <c:pt idx="36">
                  <c:v>107152.08712424057</c:v>
                </c:pt>
                <c:pt idx="37">
                  <c:v>113064.54811567134</c:v>
                </c:pt>
                <c:pt idx="38">
                  <c:v>118900.76296992981</c:v>
                </c:pt>
                <c:pt idx="39">
                  <c:v>124642.80178986858</c:v>
                </c:pt>
                <c:pt idx="40">
                  <c:v>130274.55198024797</c:v>
                </c:pt>
                <c:pt idx="41">
                  <c:v>135781.72196869852</c:v>
                </c:pt>
                <c:pt idx="42">
                  <c:v>141151.82031138547</c:v>
                </c:pt>
                <c:pt idx="43">
                  <c:v>146374.11379442399</c:v>
                </c:pt>
                <c:pt idx="44">
                  <c:v>151439.56798660808</c:v>
                </c:pt>
                <c:pt idx="45">
                  <c:v>156340.77349563688</c:v>
                </c:pt>
                <c:pt idx="46">
                  <c:v>161071.86094286529</c:v>
                </c:pt>
                <c:pt idx="47">
                  <c:v>165628.40741272469</c:v>
                </c:pt>
                <c:pt idx="48">
                  <c:v>170007.33686246126</c:v>
                </c:pt>
                <c:pt idx="49">
                  <c:v>174206.81670403609</c:v>
                </c:pt>
                <c:pt idx="50">
                  <c:v>178226.15249961449</c:v>
                </c:pt>
                <c:pt idx="51">
                  <c:v>182065.68245028547</c:v>
                </c:pt>
                <c:pt idx="52">
                  <c:v>185726.67310847199</c:v>
                </c:pt>
                <c:pt idx="53">
                  <c:v>189211.21751080162</c:v>
                </c:pt>
                <c:pt idx="54">
                  <c:v>192522.13671195242</c:v>
                </c:pt>
                <c:pt idx="55">
                  <c:v>195662.88550234085</c:v>
                </c:pt>
                <c:pt idx="56">
                  <c:v>198637.46291400192</c:v>
                </c:pt>
                <c:pt idx="57">
                  <c:v>201450.32795963177</c:v>
                </c:pt>
                <c:pt idx="58">
                  <c:v>204106.3209091163</c:v>
                </c:pt>
                <c:pt idx="59">
                  <c:v>206610.59028523497</c:v>
                </c:pt>
                <c:pt idx="60">
                  <c:v>208968.52565465556</c:v>
                </c:pt>
                <c:pt idx="61">
                  <c:v>211185.69620070397</c:v>
                </c:pt>
                <c:pt idx="62">
                  <c:v>213267.79498948553</c:v>
                </c:pt>
                <c:pt idx="63">
                  <c:v>215220.58877946748</c:v>
                </c:pt>
                <c:pt idx="64">
                  <c:v>217049.87317531367</c:v>
                </c:pt>
                <c:pt idx="65">
                  <c:v>218761.43288830467</c:v>
                </c:pt>
                <c:pt idx="66">
                  <c:v>220361.00683683564</c:v>
                </c:pt>
                <c:pt idx="67">
                  <c:v>221854.25780006655</c:v>
                </c:pt>
                <c:pt idx="68">
                  <c:v>223246.74632468299</c:v>
                </c:pt>
                <c:pt idx="69">
                  <c:v>224543.90857786374</c:v>
                </c:pt>
                <c:pt idx="70">
                  <c:v>225751.03783798008</c:v>
                </c:pt>
                <c:pt idx="71">
                  <c:v>226873.26931739206</c:v>
                </c:pt>
                <c:pt idx="72">
                  <c:v>227915.56801816521</c:v>
                </c:pt>
                <c:pt idx="73">
                  <c:v>228882.71933089645</c:v>
                </c:pt>
                <c:pt idx="74">
                  <c:v>229779.32209847949</c:v>
                </c:pt>
                <c:pt idx="75">
                  <c:v>230609.78388000597</c:v>
                </c:pt>
                <c:pt idx="76">
                  <c:v>231378.31816460381</c:v>
                </c:pt>
                <c:pt idx="77">
                  <c:v>232088.94330044696</c:v>
                </c:pt>
                <c:pt idx="78">
                  <c:v>232745.48292007294</c:v>
                </c:pt>
                <c:pt idx="79">
                  <c:v>233351.56765922153</c:v>
                </c:pt>
                <c:pt idx="80">
                  <c:v>233910.63798240817</c:v>
                </c:pt>
                <c:pt idx="81">
                  <c:v>234425.94794416835</c:v>
                </c:pt>
                <c:pt idx="82">
                  <c:v>234900.56973019068</c:v>
                </c:pt>
                <c:pt idx="83">
                  <c:v>235337.39883726728</c:v>
                </c:pt>
                <c:pt idx="84">
                  <c:v>235739.15976503634</c:v>
                </c:pt>
                <c:pt idx="85">
                  <c:v>236108.41210579922</c:v>
                </c:pt>
                <c:pt idx="86">
                  <c:v>236447.55693121805</c:v>
                </c:pt>
                <c:pt idx="87">
                  <c:v>236758.84338641047</c:v>
                </c:pt>
                <c:pt idx="88">
                  <c:v>237044.37541284243</c:v>
                </c:pt>
                <c:pt idx="89">
                  <c:v>237306.11853148139</c:v>
                </c:pt>
                <c:pt idx="90">
                  <c:v>237545.90662692147</c:v>
                </c:pt>
                <c:pt idx="91">
                  <c:v>237765.44868165051</c:v>
                </c:pt>
                <c:pt idx="92">
                  <c:v>237966.33541732543</c:v>
                </c:pt>
                <c:pt idx="93">
                  <c:v>238150.04580688875</c:v>
                </c:pt>
                <c:pt idx="94">
                  <c:v>238317.95342763382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(2)'!$B$3:$B$101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'Analisi-nuovi-pos (2)'!$F$3:$F$101</c:f>
              <c:numCache>
                <c:formatCode>0</c:formatCode>
                <c:ptCount val="99"/>
                <c:pt idx="1">
                  <c:v>4.0880364743295559</c:v>
                </c:pt>
                <c:pt idx="2">
                  <c:v>26.910947466607908</c:v>
                </c:pt>
                <c:pt idx="3">
                  <c:v>98.306130679110737</c:v>
                </c:pt>
                <c:pt idx="4">
                  <c:v>260.06900663963131</c:v>
                </c:pt>
                <c:pt idx="5">
                  <c:v>560.98695215727378</c:v>
                </c:pt>
                <c:pt idx="6">
                  <c:v>1051.1014605206333</c:v>
                </c:pt>
                <c:pt idx="7">
                  <c:v>1776.4881119666168</c:v>
                </c:pt>
                <c:pt idx="8">
                  <c:v>2775.1269115729556</c:v>
                </c:pt>
                <c:pt idx="9">
                  <c:v>4074.0676195101878</c:v>
                </c:pt>
                <c:pt idx="10">
                  <c:v>5687.8690589028902</c:v>
                </c:pt>
                <c:pt idx="11">
                  <c:v>7618.1641367878801</c:v>
                </c:pt>
                <c:pt idx="12">
                  <c:v>9854.1413579154832</c:v>
                </c:pt>
                <c:pt idx="13">
                  <c:v>12373.715773146159</c:v>
                </c:pt>
                <c:pt idx="14">
                  <c:v>15145.171097979692</c:v>
                </c:pt>
                <c:pt idx="15">
                  <c:v>18129.078653255485</c:v>
                </c:pt>
                <c:pt idx="16">
                  <c:v>21280.329977094698</c:v>
                </c:pt>
                <c:pt idx="17">
                  <c:v>24550.153263617176</c:v>
                </c:pt>
                <c:pt idx="18">
                  <c:v>27888.015947891527</c:v>
                </c:pt>
                <c:pt idx="19">
                  <c:v>31243.344881583835</c:v>
                </c:pt>
                <c:pt idx="20">
                  <c:v>34567.020670404454</c:v>
                </c:pt>
                <c:pt idx="21">
                  <c:v>37812.62354231214</c:v>
                </c:pt>
                <c:pt idx="22">
                  <c:v>40937.424659594108</c:v>
                </c:pt>
                <c:pt idx="23">
                  <c:v>43903.129398935635</c:v>
                </c:pt>
                <c:pt idx="24">
                  <c:v>46676.38825512935</c:v>
                </c:pt>
                <c:pt idx="25">
                  <c:v>49229.097186081126</c:v>
                </c:pt>
                <c:pt idx="26">
                  <c:v>51538.512924461902</c:v>
                </c:pt>
                <c:pt idx="27">
                  <c:v>53587.210523138492</c:v>
                </c:pt>
                <c:pt idx="28">
                  <c:v>55362.910620307739</c:v>
                </c:pt>
                <c:pt idx="29">
                  <c:v>56858.202994231178</c:v>
                </c:pt>
                <c:pt idx="30">
                  <c:v>58070.191257131082</c:v>
                </c:pt>
                <c:pt idx="31">
                  <c:v>59000.081287325447</c:v>
                </c:pt>
                <c:pt idx="32">
                  <c:v>59652.733439696458</c:v>
                </c:pt>
                <c:pt idx="33">
                  <c:v>60036.19588157002</c:v>
                </c:pt>
                <c:pt idx="34">
                  <c:v>60161.233707240608</c:v>
                </c:pt>
                <c:pt idx="35">
                  <c:v>60040.865887761611</c:v>
                </c:pt>
                <c:pt idx="36">
                  <c:v>59689.919681922183</c:v>
                </c:pt>
                <c:pt idx="37">
                  <c:v>59124.609914307657</c:v>
                </c:pt>
                <c:pt idx="38">
                  <c:v>58362.148542584764</c:v>
                </c:pt>
                <c:pt idx="39">
                  <c:v>57420.388199387671</c:v>
                </c:pt>
                <c:pt idx="40">
                  <c:v>56317.501903793891</c:v>
                </c:pt>
                <c:pt idx="41">
                  <c:v>55071.699884505506</c:v>
                </c:pt>
                <c:pt idx="42">
                  <c:v>53700.983426869498</c:v>
                </c:pt>
                <c:pt idx="43">
                  <c:v>52222.934830385202</c:v>
                </c:pt>
                <c:pt idx="44">
                  <c:v>50654.541921840864</c:v>
                </c:pt>
                <c:pt idx="45">
                  <c:v>49012.05509028805</c:v>
                </c:pt>
                <c:pt idx="46">
                  <c:v>47310.874472284049</c:v>
                </c:pt>
                <c:pt idx="47">
                  <c:v>45565.464698594005</c:v>
                </c:pt>
                <c:pt idx="48">
                  <c:v>43789.294497365772</c:v>
                </c:pt>
                <c:pt idx="49">
                  <c:v>41994.798415748228</c:v>
                </c:pt>
                <c:pt idx="50">
                  <c:v>40193.357955784013</c:v>
                </c:pt>
                <c:pt idx="51">
                  <c:v>38395.299506709853</c:v>
                </c:pt>
                <c:pt idx="52">
                  <c:v>36609.906581865216</c:v>
                </c:pt>
                <c:pt idx="53">
                  <c:v>34845.444023296295</c:v>
                </c:pt>
                <c:pt idx="54">
                  <c:v>33109.192011507985</c:v>
                </c:pt>
                <c:pt idx="55">
                  <c:v>31407.487903884321</c:v>
                </c:pt>
                <c:pt idx="56">
                  <c:v>29745.774116610701</c:v>
                </c:pt>
                <c:pt idx="57">
                  <c:v>28128.650456298492</c:v>
                </c:pt>
                <c:pt idx="58">
                  <c:v>26559.929494845273</c:v>
                </c:pt>
                <c:pt idx="59">
                  <c:v>25042.693761186674</c:v>
                </c:pt>
                <c:pt idx="60">
                  <c:v>23579.353694205929</c:v>
                </c:pt>
                <c:pt idx="61">
                  <c:v>22171.705460484081</c:v>
                </c:pt>
                <c:pt idx="62">
                  <c:v>20820.987887815572</c:v>
                </c:pt>
                <c:pt idx="63">
                  <c:v>19527.937899819517</c:v>
                </c:pt>
                <c:pt idx="64">
                  <c:v>18292.84395846189</c:v>
                </c:pt>
                <c:pt idx="65">
                  <c:v>17115.59712991002</c:v>
                </c:pt>
                <c:pt idx="66">
                  <c:v>15995.73948530975</c:v>
                </c:pt>
                <c:pt idx="67">
                  <c:v>14932.509632309084</c:v>
                </c:pt>
                <c:pt idx="68">
                  <c:v>13924.88524616434</c:v>
                </c:pt>
                <c:pt idx="69">
                  <c:v>12971.622531807516</c:v>
                </c:pt>
                <c:pt idx="70">
                  <c:v>12071.292601163441</c:v>
                </c:pt>
                <c:pt idx="71">
                  <c:v>11222.314794119739</c:v>
                </c:pt>
                <c:pt idx="72">
                  <c:v>10422.987007731572</c:v>
                </c:pt>
                <c:pt idx="73">
                  <c:v>9671.5131273123552</c:v>
                </c:pt>
                <c:pt idx="74">
                  <c:v>8966.0276758304099</c:v>
                </c:pt>
                <c:pt idx="75">
                  <c:v>8304.6178152647917</c:v>
                </c:pt>
                <c:pt idx="76">
                  <c:v>7685.3428459784482</c:v>
                </c:pt>
                <c:pt idx="77">
                  <c:v>7106.2513584314729</c:v>
                </c:pt>
                <c:pt idx="78">
                  <c:v>6565.396196259826</c:v>
                </c:pt>
                <c:pt idx="79">
                  <c:v>6060.8473914858769</c:v>
                </c:pt>
                <c:pt idx="80">
                  <c:v>5590.7032318663551</c:v>
                </c:pt>
                <c:pt idx="81">
                  <c:v>5153.099617601838</c:v>
                </c:pt>
                <c:pt idx="82">
                  <c:v>4746.2178602232598</c:v>
                </c:pt>
                <c:pt idx="83">
                  <c:v>4368.2910707659903</c:v>
                </c:pt>
                <c:pt idx="84">
                  <c:v>4017.6092776906444</c:v>
                </c:pt>
                <c:pt idx="85">
                  <c:v>3692.5234076287597</c:v>
                </c:pt>
                <c:pt idx="86">
                  <c:v>3391.4482541882899</c:v>
                </c:pt>
                <c:pt idx="87">
                  <c:v>3112.8645519242855</c:v>
                </c:pt>
                <c:pt idx="88">
                  <c:v>2855.3202643195982</c:v>
                </c:pt>
                <c:pt idx="89">
                  <c:v>2617.4311863895855</c:v>
                </c:pt>
                <c:pt idx="90">
                  <c:v>2397.8809544007527</c:v>
                </c:pt>
                <c:pt idx="91">
                  <c:v>2195.4205472904141</c:v>
                </c:pt>
                <c:pt idx="92">
                  <c:v>2008.8673567492515</c:v>
                </c:pt>
                <c:pt idx="93">
                  <c:v>1837.1038956331904</c:v>
                </c:pt>
                <c:pt idx="94">
                  <c:v>1679.0762074507074</c:v>
                </c:pt>
                <c:pt idx="95">
                  <c:v>1533.7920331425266</c:v>
                </c:pt>
                <c:pt idx="96">
                  <c:v>1400.3187852632254</c:v>
                </c:pt>
                <c:pt idx="97">
                  <c:v>1277.7813739681733</c:v>
                </c:pt>
                <c:pt idx="98">
                  <c:v>1165.359923952492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12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321.59119635256707</c:v>
                </c:pt>
                <c:pt idx="2">
                  <c:v>396.90010160590623</c:v>
                </c:pt>
                <c:pt idx="3">
                  <c:v>637.0694885379952</c:v>
                </c:pt>
                <c:pt idx="4">
                  <c:v>849.06258787403203</c:v>
                </c:pt>
                <c:pt idx="5">
                  <c:v>1032.9638926583048</c:v>
                </c:pt>
                <c:pt idx="6">
                  <c:v>1493.8537466062414</c:v>
                </c:pt>
                <c:pt idx="7">
                  <c:v>1658.2049354095798</c:v>
                </c:pt>
                <c:pt idx="8">
                  <c:v>1846.6922442522841</c:v>
                </c:pt>
                <c:pt idx="9">
                  <c:v>2026.2854823012653</c:v>
                </c:pt>
                <c:pt idx="10">
                  <c:v>2226.4985764109761</c:v>
                </c:pt>
                <c:pt idx="11">
                  <c:v>2242.6821627321883</c:v>
                </c:pt>
                <c:pt idx="12">
                  <c:v>2504.2680269406401</c:v>
                </c:pt>
                <c:pt idx="13">
                  <c:v>2758.8964496260242</c:v>
                </c:pt>
                <c:pt idx="14">
                  <c:v>3041.379339828055</c:v>
                </c:pt>
                <c:pt idx="15">
                  <c:v>2205.4714745025067</c:v>
                </c:pt>
                <c:pt idx="16">
                  <c:v>2390.4384767930369</c:v>
                </c:pt>
                <c:pt idx="17">
                  <c:v>2586.4231504313193</c:v>
                </c:pt>
                <c:pt idx="18">
                  <c:v>2344.6215556421666</c:v>
                </c:pt>
                <c:pt idx="19">
                  <c:v>2717.2870674837832</c:v>
                </c:pt>
                <c:pt idx="20">
                  <c:v>2850.5850004433378</c:v>
                </c:pt>
                <c:pt idx="21">
                  <c:v>2302.3226462121238</c:v>
                </c:pt>
                <c:pt idx="22">
                  <c:v>1734.580180252713</c:v>
                </c:pt>
                <c:pt idx="23">
                  <c:v>1551.2672403591496</c:v>
                </c:pt>
                <c:pt idx="24">
                  <c:v>2205.6284148462146</c:v>
                </c:pt>
                <c:pt idx="25">
                  <c:v>3268.718696238102</c:v>
                </c:pt>
                <c:pt idx="26">
                  <c:v>4671.8674037919118</c:v>
                </c:pt>
                <c:pt idx="27">
                  <c:v>4873.1463514780626</c:v>
                </c:pt>
                <c:pt idx="28">
                  <c:v>4125.8552894472887</c:v>
                </c:pt>
                <c:pt idx="29">
                  <c:v>3689.0349900241708</c:v>
                </c:pt>
                <c:pt idx="30">
                  <c:v>3092.0158643110626</c:v>
                </c:pt>
                <c:pt idx="31">
                  <c:v>3345.0077355785179</c:v>
                </c:pt>
                <c:pt idx="32">
                  <c:v>3338.7343916088721</c:v>
                </c:pt>
                <c:pt idx="33">
                  <c:v>3309.1148034518701</c:v>
                </c:pt>
                <c:pt idx="34">
                  <c:v>2509.9914327278093</c:v>
                </c:pt>
                <c:pt idx="35">
                  <c:v>555.90484395164822</c:v>
                </c:pt>
                <c:pt idx="36">
                  <c:v>-1360.0871242405701</c:v>
                </c:pt>
                <c:pt idx="37">
                  <c:v>-2490.5481156713358</c:v>
                </c:pt>
                <c:pt idx="38">
                  <c:v>-3658.7629699298122</c:v>
                </c:pt>
                <c:pt idx="39">
                  <c:v>-4815.8017898685794</c:v>
                </c:pt>
                <c:pt idx="40">
                  <c:v>-5642.5519802479685</c:v>
                </c:pt>
                <c:pt idx="41">
                  <c:v>-6833.721968698519</c:v>
                </c:pt>
                <c:pt idx="42">
                  <c:v>-8604.8203113854688</c:v>
                </c:pt>
                <c:pt idx="43">
                  <c:v>-10788.113794423989</c:v>
                </c:pt>
                <c:pt idx="44">
                  <c:v>-12017.567986608075</c:v>
                </c:pt>
                <c:pt idx="45">
                  <c:v>-12714.77349563688</c:v>
                </c:pt>
                <c:pt idx="46">
                  <c:v>-13494.860942865285</c:v>
                </c:pt>
                <c:pt idx="47">
                  <c:v>-13357.407412724686</c:v>
                </c:pt>
                <c:pt idx="48">
                  <c:v>-13644.336862461263</c:v>
                </c:pt>
                <c:pt idx="49">
                  <c:v>-14690.816704036086</c:v>
                </c:pt>
                <c:pt idx="50">
                  <c:v>-15738.152499614487</c:v>
                </c:pt>
                <c:pt idx="51">
                  <c:v>-16910.682450285472</c:v>
                </c:pt>
                <c:pt idx="52">
                  <c:v>-16785.673108471994</c:v>
                </c:pt>
                <c:pt idx="53">
                  <c:v>-16777.217510801624</c:v>
                </c:pt>
                <c:pt idx="54">
                  <c:v>-16597.136711952422</c:v>
                </c:pt>
                <c:pt idx="55">
                  <c:v>-16690.885502340854</c:v>
                </c:pt>
                <c:pt idx="56">
                  <c:v>-17409.462914001924</c:v>
                </c:pt>
                <c:pt idx="57">
                  <c:v>-17493.327959631773</c:v>
                </c:pt>
                <c:pt idx="58">
                  <c:v>-16779.320909116301</c:v>
                </c:pt>
                <c:pt idx="59">
                  <c:v>-16637.590285234968</c:v>
                </c:pt>
                <c:pt idx="60">
                  <c:v>-15974.525654655561</c:v>
                </c:pt>
                <c:pt idx="61">
                  <c:v>-15834.696200703969</c:v>
                </c:pt>
                <c:pt idx="62">
                  <c:v>-15592.794989485526</c:v>
                </c:pt>
                <c:pt idx="63">
                  <c:v>-15806.588779467478</c:v>
                </c:pt>
                <c:pt idx="64">
                  <c:v>-15544.873175313667</c:v>
                </c:pt>
                <c:pt idx="65">
                  <c:v>-15170.432888304669</c:v>
                </c:pt>
                <c:pt idx="66">
                  <c:v>-14898.006836835644</c:v>
                </c:pt>
                <c:pt idx="67">
                  <c:v>-14426.257800066553</c:v>
                </c:pt>
                <c:pt idx="68">
                  <c:v>-13918.746324682987</c:v>
                </c:pt>
                <c:pt idx="69">
                  <c:v>-13826.908577863738</c:v>
                </c:pt>
                <c:pt idx="70">
                  <c:v>-13813.037837980082</c:v>
                </c:pt>
                <c:pt idx="71">
                  <c:v>-13860.269317392056</c:v>
                </c:pt>
                <c:pt idx="72">
                  <c:v>-13458.568018165213</c:v>
                </c:pt>
                <c:pt idx="73">
                  <c:v>-13024.719330896449</c:v>
                </c:pt>
                <c:pt idx="74">
                  <c:v>-12594.32209847949</c:v>
                </c:pt>
                <c:pt idx="75">
                  <c:v>-12341.783880005969</c:v>
                </c:pt>
                <c:pt idx="76">
                  <c:v>-12308.318164603814</c:v>
                </c:pt>
                <c:pt idx="77">
                  <c:v>-12274.943300446961</c:v>
                </c:pt>
                <c:pt idx="78">
                  <c:v>-11529.482920072944</c:v>
                </c:pt>
                <c:pt idx="79">
                  <c:v>-11247.567659221531</c:v>
                </c:pt>
                <c:pt idx="80">
                  <c:v>-10814.637982408167</c:v>
                </c:pt>
                <c:pt idx="81">
                  <c:v>-10540.947944168351</c:v>
                </c:pt>
                <c:pt idx="82">
                  <c:v>-10140.569730190677</c:v>
                </c:pt>
                <c:pt idx="83">
                  <c:v>-9902.3988372672757</c:v>
                </c:pt>
                <c:pt idx="84">
                  <c:v>-9853.1597650363401</c:v>
                </c:pt>
                <c:pt idx="85">
                  <c:v>-9409.4121057992161</c:v>
                </c:pt>
                <c:pt idx="86">
                  <c:v>-9083.5569312180451</c:v>
                </c:pt>
                <c:pt idx="87">
                  <c:v>-8752.8433864104736</c:v>
                </c:pt>
                <c:pt idx="88">
                  <c:v>-8386.3754128424334</c:v>
                </c:pt>
                <c:pt idx="89">
                  <c:v>-7979.118531481392</c:v>
                </c:pt>
                <c:pt idx="90">
                  <c:v>-7687.9066269214673</c:v>
                </c:pt>
                <c:pt idx="91">
                  <c:v>-7607.4486816505087</c:v>
                </c:pt>
                <c:pt idx="92">
                  <c:v>-7411.3354173254338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0.40880364743295561</c:v>
                </c:pt>
                <c:pt idx="2">
                  <c:v>2.6910947466607906</c:v>
                </c:pt>
                <c:pt idx="3">
                  <c:v>9.8306130679110737</c:v>
                </c:pt>
                <c:pt idx="4">
                  <c:v>26.006900663963137</c:v>
                </c:pt>
                <c:pt idx="5">
                  <c:v>56.098695215727375</c:v>
                </c:pt>
                <c:pt idx="6">
                  <c:v>105.11014605206333</c:v>
                </c:pt>
                <c:pt idx="7">
                  <c:v>177.64881119666168</c:v>
                </c:pt>
                <c:pt idx="8">
                  <c:v>277.51269115729548</c:v>
                </c:pt>
                <c:pt idx="9">
                  <c:v>407.40676195101889</c:v>
                </c:pt>
                <c:pt idx="10">
                  <c:v>568.78690589028906</c:v>
                </c:pt>
                <c:pt idx="11">
                  <c:v>761.81641367878797</c:v>
                </c:pt>
                <c:pt idx="12">
                  <c:v>985.41413579154846</c:v>
                </c:pt>
                <c:pt idx="13">
                  <c:v>1237.3715773146157</c:v>
                </c:pt>
                <c:pt idx="14">
                  <c:v>1514.5171097979689</c:v>
                </c:pt>
                <c:pt idx="15">
                  <c:v>1812.9078653255485</c:v>
                </c:pt>
                <c:pt idx="16">
                  <c:v>2128.0329977094693</c:v>
                </c:pt>
                <c:pt idx="17">
                  <c:v>2455.0153263617181</c:v>
                </c:pt>
                <c:pt idx="18">
                  <c:v>2788.8015947891517</c:v>
                </c:pt>
                <c:pt idx="19">
                  <c:v>3124.3344881583844</c:v>
                </c:pt>
                <c:pt idx="20">
                  <c:v>3456.7020670404459</c:v>
                </c:pt>
                <c:pt idx="21">
                  <c:v>3781.2623542312149</c:v>
                </c:pt>
                <c:pt idx="22">
                  <c:v>4093.7424659594126</c:v>
                </c:pt>
                <c:pt idx="23">
                  <c:v>4390.3129398935653</c:v>
                </c:pt>
                <c:pt idx="24">
                  <c:v>4667.6388255129359</c:v>
                </c:pt>
                <c:pt idx="25">
                  <c:v>4922.9097186081108</c:v>
                </c:pt>
                <c:pt idx="26">
                  <c:v>5153.8512924461893</c:v>
                </c:pt>
                <c:pt idx="27">
                  <c:v>5358.7210523138465</c:v>
                </c:pt>
                <c:pt idx="28">
                  <c:v>5536.291062030773</c:v>
                </c:pt>
                <c:pt idx="29">
                  <c:v>5685.8202994231215</c:v>
                </c:pt>
                <c:pt idx="30">
                  <c:v>5807.0191257131137</c:v>
                </c:pt>
                <c:pt idx="31">
                  <c:v>5900.0081287325456</c:v>
                </c:pt>
                <c:pt idx="32">
                  <c:v>5965.273343969644</c:v>
                </c:pt>
                <c:pt idx="33">
                  <c:v>6003.6195881570011</c:v>
                </c:pt>
                <c:pt idx="34">
                  <c:v>6016.1233707240654</c:v>
                </c:pt>
                <c:pt idx="35">
                  <c:v>6004.0865887761556</c:v>
                </c:pt>
                <c:pt idx="36">
                  <c:v>5968.9919681922183</c:v>
                </c:pt>
                <c:pt idx="37">
                  <c:v>5912.4609914307675</c:v>
                </c:pt>
                <c:pt idx="38">
                  <c:v>5836.2148542584764</c:v>
                </c:pt>
                <c:pt idx="39">
                  <c:v>5742.0388199387708</c:v>
                </c:pt>
                <c:pt idx="40">
                  <c:v>5631.7501903793882</c:v>
                </c:pt>
                <c:pt idx="41">
                  <c:v>5507.1699884505369</c:v>
                </c:pt>
                <c:pt idx="42">
                  <c:v>5370.0983426869479</c:v>
                </c:pt>
                <c:pt idx="43">
                  <c:v>5222.2934830385066</c:v>
                </c:pt>
                <c:pt idx="44">
                  <c:v>5065.4541921840719</c:v>
                </c:pt>
                <c:pt idx="45">
                  <c:v>4901.2055090288031</c:v>
                </c:pt>
                <c:pt idx="46">
                  <c:v>4731.0874472283995</c:v>
                </c:pt>
                <c:pt idx="47">
                  <c:v>4556.5464698593905</c:v>
                </c:pt>
                <c:pt idx="48">
                  <c:v>4378.9294497365636</c:v>
                </c:pt>
                <c:pt idx="49">
                  <c:v>4199.4798415748201</c:v>
                </c:pt>
                <c:pt idx="50">
                  <c:v>4019.3357955784154</c:v>
                </c:pt>
                <c:pt idx="51">
                  <c:v>3839.5299506709825</c:v>
                </c:pt>
                <c:pt idx="52">
                  <c:v>3660.9906581865284</c:v>
                </c:pt>
                <c:pt idx="53">
                  <c:v>3484.5444023296409</c:v>
                </c:pt>
                <c:pt idx="54">
                  <c:v>3310.9192011507898</c:v>
                </c:pt>
                <c:pt idx="55">
                  <c:v>3140.7487903884175</c:v>
                </c:pt>
                <c:pt idx="56">
                  <c:v>2974.5774116610633</c:v>
                </c:pt>
                <c:pt idx="57">
                  <c:v>2812.8650456298556</c:v>
                </c:pt>
                <c:pt idx="58">
                  <c:v>2655.9929494845137</c:v>
                </c:pt>
                <c:pt idx="59">
                  <c:v>2504.2693761186761</c:v>
                </c:pt>
                <c:pt idx="60">
                  <c:v>2357.935369420582</c:v>
                </c:pt>
                <c:pt idx="61">
                  <c:v>2217.1705460484145</c:v>
                </c:pt>
                <c:pt idx="62">
                  <c:v>2082.0987887815563</c:v>
                </c:pt>
                <c:pt idx="63">
                  <c:v>1952.7937899819606</c:v>
                </c:pt>
                <c:pt idx="64">
                  <c:v>1829.2843958461924</c:v>
                </c:pt>
                <c:pt idx="65">
                  <c:v>1711.5597129910041</c:v>
                </c:pt>
                <c:pt idx="66">
                  <c:v>1599.5739485309714</c:v>
                </c:pt>
                <c:pt idx="67">
                  <c:v>1493.2509632309052</c:v>
                </c:pt>
                <c:pt idx="68">
                  <c:v>1392.4885246164242</c:v>
                </c:pt>
                <c:pt idx="69">
                  <c:v>1297.1622531807411</c:v>
                </c:pt>
                <c:pt idx="70">
                  <c:v>1207.1292601163327</c:v>
                </c:pt>
                <c:pt idx="71">
                  <c:v>1122.2314794119666</c:v>
                </c:pt>
                <c:pt idx="72">
                  <c:v>1042.2987007731606</c:v>
                </c:pt>
                <c:pt idx="73">
                  <c:v>967.15131273123632</c:v>
                </c:pt>
                <c:pt idx="74">
                  <c:v>896.60276758304701</c:v>
                </c:pt>
                <c:pt idx="75">
                  <c:v>830.4617815264703</c:v>
                </c:pt>
                <c:pt idx="76">
                  <c:v>768.53428459785266</c:v>
                </c:pt>
                <c:pt idx="77">
                  <c:v>710.62513584315548</c:v>
                </c:pt>
                <c:pt idx="78">
                  <c:v>656.53961962598999</c:v>
                </c:pt>
                <c:pt idx="79">
                  <c:v>606.08473914859974</c:v>
                </c:pt>
                <c:pt idx="80">
                  <c:v>559.07032318662436</c:v>
                </c:pt>
                <c:pt idx="81">
                  <c:v>515.3099617601797</c:v>
                </c:pt>
                <c:pt idx="82">
                  <c:v>474.62178602231228</c:v>
                </c:pt>
                <c:pt idx="83">
                  <c:v>436.8291070765892</c:v>
                </c:pt>
                <c:pt idx="84">
                  <c:v>401.76092776906512</c:v>
                </c:pt>
                <c:pt idx="85">
                  <c:v>369.25234076286893</c:v>
                </c:pt>
                <c:pt idx="86">
                  <c:v>339.14482541883336</c:v>
                </c:pt>
                <c:pt idx="87">
                  <c:v>311.28645519242775</c:v>
                </c:pt>
                <c:pt idx="88">
                  <c:v>285.53202643195596</c:v>
                </c:pt>
                <c:pt idx="89">
                  <c:v>261.74311863895639</c:v>
                </c:pt>
                <c:pt idx="90">
                  <c:v>239.78809544006972</c:v>
                </c:pt>
                <c:pt idx="91">
                  <c:v>219.54205472903485</c:v>
                </c:pt>
                <c:pt idx="92">
                  <c:v>200.88673567491597</c:v>
                </c:pt>
                <c:pt idx="93">
                  <c:v>183.71038956331444</c:v>
                </c:pt>
                <c:pt idx="94">
                  <c:v>167.90762074505821</c:v>
                </c:pt>
                <c:pt idx="95">
                  <c:v>153.37920331426713</c:v>
                </c:pt>
                <c:pt idx="96">
                  <c:v>140.03187852631567</c:v>
                </c:pt>
                <c:pt idx="97">
                  <c:v>127.77813739681068</c:v>
                </c:pt>
                <c:pt idx="98">
                  <c:v>116.53599239523844</c:v>
                </c:pt>
                <c:pt idx="99">
                  <c:v>106.22874166087244</c:v>
                </c:pt>
                <c:pt idx="100">
                  <c:v>96.784728722810755</c:v>
                </c:pt>
                <c:pt idx="101">
                  <c:v>88.137100299256787</c:v>
                </c:pt>
                <c:pt idx="102">
                  <c:v>80.223564381706822</c:v>
                </c:pt>
                <c:pt idx="103">
                  <c:v>72.986150475676325</c:v>
                </c:pt>
                <c:pt idx="104">
                  <c:v>66.370973569015831</c:v>
                </c:pt>
                <c:pt idx="105">
                  <c:v>60.328003129631306</c:v>
                </c:pt>
                <c:pt idx="106">
                  <c:v>54.810838194434346</c:v>
                </c:pt>
                <c:pt idx="107">
                  <c:v>49.776489398468314</c:v>
                </c:pt>
                <c:pt idx="108">
                  <c:v>45.1851686053093</c:v>
                </c:pt>
                <c:pt idx="109">
                  <c:v>41.000086634983219</c:v>
                </c:pt>
                <c:pt idx="110">
                  <c:v>37.18725944179625</c:v>
                </c:pt>
                <c:pt idx="111">
                  <c:v>33.715322969770682</c:v>
                </c:pt>
                <c:pt idx="112">
                  <c:v>30.555356806010732</c:v>
                </c:pt>
                <c:pt idx="113">
                  <c:v>27.680716660609324</c:v>
                </c:pt>
                <c:pt idx="114">
                  <c:v>25.066875624053463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92.591196352567067</c:v>
                </c:pt>
                <c:pt idx="2">
                  <c:v>75.308905253339162</c:v>
                </c:pt>
                <c:pt idx="3">
                  <c:v>240.16938693208897</c:v>
                </c:pt>
                <c:pt idx="4">
                  <c:v>211.99309933603683</c:v>
                </c:pt>
                <c:pt idx="5">
                  <c:v>183.90130478427272</c:v>
                </c:pt>
                <c:pt idx="6">
                  <c:v>460.88985394793667</c:v>
                </c:pt>
                <c:pt idx="7">
                  <c:v>164.35118880333835</c:v>
                </c:pt>
                <c:pt idx="8">
                  <c:v>188.48730884270435</c:v>
                </c:pt>
                <c:pt idx="9">
                  <c:v>179.59323804898122</c:v>
                </c:pt>
                <c:pt idx="10">
                  <c:v>200.21309410971071</c:v>
                </c:pt>
                <c:pt idx="11">
                  <c:v>16.18358632121226</c:v>
                </c:pt>
                <c:pt idx="12">
                  <c:v>261.58586420845177</c:v>
                </c:pt>
                <c:pt idx="13">
                  <c:v>254.62842268538407</c:v>
                </c:pt>
                <c:pt idx="14">
                  <c:v>282.48289020203083</c:v>
                </c:pt>
                <c:pt idx="15">
                  <c:v>-835.9078653255483</c:v>
                </c:pt>
                <c:pt idx="16">
                  <c:v>184.96700229053022</c:v>
                </c:pt>
                <c:pt idx="17">
                  <c:v>195.9846736382824</c:v>
                </c:pt>
                <c:pt idx="18">
                  <c:v>-241.80159478915266</c:v>
                </c:pt>
                <c:pt idx="19">
                  <c:v>372.66551184161654</c:v>
                </c:pt>
                <c:pt idx="20">
                  <c:v>133.2979329595546</c:v>
                </c:pt>
                <c:pt idx="21">
                  <c:v>-548.26235423121398</c:v>
                </c:pt>
                <c:pt idx="22">
                  <c:v>-567.74246595941077</c:v>
                </c:pt>
                <c:pt idx="23">
                  <c:v>-183.31293989356345</c:v>
                </c:pt>
                <c:pt idx="24">
                  <c:v>654.361174487065</c:v>
                </c:pt>
                <c:pt idx="25">
                  <c:v>1063.0902813918874</c:v>
                </c:pt>
                <c:pt idx="26">
                  <c:v>1403.1487075538098</c:v>
                </c:pt>
                <c:pt idx="27">
                  <c:v>201.27894768615079</c:v>
                </c:pt>
                <c:pt idx="28">
                  <c:v>-747.2910620307739</c:v>
                </c:pt>
                <c:pt idx="29">
                  <c:v>-436.82029942311783</c:v>
                </c:pt>
                <c:pt idx="30">
                  <c:v>-597.01912571310822</c:v>
                </c:pt>
                <c:pt idx="31">
                  <c:v>252.99187126745528</c:v>
                </c:pt>
                <c:pt idx="32">
                  <c:v>-6.2733439696457935</c:v>
                </c:pt>
                <c:pt idx="33">
                  <c:v>-29.619588157001999</c:v>
                </c:pt>
                <c:pt idx="34">
                  <c:v>-799.12337072406081</c:v>
                </c:pt>
                <c:pt idx="35">
                  <c:v>-1954.0865887761611</c:v>
                </c:pt>
                <c:pt idx="36">
                  <c:v>-1915.9919681922183</c:v>
                </c:pt>
                <c:pt idx="37">
                  <c:v>-1130.4609914307657</c:v>
                </c:pt>
                <c:pt idx="38">
                  <c:v>-1168.2148542584764</c:v>
                </c:pt>
                <c:pt idx="39">
                  <c:v>-1157.0388199387671</c:v>
                </c:pt>
                <c:pt idx="40">
                  <c:v>-826.7501903793891</c:v>
                </c:pt>
                <c:pt idx="41">
                  <c:v>-1191.1699884505506</c:v>
                </c:pt>
                <c:pt idx="42">
                  <c:v>-1771.0983426869498</c:v>
                </c:pt>
                <c:pt idx="43">
                  <c:v>-2183.2934830385202</c:v>
                </c:pt>
                <c:pt idx="44">
                  <c:v>-1229.4541921840864</c:v>
                </c:pt>
                <c:pt idx="45">
                  <c:v>-697.20550902880495</c:v>
                </c:pt>
                <c:pt idx="46">
                  <c:v>-780.08744722840493</c:v>
                </c:pt>
                <c:pt idx="47">
                  <c:v>137.45353014059947</c:v>
                </c:pt>
                <c:pt idx="48">
                  <c:v>-286.92944973657723</c:v>
                </c:pt>
                <c:pt idx="49">
                  <c:v>-1046.4798415748228</c:v>
                </c:pt>
                <c:pt idx="50">
                  <c:v>-1047.3357955784013</c:v>
                </c:pt>
                <c:pt idx="51">
                  <c:v>-1172.5299506709853</c:v>
                </c:pt>
                <c:pt idx="52">
                  <c:v>125.00934181347839</c:v>
                </c:pt>
                <c:pt idx="53">
                  <c:v>8.45559767037048</c:v>
                </c:pt>
                <c:pt idx="54">
                  <c:v>180.08079884920153</c:v>
                </c:pt>
                <c:pt idx="55">
                  <c:v>-93.748790388432099</c:v>
                </c:pt>
                <c:pt idx="56">
                  <c:v>-718.57741166107007</c:v>
                </c:pt>
                <c:pt idx="57">
                  <c:v>-83.865045629849192</c:v>
                </c:pt>
                <c:pt idx="58">
                  <c:v>714.00705051547266</c:v>
                </c:pt>
                <c:pt idx="59">
                  <c:v>141.73062388133258</c:v>
                </c:pt>
                <c:pt idx="60">
                  <c:v>663.06463057940709</c:v>
                </c:pt>
                <c:pt idx="61">
                  <c:v>139.82945395159186</c:v>
                </c:pt>
                <c:pt idx="62">
                  <c:v>241.90121121844277</c:v>
                </c:pt>
                <c:pt idx="63">
                  <c:v>-213.7937899819517</c:v>
                </c:pt>
                <c:pt idx="64">
                  <c:v>261.715604153811</c:v>
                </c:pt>
                <c:pt idx="65">
                  <c:v>374.44028700899798</c:v>
                </c:pt>
                <c:pt idx="66">
                  <c:v>272.42605146902497</c:v>
                </c:pt>
                <c:pt idx="67">
                  <c:v>471.74903676909162</c:v>
                </c:pt>
                <c:pt idx="68">
                  <c:v>507.51147538356599</c:v>
                </c:pt>
                <c:pt idx="69">
                  <c:v>91.837746819248423</c:v>
                </c:pt>
                <c:pt idx="70">
                  <c:v>13.870739883655915</c:v>
                </c:pt>
                <c:pt idx="71">
                  <c:v>-47.231479411973851</c:v>
                </c:pt>
                <c:pt idx="72">
                  <c:v>401.70129922684282</c:v>
                </c:pt>
                <c:pt idx="73">
                  <c:v>433.84868726876448</c:v>
                </c:pt>
                <c:pt idx="74">
                  <c:v>430.39723241695901</c:v>
                </c:pt>
                <c:pt idx="75">
                  <c:v>252.53821847352083</c:v>
                </c:pt>
                <c:pt idx="76">
                  <c:v>33.465715402155183</c:v>
                </c:pt>
                <c:pt idx="77">
                  <c:v>33.374864156852709</c:v>
                </c:pt>
                <c:pt idx="78">
                  <c:v>745.4603803740174</c:v>
                </c:pt>
                <c:pt idx="79">
                  <c:v>281.91526085141231</c:v>
                </c:pt>
                <c:pt idx="80">
                  <c:v>432.92967681336449</c:v>
                </c:pt>
                <c:pt idx="81">
                  <c:v>273.6900382398162</c:v>
                </c:pt>
                <c:pt idx="82">
                  <c:v>400.37821397767402</c:v>
                </c:pt>
                <c:pt idx="83">
                  <c:v>238.17089292340097</c:v>
                </c:pt>
                <c:pt idx="84">
                  <c:v>49.239072230935562</c:v>
                </c:pt>
                <c:pt idx="85">
                  <c:v>443.74765923712403</c:v>
                </c:pt>
                <c:pt idx="86">
                  <c:v>325.85517458117101</c:v>
                </c:pt>
                <c:pt idx="87">
                  <c:v>330.71354480757145</c:v>
                </c:pt>
                <c:pt idx="88">
                  <c:v>366.46797356804018</c:v>
                </c:pt>
                <c:pt idx="89">
                  <c:v>407.25688136104145</c:v>
                </c:pt>
                <c:pt idx="90">
                  <c:v>291.21190455992473</c:v>
                </c:pt>
                <c:pt idx="91">
                  <c:v>80.457945270958589</c:v>
                </c:pt>
                <c:pt idx="92">
                  <c:v>196.11326432507485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3.1947599024913294E-8</c:v>
                </c:pt>
                <c:pt idx="1">
                  <c:v>1.6286763675096975E-7</c:v>
                </c:pt>
                <c:pt idx="2">
                  <c:v>0.21992799771041649</c:v>
                </c:pt>
                <c:pt idx="3">
                  <c:v>0.77596735396424177</c:v>
                </c:pt>
                <c:pt idx="4">
                  <c:v>1.9928451492567263</c:v>
                </c:pt>
                <c:pt idx="5">
                  <c:v>4.3779772055645116</c:v>
                </c:pt>
                <c:pt idx="6">
                  <c:v>8.6635874260194576</c:v>
                </c:pt>
                <c:pt idx="7">
                  <c:v>15.84085720795558</c:v>
                </c:pt>
                <c:pt idx="8">
                  <c:v>27.182527107861318</c:v>
                </c:pt>
                <c:pt idx="9">
                  <c:v>44.251585046341233</c:v>
                </c:pt>
                <c:pt idx="10">
                  <c:v>68.894957557804489</c:v>
                </c:pt>
                <c:pt idx="11">
                  <c:v>103.22232599399297</c:v>
                </c:pt>
                <c:pt idx="12">
                  <c:v>149.57122074671912</c:v>
                </c:pt>
                <c:pt idx="13">
                  <c:v>210.46034939433184</c:v>
                </c:pt>
                <c:pt idx="14">
                  <c:v>288.53366997563057</c:v>
                </c:pt>
                <c:pt idx="15">
                  <c:v>386.49803496521372</c:v>
                </c:pt>
                <c:pt idx="16">
                  <c:v>507.05732907257214</c:v>
                </c:pt>
                <c:pt idx="17">
                  <c:v>652.84593922528427</c:v>
                </c:pt>
                <c:pt idx="18">
                  <c:v>826.36416729453242</c:v>
                </c:pt>
                <c:pt idx="19">
                  <c:v>1029.91786508214</c:v>
                </c:pt>
                <c:pt idx="20">
                  <c:v>1265.5641741990003</c:v>
                </c:pt>
                <c:pt idx="21">
                  <c:v>1535.0648238190083</c:v>
                </c:pt>
                <c:pt idx="22">
                  <c:v>1839.8480046739364</c:v>
                </c:pt>
                <c:pt idx="23">
                  <c:v>2180.9794201711966</c:v>
                </c:pt>
                <c:pt idx="24">
                  <c:v>2559.1427317058101</c:v>
                </c:pt>
                <c:pt idx="25">
                  <c:v>2974.6292764887648</c:v>
                </c:pt>
                <c:pt idx="26">
                  <c:v>3427.3366493794529</c:v>
                </c:pt>
                <c:pt idx="27">
                  <c:v>3916.7755083175534</c:v>
                </c:pt>
                <c:pt idx="28">
                  <c:v>4442.0837859365702</c:v>
                </c:pt>
                <c:pt idx="29">
                  <c:v>5002.0473653635863</c:v>
                </c:pt>
                <c:pt idx="30">
                  <c:v>5595.1262018956922</c:v>
                </c:pt>
                <c:pt idx="31">
                  <c:v>6219.484838867329</c:v>
                </c:pt>
                <c:pt idx="32">
                  <c:v>6873.0262695936435</c:v>
                </c:pt>
                <c:pt idx="33">
                  <c:v>7553.4281315370818</c:v>
                </c:pt>
                <c:pt idx="34">
                  <c:v>8258.18027759297</c:v>
                </c:pt>
                <c:pt idx="35">
                  <c:v>8984.6228467090168</c:v>
                </c:pt>
                <c:pt idx="36">
                  <c:v>9729.9840464866866</c:v>
                </c:pt>
                <c:pt idx="37">
                  <c:v>10491.416959072338</c:v>
                </c:pt>
                <c:pt idx="38">
                  <c:v>11266.034784278088</c:v>
                </c:pt>
                <c:pt idx="39">
                  <c:v>12050.944036876703</c:v>
                </c:pt>
                <c:pt idx="40">
                  <c:v>12843.275315439183</c:v>
                </c:pt>
                <c:pt idx="41">
                  <c:v>13640.211355592908</c:v>
                </c:pt>
                <c:pt idx="42">
                  <c:v>14439.012169407901</c:v>
                </c:pt>
                <c:pt idx="43">
                  <c:v>15237.037153519048</c:v>
                </c:pt>
                <c:pt idx="44">
                  <c:v>16031.764120764703</c:v>
                </c:pt>
                <c:pt idx="45">
                  <c:v>16820.805273156573</c:v>
                </c:pt>
                <c:pt idx="46">
                  <c:v>17601.92018780559</c:v>
                </c:pt>
                <c:pt idx="47">
                  <c:v>18373.025932190427</c:v>
                </c:pt>
                <c:pt idx="48">
                  <c:v>19132.204461253474</c:v>
                </c:pt>
                <c:pt idx="49">
                  <c:v>19877.707476783522</c:v>
                </c:pt>
                <c:pt idx="50">
                  <c:v>20607.958950046323</c:v>
                </c:pt>
                <c:pt idx="51">
                  <c:v>21321.555522376533</c:v>
                </c:pt>
                <c:pt idx="52">
                  <c:v>22017.265006209207</c:v>
                </c:pt>
                <c:pt idx="53">
                  <c:v>22694.02321157874</c:v>
                </c:pt>
                <c:pt idx="54">
                  <c:v>23350.929321210115</c:v>
                </c:pt>
                <c:pt idx="55">
                  <c:v>23987.240031704663</c:v>
                </c:pt>
                <c:pt idx="56">
                  <c:v>24602.362669672781</c:v>
                </c:pt>
                <c:pt idx="57">
                  <c:v>25195.847480629724</c:v>
                </c:pt>
                <c:pt idx="58">
                  <c:v>25767.379275632342</c:v>
                </c:pt>
                <c:pt idx="59">
                  <c:v>26316.76860651781</c:v>
                </c:pt>
                <c:pt idx="60">
                  <c:v>26843.942625672367</c:v>
                </c:pt>
                <c:pt idx="61">
                  <c:v>27348.935770909808</c:v>
                </c:pt>
                <c:pt idx="62">
                  <c:v>27831.880400618276</c:v>
                </c:pt>
                <c:pt idx="63">
                  <c:v>28292.997489125857</c:v>
                </c:pt>
                <c:pt idx="64">
                  <c:v>28732.587477474866</c:v>
                </c:pt>
                <c:pt idx="65">
                  <c:v>29151.02136066791</c:v>
                </c:pt>
                <c:pt idx="66">
                  <c:v>29548.732079098831</c:v>
                </c:pt>
                <c:pt idx="67">
                  <c:v>29926.206269413673</c:v>
                </c:pt>
                <c:pt idx="68">
                  <c:v>30283.976418531296</c:v>
                </c:pt>
                <c:pt idx="69">
                  <c:v>30622.613454032613</c:v>
                </c:pt>
                <c:pt idx="70">
                  <c:v>30942.719794618137</c:v>
                </c:pt>
                <c:pt idx="71">
                  <c:v>31244.92287583197</c:v>
                </c:pt>
                <c:pt idx="72">
                  <c:v>31529.869158735659</c:v>
                </c:pt>
                <c:pt idx="73">
                  <c:v>31798.218622652774</c:v>
                </c:pt>
                <c:pt idx="74">
                  <c:v>32050.639737449543</c:v>
                </c:pt>
                <c:pt idx="75">
                  <c:v>32287.804906015419</c:v>
                </c:pt>
                <c:pt idx="76">
                  <c:v>32510.386363601159</c:v>
                </c:pt>
                <c:pt idx="77">
                  <c:v>32719.052517399006</c:v>
                </c:pt>
                <c:pt idx="78">
                  <c:v>32914.464707145817</c:v>
                </c:pt>
                <c:pt idx="79">
                  <c:v>33097.274365531099</c:v>
                </c:pt>
                <c:pt idx="80">
                  <c:v>33268.120555734851</c:v>
                </c:pt>
                <c:pt idx="81">
                  <c:v>33427.62786244262</c:v>
                </c:pt>
                <c:pt idx="82">
                  <c:v>33576.40461212903</c:v>
                </c:pt>
                <c:pt idx="83">
                  <c:v>33715.04139820936</c:v>
                </c:pt>
                <c:pt idx="84">
                  <c:v>33844.109886779908</c:v>
                </c:pt>
                <c:pt idx="85">
                  <c:v>33964.161879052677</c:v>
                </c:pt>
                <c:pt idx="86">
                  <c:v>34075.728607193756</c:v>
                </c:pt>
                <c:pt idx="87">
                  <c:v>34179.320241057183</c:v>
                </c:pt>
                <c:pt idx="88">
                  <c:v>34275.425584229684</c:v>
                </c:pt>
                <c:pt idx="89">
                  <c:v>34364.511938834345</c:v>
                </c:pt>
                <c:pt idx="90">
                  <c:v>34447.025119652928</c:v>
                </c:pt>
                <c:pt idx="91">
                  <c:v>34523.389599292394</c:v>
                </c:pt>
                <c:pt idx="92">
                  <c:v>34594.008767318235</c:v>
                </c:pt>
                <c:pt idx="93">
                  <c:v>34659.265287486785</c:v>
                </c:pt>
                <c:pt idx="94">
                  <c:v>34719.521538414127</c:v>
                </c:pt>
                <c:pt idx="95">
                  <c:v>34775.120124207024</c:v>
                </c:pt>
                <c:pt idx="96">
                  <c:v>34826.384442740309</c:v>
                </c:pt>
                <c:pt idx="97">
                  <c:v>34873.619300385988</c:v>
                </c:pt>
                <c:pt idx="98">
                  <c:v>34917.111563074999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(2)'!$G$7:$G$96</c:f>
              <c:numCache>
                <c:formatCode>0</c:formatCode>
                <c:ptCount val="90"/>
                <c:pt idx="1">
                  <c:v>1.3092003772605646E-6</c:v>
                </c:pt>
                <c:pt idx="2">
                  <c:v>2.1992783484277973</c:v>
                </c:pt>
                <c:pt idx="3">
                  <c:v>5.5603935625382528</c:v>
                </c:pt>
                <c:pt idx="4">
                  <c:v>12.168777952924845</c:v>
                </c:pt>
                <c:pt idx="5">
                  <c:v>23.851320563077856</c:v>
                </c:pt>
                <c:pt idx="6">
                  <c:v>42.856102204549458</c:v>
                </c:pt>
                <c:pt idx="7">
                  <c:v>71.772697819361213</c:v>
                </c:pt>
                <c:pt idx="8">
                  <c:v>113.41669899905739</c:v>
                </c:pt>
                <c:pt idx="9">
                  <c:v>170.69057938479915</c:v>
                </c:pt>
                <c:pt idx="10">
                  <c:v>246.43372511463255</c:v>
                </c:pt>
                <c:pt idx="11">
                  <c:v>343.27368436188476</c:v>
                </c:pt>
                <c:pt idx="12">
                  <c:v>463.48894752726153</c:v>
                </c:pt>
                <c:pt idx="13">
                  <c:v>608.89128647612722</c:v>
                </c:pt>
                <c:pt idx="14">
                  <c:v>780.73320581298731</c:v>
                </c:pt>
                <c:pt idx="15">
                  <c:v>979.64364989583146</c:v>
                </c:pt>
                <c:pt idx="16">
                  <c:v>1205.5929410735844</c:v>
                </c:pt>
                <c:pt idx="17">
                  <c:v>1457.8861015271214</c:v>
                </c:pt>
                <c:pt idx="18">
                  <c:v>1735.1822806924815</c:v>
                </c:pt>
                <c:pt idx="19">
                  <c:v>2035.5369778760758</c:v>
                </c:pt>
                <c:pt idx="20">
                  <c:v>2356.4630911686027</c:v>
                </c:pt>
                <c:pt idx="21">
                  <c:v>2695.0064962000806</c:v>
                </c:pt>
                <c:pt idx="22">
                  <c:v>3047.831808549281</c:v>
                </c:pt>
                <c:pt idx="23">
                  <c:v>3411.3141549726015</c:v>
                </c:pt>
                <c:pt idx="24">
                  <c:v>3781.6331153461351</c:v>
                </c:pt>
                <c:pt idx="25">
                  <c:v>4154.8654478295475</c:v>
                </c:pt>
                <c:pt idx="26">
                  <c:v>4527.0737289068802</c:v>
                </c:pt>
                <c:pt idx="27">
                  <c:v>4894.3885893810057</c:v>
                </c:pt>
                <c:pt idx="28">
                  <c:v>5253.0827761901674</c:v>
                </c:pt>
                <c:pt idx="29">
                  <c:v>5599.6357942701616</c:v>
                </c:pt>
                <c:pt idx="30">
                  <c:v>5930.7883653210592</c:v>
                </c:pt>
                <c:pt idx="31">
                  <c:v>6243.5863697163677</c:v>
                </c:pt>
                <c:pt idx="32">
                  <c:v>6535.414307263145</c:v>
                </c:pt>
                <c:pt idx="33">
                  <c:v>6804.0186194343823</c:v>
                </c:pt>
                <c:pt idx="34">
                  <c:v>7047.5214605588826</c:v>
                </c:pt>
                <c:pt idx="35">
                  <c:v>7264.425691160468</c:v>
                </c:pt>
                <c:pt idx="36">
                  <c:v>7453.6119977766975</c:v>
                </c:pt>
                <c:pt idx="37">
                  <c:v>7614.3291258565114</c:v>
                </c:pt>
                <c:pt idx="38">
                  <c:v>7746.1782520575071</c:v>
                </c:pt>
                <c:pt idx="39">
                  <c:v>7849.0925259861433</c:v>
                </c:pt>
                <c:pt idx="40">
                  <c:v>7923.3127856248029</c:v>
                </c:pt>
                <c:pt idx="41">
                  <c:v>7969.3604015372512</c:v>
                </c:pt>
                <c:pt idx="42">
                  <c:v>7988.0081381499258</c:v>
                </c:pt>
                <c:pt idx="43">
                  <c:v>7980.2498411114721</c:v>
                </c:pt>
                <c:pt idx="44">
                  <c:v>7947.2696724565503</c:v>
                </c:pt>
                <c:pt idx="45">
                  <c:v>7890.4115239187013</c:v>
                </c:pt>
                <c:pt idx="46">
                  <c:v>7811.1491464901701</c:v>
                </c:pt>
                <c:pt idx="47">
                  <c:v>7711.0574438483673</c:v>
                </c:pt>
                <c:pt idx="48">
                  <c:v>7591.7852906304688</c:v>
                </c:pt>
                <c:pt idx="49">
                  <c:v>7455.0301553004829</c:v>
                </c:pt>
                <c:pt idx="50">
                  <c:v>7302.5147326280057</c:v>
                </c:pt>
                <c:pt idx="51">
                  <c:v>7135.9657233021062</c:v>
                </c:pt>
                <c:pt idx="52">
                  <c:v>6957.0948383267387</c:v>
                </c:pt>
                <c:pt idx="53">
                  <c:v>6767.5820536953324</c:v>
                </c:pt>
                <c:pt idx="54">
                  <c:v>6569.0610963137442</c:v>
                </c:pt>
                <c:pt idx="55">
                  <c:v>6363.107104945484</c:v>
                </c:pt>
                <c:pt idx="56">
                  <c:v>6151.2263796811749</c:v>
                </c:pt>
                <c:pt idx="57">
                  <c:v>5934.8481095694297</c:v>
                </c:pt>
                <c:pt idx="58">
                  <c:v>5715.3179500261831</c:v>
                </c:pt>
                <c:pt idx="59">
                  <c:v>5493.8933088546764</c:v>
                </c:pt>
                <c:pt idx="60">
                  <c:v>5271.7401915455775</c:v>
                </c:pt>
                <c:pt idx="61">
                  <c:v>5049.9314523744033</c:v>
                </c:pt>
                <c:pt idx="62">
                  <c:v>4829.4462970846871</c:v>
                </c:pt>
                <c:pt idx="63">
                  <c:v>4611.1708850758077</c:v>
                </c:pt>
                <c:pt idx="64">
                  <c:v>4395.8998834900922</c:v>
                </c:pt>
                <c:pt idx="65">
                  <c:v>4184.3388319304358</c:v>
                </c:pt>
                <c:pt idx="66">
                  <c:v>3977.1071843092068</c:v>
                </c:pt>
                <c:pt idx="67">
                  <c:v>3774.7419031484242</c:v>
                </c:pt>
                <c:pt idx="68">
                  <c:v>3577.7014911762308</c:v>
                </c:pt>
                <c:pt idx="69">
                  <c:v>3386.3703550131686</c:v>
                </c:pt>
                <c:pt idx="70">
                  <c:v>3201.0634058552387</c:v>
                </c:pt>
                <c:pt idx="71">
                  <c:v>3022.0308121383277</c:v>
                </c:pt>
                <c:pt idx="72">
                  <c:v>2849.4628290368928</c:v>
                </c:pt>
                <c:pt idx="73">
                  <c:v>2683.4946391711492</c:v>
                </c:pt>
                <c:pt idx="74">
                  <c:v>2524.2111479676896</c:v>
                </c:pt>
                <c:pt idx="75">
                  <c:v>2371.6516856587623</c:v>
                </c:pt>
                <c:pt idx="76">
                  <c:v>2225.8145758574028</c:v>
                </c:pt>
                <c:pt idx="77">
                  <c:v>2086.6615379784707</c:v>
                </c:pt>
                <c:pt idx="78">
                  <c:v>1954.1218974681033</c:v>
                </c:pt>
                <c:pt idx="79">
                  <c:v>1828.0965838528209</c:v>
                </c:pt>
                <c:pt idx="80">
                  <c:v>1708.4619020375249</c:v>
                </c:pt>
                <c:pt idx="81">
                  <c:v>1595.0730670776829</c:v>
                </c:pt>
                <c:pt idx="82">
                  <c:v>1487.7674968641077</c:v>
                </c:pt>
                <c:pt idx="83">
                  <c:v>1386.3678608032933</c:v>
                </c:pt>
                <c:pt idx="84">
                  <c:v>1290.6848857054865</c:v>
                </c:pt>
                <c:pt idx="85">
                  <c:v>1200.5199227276898</c:v>
                </c:pt>
                <c:pt idx="86">
                  <c:v>1115.6672814107878</c:v>
                </c:pt>
                <c:pt idx="87">
                  <c:v>1035.9163386342698</c:v>
                </c:pt>
                <c:pt idx="88">
                  <c:v>961.05343172501307</c:v>
                </c:pt>
                <c:pt idx="89">
                  <c:v>890.86354604660301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85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Casi_totali!$B$3:$B$102</c:f>
              <c:numCache>
                <c:formatCode>General</c:formatCode>
                <c:ptCount val="100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6.9999999680524008</c:v>
                </c:pt>
                <c:pt idx="1">
                  <c:v>9.9999998371323624</c:v>
                </c:pt>
                <c:pt idx="2">
                  <c:v>11.780072002289584</c:v>
                </c:pt>
                <c:pt idx="3">
                  <c:v>16.224032646035759</c:v>
                </c:pt>
                <c:pt idx="4">
                  <c:v>19.007154850743273</c:v>
                </c:pt>
                <c:pt idx="5">
                  <c:v>24.622022794435487</c:v>
                </c:pt>
                <c:pt idx="6">
                  <c:v>25.336412573980542</c:v>
                </c:pt>
                <c:pt idx="7">
                  <c:v>36.15914279204442</c:v>
                </c:pt>
                <c:pt idx="8">
                  <c:v>51.817472892138682</c:v>
                </c:pt>
                <c:pt idx="9">
                  <c:v>62.748414953658767</c:v>
                </c:pt>
                <c:pt idx="10">
                  <c:v>79.105042442195511</c:v>
                </c:pt>
                <c:pt idx="11">
                  <c:v>93.777674006007032</c:v>
                </c:pt>
                <c:pt idx="12">
                  <c:v>83.428779253280879</c:v>
                </c:pt>
                <c:pt idx="13">
                  <c:v>155.53965060566816</c:v>
                </c:pt>
                <c:pt idx="14">
                  <c:v>174.46633002436943</c:v>
                </c:pt>
                <c:pt idx="15">
                  <c:v>244.50196503478628</c:v>
                </c:pt>
                <c:pt idx="16">
                  <c:v>319.94267092742786</c:v>
                </c:pt>
                <c:pt idx="17">
                  <c:v>363.15406077471573</c:v>
                </c:pt>
                <c:pt idx="18">
                  <c:v>439.63583270546758</c:v>
                </c:pt>
                <c:pt idx="19">
                  <c:v>411.08213491786</c:v>
                </c:pt>
                <c:pt idx="20">
                  <c:v>543.43582580099974</c:v>
                </c:pt>
                <c:pt idx="21">
                  <c:v>622.93517618099168</c:v>
                </c:pt>
                <c:pt idx="22">
                  <c:v>663.15199532606357</c:v>
                </c:pt>
                <c:pt idx="23">
                  <c:v>797.02057982880342</c:v>
                </c:pt>
                <c:pt idx="24">
                  <c:v>845.85726829418991</c:v>
                </c:pt>
                <c:pt idx="25">
                  <c:v>1057.3707235112352</c:v>
                </c:pt>
                <c:pt idx="26">
                  <c:v>1397.6633506205471</c:v>
                </c:pt>
                <c:pt idx="27">
                  <c:v>1559.2244916824466</c:v>
                </c:pt>
                <c:pt idx="28">
                  <c:v>1634.9162140634298</c:v>
                </c:pt>
                <c:pt idx="29">
                  <c:v>1817.9526346364137</c:v>
                </c:pt>
                <c:pt idx="30">
                  <c:v>1907.8737981043078</c:v>
                </c:pt>
                <c:pt idx="31">
                  <c:v>1945.515161132671</c:v>
                </c:pt>
                <c:pt idx="32">
                  <c:v>2260.9737304063565</c:v>
                </c:pt>
                <c:pt idx="33">
                  <c:v>2469.5718684629182</c:v>
                </c:pt>
                <c:pt idx="34">
                  <c:v>2520.81972240703</c:v>
                </c:pt>
                <c:pt idx="35">
                  <c:v>2606.3771532909832</c:v>
                </c:pt>
                <c:pt idx="36">
                  <c:v>2698.0159535133134</c:v>
                </c:pt>
                <c:pt idx="37">
                  <c:v>2663.5830409276623</c:v>
                </c:pt>
                <c:pt idx="38">
                  <c:v>2648.9652157219116</c:v>
                </c:pt>
                <c:pt idx="39">
                  <c:v>2630.0559631232973</c:v>
                </c:pt>
                <c:pt idx="40">
                  <c:v>2518.724684560817</c:v>
                </c:pt>
                <c:pt idx="41">
                  <c:v>2246.7886444070919</c:v>
                </c:pt>
                <c:pt idx="42">
                  <c:v>2083.9878305920993</c:v>
                </c:pt>
                <c:pt idx="43">
                  <c:v>1889.9628464809521</c:v>
                </c:pt>
                <c:pt idx="44">
                  <c:v>1637.235879235297</c:v>
                </c:pt>
                <c:pt idx="45">
                  <c:v>1458.1947268434269</c:v>
                </c:pt>
                <c:pt idx="46">
                  <c:v>1247.0798121944099</c:v>
                </c:pt>
                <c:pt idx="47">
                  <c:v>1094.9740678095732</c:v>
                </c:pt>
                <c:pt idx="48">
                  <c:v>766.79553874652629</c:v>
                </c:pt>
                <c:pt idx="49">
                  <c:v>587.292523216478</c:v>
                </c:pt>
                <c:pt idx="50">
                  <c:v>459.04104995367743</c:v>
                </c:pt>
                <c:pt idx="51">
                  <c:v>323.44447762346681</c:v>
                </c:pt>
                <c:pt idx="52">
                  <c:v>152.73499379079294</c:v>
                </c:pt>
                <c:pt idx="53">
                  <c:v>50.976788421259698</c:v>
                </c:pt>
                <c:pt idx="54">
                  <c:v>-123.92932121011472</c:v>
                </c:pt>
                <c:pt idx="55">
                  <c:v>-327.24003170466312</c:v>
                </c:pt>
                <c:pt idx="56">
                  <c:v>-488.36266967278061</c:v>
                </c:pt>
                <c:pt idx="57">
                  <c:v>-547.84748062972358</c:v>
                </c:pt>
                <c:pt idx="58">
                  <c:v>-682.37927563234189</c:v>
                </c:pt>
                <c:pt idx="59">
                  <c:v>-767.76860651780953</c:v>
                </c:pt>
                <c:pt idx="60">
                  <c:v>-874.94262567236729</c:v>
                </c:pt>
                <c:pt idx="61">
                  <c:v>-964.93577090980762</c:v>
                </c:pt>
                <c:pt idx="62">
                  <c:v>-1187.8804006182763</c:v>
                </c:pt>
                <c:pt idx="63">
                  <c:v>-1315.9974891258571</c:v>
                </c:pt>
                <c:pt idx="64">
                  <c:v>-1373.5874774748663</c:v>
                </c:pt>
                <c:pt idx="65">
                  <c:v>-1469.0213606679099</c:v>
                </c:pt>
                <c:pt idx="66">
                  <c:v>-1581.7320790988306</c:v>
                </c:pt>
                <c:pt idx="67">
                  <c:v>-1690.206269413673</c:v>
                </c:pt>
                <c:pt idx="68">
                  <c:v>-1573.9764185312961</c:v>
                </c:pt>
                <c:pt idx="69">
                  <c:v>-1738.6134540326129</c:v>
                </c:pt>
                <c:pt idx="70">
                  <c:v>-1863.7197946181368</c:v>
                </c:pt>
                <c:pt idx="71">
                  <c:v>-1929.9228758319696</c:v>
                </c:pt>
                <c:pt idx="72">
                  <c:v>-1845.8691587356589</c:v>
                </c:pt>
                <c:pt idx="73">
                  <c:v>-1840.2186226527738</c:v>
                </c:pt>
                <c:pt idx="74">
                  <c:v>-1849.6397374495427</c:v>
                </c:pt>
                <c:pt idx="75">
                  <c:v>-1892.804906015419</c:v>
                </c:pt>
                <c:pt idx="76">
                  <c:v>-1950.3863636011592</c:v>
                </c:pt>
                <c:pt idx="77">
                  <c:v>-1980.0525173990063</c:v>
                </c:pt>
                <c:pt idx="78">
                  <c:v>-2003.4647071458166</c:v>
                </c:pt>
                <c:pt idx="79">
                  <c:v>-1991.2743655310987</c:v>
                </c:pt>
                <c:pt idx="80">
                  <c:v>-1900.1205557348512</c:v>
                </c:pt>
                <c:pt idx="81">
                  <c:v>-1817.6278624426195</c:v>
                </c:pt>
                <c:pt idx="82">
                  <c:v>-1813.4046121290303</c:v>
                </c:pt>
                <c:pt idx="83">
                  <c:v>-1807.0413982093596</c:v>
                </c:pt>
                <c:pt idx="84">
                  <c:v>-1837.1098867799083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  <c:pt idx="71">
                  <c:v>369</c:v>
                </c:pt>
                <c:pt idx="72">
                  <c:v>274</c:v>
                </c:pt>
                <c:pt idx="73">
                  <c:v>243</c:v>
                </c:pt>
                <c:pt idx="74">
                  <c:v>194</c:v>
                </c:pt>
                <c:pt idx="75">
                  <c:v>165</c:v>
                </c:pt>
                <c:pt idx="76">
                  <c:v>179</c:v>
                </c:pt>
                <c:pt idx="77">
                  <c:v>172</c:v>
                </c:pt>
                <c:pt idx="78">
                  <c:v>195</c:v>
                </c:pt>
                <c:pt idx="79">
                  <c:v>262</c:v>
                </c:pt>
                <c:pt idx="80">
                  <c:v>242</c:v>
                </c:pt>
                <c:pt idx="81">
                  <c:v>153</c:v>
                </c:pt>
                <c:pt idx="82">
                  <c:v>145</c:v>
                </c:pt>
                <c:pt idx="83">
                  <c:v>99</c:v>
                </c:pt>
                <c:pt idx="84">
                  <c:v>162</c:v>
                </c:pt>
                <c:pt idx="85">
                  <c:v>161</c:v>
                </c:pt>
                <c:pt idx="86">
                  <c:v>156</c:v>
                </c:pt>
                <c:pt idx="87">
                  <c:v>130</c:v>
                </c:pt>
                <c:pt idx="88">
                  <c:v>119</c:v>
                </c:pt>
                <c:pt idx="89">
                  <c:v>50</c:v>
                </c:pt>
                <c:pt idx="90">
                  <c:v>92</c:v>
                </c:pt>
                <c:pt idx="9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(2)'!$H$8:$H$105</c:f>
              <c:numCache>
                <c:formatCode>0</c:formatCode>
                <c:ptCount val="98"/>
                <c:pt idx="0">
                  <c:v>1.3092003772605646E-7</c:v>
                </c:pt>
                <c:pt idx="1">
                  <c:v>0.21992783484277975</c:v>
                </c:pt>
                <c:pt idx="2">
                  <c:v>0.55603935625382528</c:v>
                </c:pt>
                <c:pt idx="3">
                  <c:v>1.2168777952924845</c:v>
                </c:pt>
                <c:pt idx="4">
                  <c:v>2.3851320563077851</c:v>
                </c:pt>
                <c:pt idx="5">
                  <c:v>4.2856102204549451</c:v>
                </c:pt>
                <c:pt idx="6">
                  <c:v>7.1772697819361229</c:v>
                </c:pt>
                <c:pt idx="7">
                  <c:v>11.341669899905741</c:v>
                </c:pt>
                <c:pt idx="8">
                  <c:v>17.069057938479915</c:v>
                </c:pt>
                <c:pt idx="9">
                  <c:v>24.643372511463252</c:v>
                </c:pt>
                <c:pt idx="10">
                  <c:v>34.327368436188479</c:v>
                </c:pt>
                <c:pt idx="11">
                  <c:v>46.348894752726167</c:v>
                </c:pt>
                <c:pt idx="12">
                  <c:v>60.889128647612722</c:v>
                </c:pt>
                <c:pt idx="13">
                  <c:v>78.073320581298702</c:v>
                </c:pt>
                <c:pt idx="14">
                  <c:v>97.964364989583117</c:v>
                </c:pt>
                <c:pt idx="15">
                  <c:v>120.55929410735841</c:v>
                </c:pt>
                <c:pt idx="16">
                  <c:v>145.78861015271212</c:v>
                </c:pt>
                <c:pt idx="17">
                  <c:v>173.51822806924815</c:v>
                </c:pt>
                <c:pt idx="18">
                  <c:v>203.55369778760755</c:v>
                </c:pt>
                <c:pt idx="19">
                  <c:v>235.64630911686018</c:v>
                </c:pt>
                <c:pt idx="20">
                  <c:v>269.50064962000806</c:v>
                </c:pt>
                <c:pt idx="21">
                  <c:v>304.7831808549281</c:v>
                </c:pt>
                <c:pt idx="22">
                  <c:v>341.13141549726021</c:v>
                </c:pt>
                <c:pt idx="23">
                  <c:v>378.16331153461334</c:v>
                </c:pt>
                <c:pt idx="24">
                  <c:v>415.48654478295498</c:v>
                </c:pt>
                <c:pt idx="25">
                  <c:v>452.70737289068819</c:v>
                </c:pt>
                <c:pt idx="26">
                  <c:v>489.43885893810051</c:v>
                </c:pt>
                <c:pt idx="27">
                  <c:v>525.30827761901651</c:v>
                </c:pt>
                <c:pt idx="28">
                  <c:v>559.96357942701582</c:v>
                </c:pt>
                <c:pt idx="29">
                  <c:v>593.07883653210581</c:v>
                </c:pt>
                <c:pt idx="30">
                  <c:v>624.35863697163666</c:v>
                </c:pt>
                <c:pt idx="31">
                  <c:v>653.54143072631462</c:v>
                </c:pt>
                <c:pt idx="32">
                  <c:v>680.40186194343789</c:v>
                </c:pt>
                <c:pt idx="33">
                  <c:v>704.75214605588792</c:v>
                </c:pt>
                <c:pt idx="34">
                  <c:v>726.4425691160468</c:v>
                </c:pt>
                <c:pt idx="35">
                  <c:v>745.36119977766896</c:v>
                </c:pt>
                <c:pt idx="36">
                  <c:v>761.43291258565046</c:v>
                </c:pt>
                <c:pt idx="37">
                  <c:v>774.61782520574991</c:v>
                </c:pt>
                <c:pt idx="38">
                  <c:v>784.90925259861467</c:v>
                </c:pt>
                <c:pt idx="39">
                  <c:v>792.33127856248075</c:v>
                </c:pt>
                <c:pt idx="40">
                  <c:v>796.93604015372432</c:v>
                </c:pt>
                <c:pt idx="41">
                  <c:v>798.80081381499213</c:v>
                </c:pt>
                <c:pt idx="42">
                  <c:v>798.02498411114698</c:v>
                </c:pt>
                <c:pt idx="43">
                  <c:v>794.72696724565571</c:v>
                </c:pt>
                <c:pt idx="44">
                  <c:v>789.04115239187161</c:v>
                </c:pt>
                <c:pt idx="45">
                  <c:v>781.11491464901883</c:v>
                </c:pt>
                <c:pt idx="46">
                  <c:v>771.10574438483843</c:v>
                </c:pt>
                <c:pt idx="47">
                  <c:v>759.17852906304688</c:v>
                </c:pt>
                <c:pt idx="48">
                  <c:v>745.50301553004851</c:v>
                </c:pt>
                <c:pt idx="49">
                  <c:v>730.25147326280205</c:v>
                </c:pt>
                <c:pt idx="50">
                  <c:v>713.59657233021096</c:v>
                </c:pt>
                <c:pt idx="51">
                  <c:v>695.7094838326725</c:v>
                </c:pt>
                <c:pt idx="52">
                  <c:v>676.75820536953495</c:v>
                </c:pt>
                <c:pt idx="53">
                  <c:v>656.90610963137487</c:v>
                </c:pt>
                <c:pt idx="54">
                  <c:v>636.31071049454988</c:v>
                </c:pt>
                <c:pt idx="55">
                  <c:v>615.12263796811794</c:v>
                </c:pt>
                <c:pt idx="56">
                  <c:v>593.48481095694297</c:v>
                </c:pt>
                <c:pt idx="57">
                  <c:v>571.53179500261717</c:v>
                </c:pt>
                <c:pt idx="58">
                  <c:v>549.38933088546878</c:v>
                </c:pt>
                <c:pt idx="59">
                  <c:v>527.1740191545581</c:v>
                </c:pt>
                <c:pt idx="60">
                  <c:v>504.99314523744204</c:v>
                </c:pt>
                <c:pt idx="61">
                  <c:v>482.94462970846951</c:v>
                </c:pt>
                <c:pt idx="62">
                  <c:v>461.11708850757975</c:v>
                </c:pt>
                <c:pt idx="63">
                  <c:v>439.58998834901104</c:v>
                </c:pt>
                <c:pt idx="64">
                  <c:v>418.43388319304182</c:v>
                </c:pt>
                <c:pt idx="65">
                  <c:v>397.71071843092062</c:v>
                </c:pt>
                <c:pt idx="66">
                  <c:v>377.47419031484111</c:v>
                </c:pt>
                <c:pt idx="67">
                  <c:v>357.77014911762143</c:v>
                </c:pt>
                <c:pt idx="68">
                  <c:v>338.63703550131794</c:v>
                </c:pt>
                <c:pt idx="69">
                  <c:v>320.10634058552375</c:v>
                </c:pt>
                <c:pt idx="70">
                  <c:v>302.20308121383209</c:v>
                </c:pt>
                <c:pt idx="71">
                  <c:v>284.94628290369013</c:v>
                </c:pt>
                <c:pt idx="72">
                  <c:v>268.34946391711321</c:v>
                </c:pt>
                <c:pt idx="73">
                  <c:v>252.42111479676831</c:v>
                </c:pt>
                <c:pt idx="74">
                  <c:v>237.16516856587651</c:v>
                </c:pt>
                <c:pt idx="75">
                  <c:v>222.58145758573966</c:v>
                </c:pt>
                <c:pt idx="76">
                  <c:v>208.66615379784804</c:v>
                </c:pt>
                <c:pt idx="77">
                  <c:v>195.41218974680686</c:v>
                </c:pt>
                <c:pt idx="78">
                  <c:v>182.80965838528252</c:v>
                </c:pt>
                <c:pt idx="79">
                  <c:v>170.84619020374959</c:v>
                </c:pt>
                <c:pt idx="80">
                  <c:v>159.50730670777085</c:v>
                </c:pt>
                <c:pt idx="81">
                  <c:v>148.77674968641071</c:v>
                </c:pt>
                <c:pt idx="82">
                  <c:v>138.63678608032725</c:v>
                </c:pt>
                <c:pt idx="83">
                  <c:v>129.06848857054723</c:v>
                </c:pt>
                <c:pt idx="84">
                  <c:v>120.0519922727655</c:v>
                </c:pt>
                <c:pt idx="85">
                  <c:v>111.56672814108046</c:v>
                </c:pt>
                <c:pt idx="86">
                  <c:v>103.59163386342514</c:v>
                </c:pt>
                <c:pt idx="87">
                  <c:v>96.105343172503297</c:v>
                </c:pt>
                <c:pt idx="88">
                  <c:v>89.086354604662276</c:v>
                </c:pt>
                <c:pt idx="89">
                  <c:v>82.513180818584743</c:v>
                </c:pt>
                <c:pt idx="90">
                  <c:v>76.364479639465031</c:v>
                </c:pt>
                <c:pt idx="91">
                  <c:v>70.619168025839627</c:v>
                </c:pt>
                <c:pt idx="92">
                  <c:v>65.256520168552441</c:v>
                </c:pt>
                <c:pt idx="93">
                  <c:v>60.256250927342599</c:v>
                </c:pt>
                <c:pt idx="94">
                  <c:v>55.598585792897509</c:v>
                </c:pt>
                <c:pt idx="95">
                  <c:v>51.264318533287003</c:v>
                </c:pt>
                <c:pt idx="96">
                  <c:v>47.234857645676357</c:v>
                </c:pt>
                <c:pt idx="97">
                  <c:v>43.492262689007902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2.9999998690799621</c:v>
                </c:pt>
                <c:pt idx="1">
                  <c:v>1.7800721651572202</c:v>
                </c:pt>
                <c:pt idx="2">
                  <c:v>4.4439606437461752</c:v>
                </c:pt>
                <c:pt idx="3">
                  <c:v>2.7831222047075155</c:v>
                </c:pt>
                <c:pt idx="4">
                  <c:v>5.6148679436922144</c:v>
                </c:pt>
                <c:pt idx="5">
                  <c:v>0.71438977954505489</c:v>
                </c:pt>
                <c:pt idx="6">
                  <c:v>10.822730218063878</c:v>
                </c:pt>
                <c:pt idx="7">
                  <c:v>15.658330100094259</c:v>
                </c:pt>
                <c:pt idx="8">
                  <c:v>10.930942061520085</c:v>
                </c:pt>
                <c:pt idx="9">
                  <c:v>16.356627488536748</c:v>
                </c:pt>
                <c:pt idx="10">
                  <c:v>14.672631563811521</c:v>
                </c:pt>
                <c:pt idx="11">
                  <c:v>-10.348894752726167</c:v>
                </c:pt>
                <c:pt idx="12">
                  <c:v>72.110871352387278</c:v>
                </c:pt>
                <c:pt idx="13">
                  <c:v>18.926679418701298</c:v>
                </c:pt>
                <c:pt idx="14">
                  <c:v>70.035635010416883</c:v>
                </c:pt>
                <c:pt idx="15">
                  <c:v>75.440705892641589</c:v>
                </c:pt>
                <c:pt idx="16">
                  <c:v>43.211389847287876</c:v>
                </c:pt>
                <c:pt idx="17">
                  <c:v>76.481771930751847</c:v>
                </c:pt>
                <c:pt idx="18">
                  <c:v>-28.553697787607547</c:v>
                </c:pt>
                <c:pt idx="19">
                  <c:v>132.35369088313982</c:v>
                </c:pt>
                <c:pt idx="20">
                  <c:v>79.499350379991938</c:v>
                </c:pt>
                <c:pt idx="21">
                  <c:v>40.216819145071895</c:v>
                </c:pt>
                <c:pt idx="22">
                  <c:v>133.86858450273979</c:v>
                </c:pt>
                <c:pt idx="23">
                  <c:v>48.836688465386658</c:v>
                </c:pt>
                <c:pt idx="24">
                  <c:v>211.51345521704502</c:v>
                </c:pt>
                <c:pt idx="25">
                  <c:v>340.29262710931181</c:v>
                </c:pt>
                <c:pt idx="26">
                  <c:v>161.56114106189949</c:v>
                </c:pt>
                <c:pt idx="27">
                  <c:v>75.691722380983492</c:v>
                </c:pt>
                <c:pt idx="28">
                  <c:v>183.03642057298418</c:v>
                </c:pt>
                <c:pt idx="29">
                  <c:v>89.921163467894189</c:v>
                </c:pt>
                <c:pt idx="30">
                  <c:v>37.641363028363344</c:v>
                </c:pt>
                <c:pt idx="31">
                  <c:v>315.45856927368538</c:v>
                </c:pt>
                <c:pt idx="32">
                  <c:v>208.59813805656211</c:v>
                </c:pt>
                <c:pt idx="33">
                  <c:v>51.24785394411208</c:v>
                </c:pt>
                <c:pt idx="34">
                  <c:v>85.557430883953202</c:v>
                </c:pt>
                <c:pt idx="35">
                  <c:v>91.638800222331042</c:v>
                </c:pt>
                <c:pt idx="36">
                  <c:v>-34.432912585650456</c:v>
                </c:pt>
                <c:pt idx="37">
                  <c:v>-14.617825205749909</c:v>
                </c:pt>
                <c:pt idx="38">
                  <c:v>-18.909252598614671</c:v>
                </c:pt>
                <c:pt idx="39">
                  <c:v>-111.33127856248075</c:v>
                </c:pt>
                <c:pt idx="40">
                  <c:v>-271.93604015372432</c:v>
                </c:pt>
                <c:pt idx="41">
                  <c:v>-162.80081381499213</c:v>
                </c:pt>
                <c:pt idx="42">
                  <c:v>-194.02498411114698</c:v>
                </c:pt>
                <c:pt idx="43">
                  <c:v>-252.72696724565571</c:v>
                </c:pt>
                <c:pt idx="44">
                  <c:v>-179.04115239187161</c:v>
                </c:pt>
                <c:pt idx="45">
                  <c:v>-211.11491464901883</c:v>
                </c:pt>
                <c:pt idx="46">
                  <c:v>-152.10574438483843</c:v>
                </c:pt>
                <c:pt idx="47">
                  <c:v>-328.17852906304688</c:v>
                </c:pt>
                <c:pt idx="48">
                  <c:v>-179.50301553004851</c:v>
                </c:pt>
                <c:pt idx="49">
                  <c:v>-128.25147326280205</c:v>
                </c:pt>
                <c:pt idx="50">
                  <c:v>-135.59657233021096</c:v>
                </c:pt>
                <c:pt idx="51">
                  <c:v>-170.7094838326725</c:v>
                </c:pt>
                <c:pt idx="52">
                  <c:v>-101.75820536953495</c:v>
                </c:pt>
                <c:pt idx="53">
                  <c:v>-174.90610963137487</c:v>
                </c:pt>
                <c:pt idx="54">
                  <c:v>-203.31071049454988</c:v>
                </c:pt>
                <c:pt idx="55">
                  <c:v>-161.12263796811794</c:v>
                </c:pt>
                <c:pt idx="56">
                  <c:v>-59.484810956942965</c:v>
                </c:pt>
                <c:pt idx="57">
                  <c:v>-134.53179500261717</c:v>
                </c:pt>
                <c:pt idx="58">
                  <c:v>-85.38933088546878</c:v>
                </c:pt>
                <c:pt idx="59">
                  <c:v>-107.1740191545581</c:v>
                </c:pt>
                <c:pt idx="60">
                  <c:v>-89.993145237442036</c:v>
                </c:pt>
                <c:pt idx="61">
                  <c:v>-222.94462970846951</c:v>
                </c:pt>
                <c:pt idx="62">
                  <c:v>-128.11708850757975</c:v>
                </c:pt>
                <c:pt idx="63">
                  <c:v>-57.589988349011037</c:v>
                </c:pt>
                <c:pt idx="64">
                  <c:v>-95.433883193041822</c:v>
                </c:pt>
                <c:pt idx="65">
                  <c:v>-112.71071843092062</c:v>
                </c:pt>
                <c:pt idx="66">
                  <c:v>-108.47419031484111</c:v>
                </c:pt>
                <c:pt idx="67">
                  <c:v>116.22985088237857</c:v>
                </c:pt>
                <c:pt idx="68">
                  <c:v>-164.63703550131794</c:v>
                </c:pt>
                <c:pt idx="69">
                  <c:v>-125.10634058552375</c:v>
                </c:pt>
                <c:pt idx="70">
                  <c:v>-66.203081213832093</c:v>
                </c:pt>
                <c:pt idx="71">
                  <c:v>84.053717096309867</c:v>
                </c:pt>
                <c:pt idx="72">
                  <c:v>5.6505360828867879</c:v>
                </c:pt>
                <c:pt idx="73">
                  <c:v>-9.4211147967683075</c:v>
                </c:pt>
                <c:pt idx="74">
                  <c:v>-43.165168565876513</c:v>
                </c:pt>
                <c:pt idx="75">
                  <c:v>-57.581457585739656</c:v>
                </c:pt>
                <c:pt idx="76">
                  <c:v>-29.66615379784804</c:v>
                </c:pt>
                <c:pt idx="77">
                  <c:v>-23.41218974680686</c:v>
                </c:pt>
                <c:pt idx="78">
                  <c:v>12.190341614717482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  <c:pt idx="65">
                  <c:v>214457</c:v>
                </c:pt>
                <c:pt idx="66">
                  <c:v>215858</c:v>
                </c:pt>
                <c:pt idx="67">
                  <c:v>217185</c:v>
                </c:pt>
                <c:pt idx="68">
                  <c:v>218268</c:v>
                </c:pt>
                <c:pt idx="69">
                  <c:v>219070</c:v>
                </c:pt>
                <c:pt idx="70">
                  <c:v>219814</c:v>
                </c:pt>
                <c:pt idx="71">
                  <c:v>221216</c:v>
                </c:pt>
                <c:pt idx="72">
                  <c:v>222104</c:v>
                </c:pt>
                <c:pt idx="73">
                  <c:v>223096</c:v>
                </c:pt>
                <c:pt idx="74">
                  <c:v>223885</c:v>
                </c:pt>
                <c:pt idx="75">
                  <c:v>224760</c:v>
                </c:pt>
                <c:pt idx="76">
                  <c:v>225435</c:v>
                </c:pt>
                <c:pt idx="77">
                  <c:v>225886</c:v>
                </c:pt>
                <c:pt idx="78">
                  <c:v>226699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  <c:pt idx="65">
                  <c:v>1552.2857142857142</c:v>
                </c:pt>
                <c:pt idx="66">
                  <c:v>1485</c:v>
                </c:pt>
                <c:pt idx="67">
                  <c:v>1393.8571428571429</c:v>
                </c:pt>
                <c:pt idx="68">
                  <c:v>1277.1428571428571</c:v>
                </c:pt>
                <c:pt idx="69">
                  <c:v>1193.2857142857142</c:v>
                </c:pt>
                <c:pt idx="70">
                  <c:v>1125.1428571428571</c:v>
                </c:pt>
                <c:pt idx="71">
                  <c:v>1171.8571428571429</c:v>
                </c:pt>
                <c:pt idx="72">
                  <c:v>1092.4285714285713</c:v>
                </c:pt>
                <c:pt idx="73">
                  <c:v>1034</c:v>
                </c:pt>
                <c:pt idx="74">
                  <c:v>957.14285714285711</c:v>
                </c:pt>
                <c:pt idx="75">
                  <c:v>927.42857142857144</c:v>
                </c:pt>
                <c:pt idx="76">
                  <c:v>909.28571428571433</c:v>
                </c:pt>
                <c:pt idx="77">
                  <c:v>867.42857142857144</c:v>
                </c:pt>
                <c:pt idx="78">
                  <c:v>783.28571428571433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  <c:pt idx="68">
                  <c:v>214457</c:v>
                </c:pt>
                <c:pt idx="69">
                  <c:v>215858</c:v>
                </c:pt>
                <c:pt idx="70">
                  <c:v>217185</c:v>
                </c:pt>
                <c:pt idx="71">
                  <c:v>218268</c:v>
                </c:pt>
                <c:pt idx="72">
                  <c:v>219070</c:v>
                </c:pt>
                <c:pt idx="73">
                  <c:v>219814</c:v>
                </c:pt>
                <c:pt idx="74">
                  <c:v>221216</c:v>
                </c:pt>
                <c:pt idx="75">
                  <c:v>222104</c:v>
                </c:pt>
                <c:pt idx="76">
                  <c:v>223096</c:v>
                </c:pt>
                <c:pt idx="77">
                  <c:v>223885</c:v>
                </c:pt>
                <c:pt idx="78">
                  <c:v>224760</c:v>
                </c:pt>
                <c:pt idx="79">
                  <c:v>225435</c:v>
                </c:pt>
                <c:pt idx="80">
                  <c:v>225886</c:v>
                </c:pt>
                <c:pt idx="81">
                  <c:v>226699</c:v>
                </c:pt>
                <c:pt idx="82">
                  <c:v>227364</c:v>
                </c:pt>
                <c:pt idx="83">
                  <c:v>228006</c:v>
                </c:pt>
                <c:pt idx="84">
                  <c:v>228658</c:v>
                </c:pt>
                <c:pt idx="85">
                  <c:v>229327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  <c:pt idx="68">
                  <c:v>1282.25</c:v>
                </c:pt>
                <c:pt idx="69">
                  <c:v>1285.25</c:v>
                </c:pt>
                <c:pt idx="70">
                  <c:v>1311.75</c:v>
                </c:pt>
                <c:pt idx="71">
                  <c:v>1313.75</c:v>
                </c:pt>
                <c:pt idx="72">
                  <c:v>1153.25</c:v>
                </c:pt>
                <c:pt idx="73">
                  <c:v>989</c:v>
                </c:pt>
                <c:pt idx="74">
                  <c:v>1007.75</c:v>
                </c:pt>
                <c:pt idx="75">
                  <c:v>959</c:v>
                </c:pt>
                <c:pt idx="76">
                  <c:v>1006.5</c:v>
                </c:pt>
                <c:pt idx="77">
                  <c:v>1017.75</c:v>
                </c:pt>
                <c:pt idx="78">
                  <c:v>886</c:v>
                </c:pt>
                <c:pt idx="79">
                  <c:v>832.75</c:v>
                </c:pt>
                <c:pt idx="80">
                  <c:v>697.5</c:v>
                </c:pt>
                <c:pt idx="81">
                  <c:v>703.5</c:v>
                </c:pt>
                <c:pt idx="82">
                  <c:v>651</c:v>
                </c:pt>
                <c:pt idx="83">
                  <c:v>642.75</c:v>
                </c:pt>
                <c:pt idx="84">
                  <c:v>693</c:v>
                </c:pt>
                <c:pt idx="85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R0!$B$2:$B$94</c:f>
              <c:numCache>
                <c:formatCode>General</c:formatCode>
                <c:ptCount val="9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</c:numCache>
            </c:numRef>
          </c:xVal>
          <c:yVal>
            <c:numRef>
              <c:f>R0!$G$2:$G$94</c:f>
              <c:numCache>
                <c:formatCode>0.00</c:formatCode>
                <c:ptCount val="93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  <c:pt idx="73">
                  <c:v>1.7445598678912217</c:v>
                </c:pt>
                <c:pt idx="74">
                  <c:v>1.7099830473564968</c:v>
                </c:pt>
                <c:pt idx="75">
                  <c:v>1.6806862502321551</c:v>
                </c:pt>
                <c:pt idx="76">
                  <c:v>1.6358730682175888</c:v>
                </c:pt>
                <c:pt idx="77">
                  <c:v>1.6138228750755086</c:v>
                </c:pt>
                <c:pt idx="78">
                  <c:v>1.6006728514629422</c:v>
                </c:pt>
                <c:pt idx="79">
                  <c:v>1.5806788138620935</c:v>
                </c:pt>
                <c:pt idx="80">
                  <c:v>1.5461791753395477</c:v>
                </c:pt>
                <c:pt idx="81">
                  <c:v>1.5212197250709143</c:v>
                </c:pt>
                <c:pt idx="82">
                  <c:v>1.474722524124757</c:v>
                </c:pt>
                <c:pt idx="83">
                  <c:v>1.4540702451268979</c:v>
                </c:pt>
                <c:pt idx="84">
                  <c:v>1.4351238827633623</c:v>
                </c:pt>
                <c:pt idx="85">
                  <c:v>1.4176975265638632</c:v>
                </c:pt>
                <c:pt idx="86">
                  <c:v>1.4031008231726187</c:v>
                </c:pt>
                <c:pt idx="87">
                  <c:v>1.3812115763127839</c:v>
                </c:pt>
                <c:pt idx="88">
                  <c:v>1.3649294206386264</c:v>
                </c:pt>
                <c:pt idx="89">
                  <c:v>1.3503212547833892</c:v>
                </c:pt>
                <c:pt idx="90">
                  <c:v>1.3365991548885328</c:v>
                </c:pt>
                <c:pt idx="91">
                  <c:v>1.3266344999538278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  <c:pt idx="60">
                  <c:v>2.6282917119441029E-2</c:v>
                </c:pt>
                <c:pt idx="61">
                  <c:v>9.1589458963377321E-2</c:v>
                </c:pt>
                <c:pt idx="62">
                  <c:v>3.6876283138445057E-2</c:v>
                </c:pt>
                <c:pt idx="63">
                  <c:v>3.3992337513216085E-2</c:v>
                </c:pt>
                <c:pt idx="64">
                  <c:v>4.9527356733693219E-2</c:v>
                </c:pt>
                <c:pt idx="65">
                  <c:v>2.7843118429264079E-2</c:v>
                </c:pt>
                <c:pt idx="66">
                  <c:v>1.9154301231694308E-2</c:v>
                </c:pt>
                <c:pt idx="67">
                  <c:v>3.2289026161002141E-2</c:v>
                </c:pt>
                <c:pt idx="68">
                  <c:v>4.7121353097875268E-2</c:v>
                </c:pt>
                <c:pt idx="69">
                  <c:v>3.9364207221350075E-2</c:v>
                </c:pt>
                <c:pt idx="70">
                  <c:v>7.1583183016511731E-2</c:v>
                </c:pt>
                <c:pt idx="71">
                  <c:v>3.9295026144442705E-2</c:v>
                </c:pt>
                <c:pt idx="72">
                  <c:v>3.6736843645301456E-2</c:v>
                </c:pt>
                <c:pt idx="73">
                  <c:v>3.3792616410980719E-2</c:v>
                </c:pt>
                <c:pt idx="74">
                  <c:v>3.4347218596938386E-2</c:v>
                </c:pt>
                <c:pt idx="75">
                  <c:v>4.8476542580316168E-2</c:v>
                </c:pt>
                <c:pt idx="76">
                  <c:v>3.9927821522309712E-2</c:v>
                </c:pt>
                <c:pt idx="77">
                  <c:v>3.8602879201645256E-2</c:v>
                </c:pt>
                <c:pt idx="78">
                  <c:v>3.8769220113589138E-2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R0!$AF$14:$AF$94</c:f>
              <c:numCache>
                <c:formatCode>0.00</c:formatCode>
                <c:ptCount val="8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4.9999999999999996E-2</c:v>
                </c:pt>
                <c:pt idx="28">
                  <c:v>5.000000000000001E-2</c:v>
                </c:pt>
                <c:pt idx="29">
                  <c:v>4.9999999999999996E-2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5.000000000000001E-2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5.000000000000001E-2</c:v>
                </c:pt>
                <c:pt idx="47">
                  <c:v>5.000000000000001E-2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5.000000000000001E-2</c:v>
                </c:pt>
                <c:pt idx="58">
                  <c:v>5.000000000000001E-2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4.9999999999999996E-2</c:v>
                </c:pt>
                <c:pt idx="63">
                  <c:v>0.05</c:v>
                </c:pt>
                <c:pt idx="64">
                  <c:v>0.05</c:v>
                </c:pt>
                <c:pt idx="65">
                  <c:v>4.9999999999999996E-2</c:v>
                </c:pt>
                <c:pt idx="66">
                  <c:v>5.000000000000001E-2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5.000000000000001E-2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  <c:pt idx="53">
                  <c:v>0.17225336991530479</c:v>
                </c:pt>
                <c:pt idx="54">
                  <c:v>0.42390317700453856</c:v>
                </c:pt>
                <c:pt idx="55">
                  <c:v>0.44381270903010034</c:v>
                </c:pt>
                <c:pt idx="56">
                  <c:v>0.25773441218467397</c:v>
                </c:pt>
                <c:pt idx="57">
                  <c:v>0.34568965517241379</c:v>
                </c:pt>
                <c:pt idx="58">
                  <c:v>0.4708860759493671</c:v>
                </c:pt>
                <c:pt idx="59">
                  <c:v>0.53429878048780488</c:v>
                </c:pt>
                <c:pt idx="60">
                  <c:v>0.24019475250202868</c:v>
                </c:pt>
                <c:pt idx="61">
                  <c:v>0.32967763376537057</c:v>
                </c:pt>
                <c:pt idx="62">
                  <c:v>0.15293661562318278</c:v>
                </c:pt>
                <c:pt idx="63">
                  <c:v>0.31725888324873097</c:v>
                </c:pt>
                <c:pt idx="64">
                  <c:v>0.26881720430107525</c:v>
                </c:pt>
                <c:pt idx="65">
                  <c:v>0.200533570475767</c:v>
                </c:pt>
                <c:pt idx="66">
                  <c:v>0.36343316942333481</c:v>
                </c:pt>
                <c:pt idx="67">
                  <c:v>0.21860618014464167</c:v>
                </c:pt>
                <c:pt idx="68">
                  <c:v>0.26376335250616267</c:v>
                </c:pt>
                <c:pt idx="69">
                  <c:v>0.28471615720524018</c:v>
                </c:pt>
                <c:pt idx="70">
                  <c:v>0.2987941045109424</c:v>
                </c:pt>
                <c:pt idx="71">
                  <c:v>0.31438721136767317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Terapia_inten!$B$3:$B$99</c:f>
              <c:numCache>
                <c:formatCode>General</c:formatCode>
                <c:ptCount val="97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Terapia_inten!$A$3:$A$99</c:f>
              <c:numCache>
                <c:formatCode>d/m;@</c:formatCode>
                <c:ptCount val="9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Terapia_inten!$C$3:$C$99</c:f>
              <c:numCache>
                <c:formatCode>General</c:formatCode>
                <c:ptCount val="97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  <c:pt idx="72">
                  <c:v>-94</c:v>
                </c:pt>
                <c:pt idx="73">
                  <c:v>-22</c:v>
                </c:pt>
                <c:pt idx="74">
                  <c:v>-143</c:v>
                </c:pt>
                <c:pt idx="75">
                  <c:v>-134</c:v>
                </c:pt>
                <c:pt idx="76">
                  <c:v>-7</c:v>
                </c:pt>
                <c:pt idx="77">
                  <c:v>-28</c:v>
                </c:pt>
                <c:pt idx="78">
                  <c:v>-47</c:v>
                </c:pt>
                <c:pt idx="79">
                  <c:v>-59</c:v>
                </c:pt>
                <c:pt idx="80">
                  <c:v>-38</c:v>
                </c:pt>
                <c:pt idx="81">
                  <c:v>-47</c:v>
                </c:pt>
                <c:pt idx="82">
                  <c:v>-33</c:v>
                </c:pt>
                <c:pt idx="83">
                  <c:v>-13</c:v>
                </c:pt>
                <c:pt idx="84">
                  <c:v>-13</c:v>
                </c:pt>
                <c:pt idx="85">
                  <c:v>-33</c:v>
                </c:pt>
                <c:pt idx="86">
                  <c:v>-40</c:v>
                </c:pt>
                <c:pt idx="87">
                  <c:v>-36</c:v>
                </c:pt>
                <c:pt idx="88">
                  <c:v>-45</c:v>
                </c:pt>
                <c:pt idx="89">
                  <c:v>-23</c:v>
                </c:pt>
                <c:pt idx="90">
                  <c:v>-19</c:v>
                </c:pt>
                <c:pt idx="91">
                  <c:v>-12</c:v>
                </c:pt>
                <c:pt idx="9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Guariti!$B$3:$B$102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Guariti!$A$3:$A$102</c:f>
              <c:numCache>
                <c:formatCode>d/m;@</c:formatCode>
                <c:ptCount val="10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xVal>
          <c:yVal>
            <c:numRef>
              <c:f>Guariti!$C$3:$C$102</c:f>
              <c:numCache>
                <c:formatCode>General</c:formatCode>
                <c:ptCount val="100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Guariti!$T$107:$AB$107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Deceduti!$A$3:$A$97</c:f>
              <c:numCache>
                <c:formatCode>d/m;@</c:formatCode>
                <c:ptCount val="9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</c:numCache>
            </c:numRef>
          </c:cat>
          <c:val>
            <c:numRef>
              <c:f>Deceduti!$C$3:$C$97</c:f>
              <c:numCache>
                <c:formatCode>General</c:formatCode>
                <c:ptCount val="95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3961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Deceduti!$B$3:$B$92</c:f>
              <c:numCache>
                <c:formatCode>General</c:formatCode>
                <c:ptCount val="9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</c:numCache>
            </c:numRef>
          </c:xVal>
          <c:yVal>
            <c:numRef>
              <c:f>Deceduti!$C$3:$C$91</c:f>
              <c:numCache>
                <c:formatCode>General</c:formatCode>
                <c:ptCount val="8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pane ySplit="1" topLeftCell="A89" activePane="bottomLeft" state="frozen"/>
      <selection pane="bottomLeft" activeCell="C96" sqref="C96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 s="20" customFormat="1" ht="13.2">
      <c r="A75" s="2">
        <v>43957</v>
      </c>
      <c r="B75" s="3" t="s">
        <v>12</v>
      </c>
      <c r="C75" s="22">
        <v>15769</v>
      </c>
      <c r="D75" s="22">
        <v>1333</v>
      </c>
      <c r="E75" s="22">
        <v>17102</v>
      </c>
      <c r="F75" s="22">
        <v>74426</v>
      </c>
      <c r="G75" s="22">
        <v>91528</v>
      </c>
      <c r="H75" s="22">
        <v>-6939</v>
      </c>
      <c r="I75" s="22">
        <v>1444</v>
      </c>
      <c r="J75" s="22">
        <v>93245</v>
      </c>
      <c r="K75" s="22">
        <v>29684</v>
      </c>
      <c r="L75" s="22">
        <v>214457</v>
      </c>
      <c r="M75" s="22">
        <v>2310929</v>
      </c>
      <c r="N75" s="22">
        <v>1549892</v>
      </c>
    </row>
    <row r="76" spans="1:14" s="20" customFormat="1" ht="13.2">
      <c r="A76" s="2">
        <v>43958</v>
      </c>
      <c r="B76" s="3" t="s">
        <v>12</v>
      </c>
      <c r="C76" s="22">
        <v>15174</v>
      </c>
      <c r="D76" s="22">
        <v>1311</v>
      </c>
      <c r="E76" s="22">
        <v>16485</v>
      </c>
      <c r="F76" s="22">
        <v>73139</v>
      </c>
      <c r="G76" s="22">
        <v>89624</v>
      </c>
      <c r="H76" s="22">
        <v>-1904</v>
      </c>
      <c r="I76" s="22">
        <v>1401</v>
      </c>
      <c r="J76" s="22">
        <v>96276</v>
      </c>
      <c r="K76" s="22">
        <v>29958</v>
      </c>
      <c r="L76" s="22">
        <v>215858</v>
      </c>
      <c r="M76" s="22">
        <v>2381288</v>
      </c>
      <c r="N76" s="22">
        <v>1563557</v>
      </c>
    </row>
    <row r="77" spans="1:14" s="20" customFormat="1" ht="13.2">
      <c r="A77" s="2">
        <v>43959</v>
      </c>
      <c r="B77" s="3" t="s">
        <v>12</v>
      </c>
      <c r="C77" s="22">
        <v>14636</v>
      </c>
      <c r="D77" s="22">
        <v>1168</v>
      </c>
      <c r="E77" s="22">
        <v>15804</v>
      </c>
      <c r="F77" s="22">
        <v>72157</v>
      </c>
      <c r="G77" s="22">
        <v>87961</v>
      </c>
      <c r="H77" s="22">
        <v>-1663</v>
      </c>
      <c r="I77" s="22">
        <v>1327</v>
      </c>
      <c r="J77" s="22">
        <v>99023</v>
      </c>
      <c r="K77" s="22">
        <v>30201</v>
      </c>
      <c r="L77" s="22">
        <v>217185</v>
      </c>
      <c r="M77" s="22">
        <v>2445063</v>
      </c>
      <c r="N77" s="22">
        <v>1608985</v>
      </c>
    </row>
    <row r="78" spans="1:14" s="20" customFormat="1" ht="13.2">
      <c r="A78" s="2">
        <v>43960</v>
      </c>
      <c r="B78" s="3" t="s">
        <v>12</v>
      </c>
      <c r="C78" s="22">
        <v>13834</v>
      </c>
      <c r="D78" s="22">
        <v>1034</v>
      </c>
      <c r="E78" s="22">
        <v>14868</v>
      </c>
      <c r="F78" s="22">
        <v>69974</v>
      </c>
      <c r="G78" s="22">
        <v>84842</v>
      </c>
      <c r="H78" s="22">
        <v>-3119</v>
      </c>
      <c r="I78" s="22">
        <v>1083</v>
      </c>
      <c r="J78" s="22">
        <v>103031</v>
      </c>
      <c r="K78" s="22">
        <v>30395</v>
      </c>
      <c r="L78" s="22">
        <v>218268</v>
      </c>
      <c r="M78" s="22">
        <v>2514234</v>
      </c>
      <c r="N78" s="22">
        <v>1645076</v>
      </c>
    </row>
    <row r="79" spans="1:14">
      <c r="A79" s="2">
        <v>43961</v>
      </c>
      <c r="B79" s="3" t="s">
        <v>12</v>
      </c>
      <c r="C79" s="20">
        <v>13618</v>
      </c>
      <c r="D79" s="20">
        <v>1027</v>
      </c>
      <c r="E79" s="20">
        <v>14645</v>
      </c>
      <c r="F79" s="20">
        <v>68679</v>
      </c>
      <c r="G79" s="20">
        <v>83324</v>
      </c>
      <c r="H79" s="20">
        <v>-1518</v>
      </c>
      <c r="I79" s="20">
        <v>802</v>
      </c>
      <c r="J79" s="20">
        <v>105186</v>
      </c>
      <c r="K79" s="20">
        <v>30560</v>
      </c>
      <c r="L79" s="20">
        <v>219070</v>
      </c>
      <c r="M79" s="20">
        <v>2565912</v>
      </c>
      <c r="N79" s="20">
        <v>1676460</v>
      </c>
    </row>
    <row r="80" spans="1:14">
      <c r="A80" s="2">
        <v>43962</v>
      </c>
      <c r="B80" s="3" t="s">
        <v>12</v>
      </c>
      <c r="C80" s="20">
        <v>13539</v>
      </c>
      <c r="D80" s="20">
        <v>999</v>
      </c>
      <c r="E80" s="20">
        <v>14538</v>
      </c>
      <c r="F80" s="20">
        <v>67950</v>
      </c>
      <c r="G80" s="20">
        <v>82488</v>
      </c>
      <c r="H80" s="20">
        <v>-836</v>
      </c>
      <c r="I80" s="20">
        <v>744</v>
      </c>
      <c r="J80" s="20">
        <v>106587</v>
      </c>
      <c r="K80" s="20">
        <v>30739</v>
      </c>
      <c r="L80" s="20">
        <v>219814</v>
      </c>
      <c r="M80" s="20">
        <v>2606652</v>
      </c>
      <c r="N80" s="20">
        <v>1702283</v>
      </c>
    </row>
    <row r="81" spans="1:15">
      <c r="A81" s="2">
        <v>43963</v>
      </c>
      <c r="B81" s="3" t="s">
        <v>12</v>
      </c>
      <c r="C81" s="20">
        <v>12865</v>
      </c>
      <c r="D81" s="20">
        <v>952</v>
      </c>
      <c r="E81" s="20">
        <v>13817</v>
      </c>
      <c r="F81" s="20">
        <v>67449</v>
      </c>
      <c r="G81" s="20">
        <v>81266</v>
      </c>
      <c r="H81" s="20">
        <v>-1222</v>
      </c>
      <c r="I81" s="20">
        <v>1402</v>
      </c>
      <c r="J81" s="20">
        <v>109039</v>
      </c>
      <c r="K81" s="20">
        <v>30911</v>
      </c>
      <c r="L81" s="20">
        <v>221216</v>
      </c>
      <c r="M81" s="20">
        <v>2673655</v>
      </c>
      <c r="N81" s="20">
        <v>1741903</v>
      </c>
    </row>
    <row r="82" spans="1:15">
      <c r="A82" s="2">
        <v>43964</v>
      </c>
      <c r="B82" s="3" t="s">
        <v>12</v>
      </c>
      <c r="C82" s="20">
        <v>12172</v>
      </c>
      <c r="D82" s="20">
        <v>893</v>
      </c>
      <c r="E82" s="20">
        <v>13065</v>
      </c>
      <c r="F82" s="20">
        <v>65392</v>
      </c>
      <c r="G82" s="20">
        <v>78457</v>
      </c>
      <c r="H82" s="20">
        <v>-2809</v>
      </c>
      <c r="I82" s="20">
        <v>888</v>
      </c>
      <c r="J82" s="20">
        <v>112541</v>
      </c>
      <c r="K82" s="20">
        <v>31106</v>
      </c>
      <c r="L82" s="20">
        <v>222104</v>
      </c>
      <c r="M82" s="20">
        <v>2735628</v>
      </c>
      <c r="N82" s="20">
        <v>1778952</v>
      </c>
      <c r="O82" s="20"/>
    </row>
    <row r="83" spans="1:15" s="20" customFormat="1" ht="13.2">
      <c r="A83" s="2">
        <v>43965</v>
      </c>
      <c r="B83" s="3" t="s">
        <v>12</v>
      </c>
      <c r="C83" s="22">
        <v>11453</v>
      </c>
      <c r="D83" s="22">
        <v>855</v>
      </c>
      <c r="E83" s="22">
        <v>12308</v>
      </c>
      <c r="F83" s="22">
        <v>64132</v>
      </c>
      <c r="G83" s="22">
        <v>76440</v>
      </c>
      <c r="H83" s="22">
        <v>-2017</v>
      </c>
      <c r="I83" s="22">
        <v>992</v>
      </c>
      <c r="J83" s="22">
        <v>115288</v>
      </c>
      <c r="K83" s="22">
        <v>31368</v>
      </c>
      <c r="L83" s="22">
        <v>223096</v>
      </c>
      <c r="M83" s="22">
        <v>2807504</v>
      </c>
      <c r="N83" s="22">
        <v>1820083</v>
      </c>
    </row>
    <row r="84" spans="1:15" s="20" customFormat="1" ht="13.2">
      <c r="A84" s="2">
        <v>43966</v>
      </c>
      <c r="B84" s="3" t="s">
        <v>12</v>
      </c>
      <c r="C84" s="22">
        <v>10792</v>
      </c>
      <c r="D84" s="22">
        <v>808</v>
      </c>
      <c r="E84" s="22">
        <v>11600</v>
      </c>
      <c r="F84" s="22">
        <v>60470</v>
      </c>
      <c r="G84" s="22">
        <v>72070</v>
      </c>
      <c r="H84" s="22">
        <v>-4370</v>
      </c>
      <c r="I84" s="22">
        <v>789</v>
      </c>
      <c r="J84" s="22">
        <v>120205</v>
      </c>
      <c r="K84" s="22">
        <v>31610</v>
      </c>
      <c r="L84" s="22">
        <v>223885</v>
      </c>
      <c r="M84" s="22">
        <v>2875680</v>
      </c>
      <c r="N84" s="22">
        <v>1859110</v>
      </c>
    </row>
    <row r="85" spans="1:15">
      <c r="A85" s="2">
        <v>43967</v>
      </c>
      <c r="B85" s="3" t="s">
        <v>12</v>
      </c>
      <c r="C85" s="20">
        <v>10400</v>
      </c>
      <c r="D85" s="20">
        <v>775</v>
      </c>
      <c r="E85" s="20">
        <v>11175</v>
      </c>
      <c r="F85" s="20">
        <v>59012</v>
      </c>
      <c r="G85" s="20">
        <v>70187</v>
      </c>
      <c r="H85" s="20">
        <v>-1883</v>
      </c>
      <c r="I85" s="20">
        <v>875</v>
      </c>
      <c r="J85" s="20">
        <v>122810</v>
      </c>
      <c r="K85" s="20">
        <v>31763</v>
      </c>
      <c r="L85" s="20">
        <v>224760</v>
      </c>
      <c r="M85" s="20">
        <v>2944859</v>
      </c>
      <c r="N85" s="20">
        <v>1899767</v>
      </c>
    </row>
    <row r="86" spans="1:15" s="20" customFormat="1" ht="13.2">
      <c r="A86" s="2">
        <v>43968</v>
      </c>
      <c r="B86" s="3" t="s">
        <v>12</v>
      </c>
      <c r="C86" s="22">
        <v>10311</v>
      </c>
      <c r="D86" s="22">
        <v>762</v>
      </c>
      <c r="E86" s="22">
        <v>11073</v>
      </c>
      <c r="F86" s="22">
        <v>57278</v>
      </c>
      <c r="G86" s="22">
        <v>68351</v>
      </c>
      <c r="H86" s="22">
        <v>-1836</v>
      </c>
      <c r="I86" s="22">
        <v>675</v>
      </c>
      <c r="J86" s="22">
        <v>125176</v>
      </c>
      <c r="K86" s="22">
        <v>31908</v>
      </c>
      <c r="L86" s="22">
        <v>225435</v>
      </c>
      <c r="M86" s="22">
        <v>3004960</v>
      </c>
      <c r="N86" s="22">
        <v>1933272</v>
      </c>
    </row>
    <row r="87" spans="1:15" s="20" customFormat="1" ht="13.2">
      <c r="A87" s="2">
        <v>43969</v>
      </c>
      <c r="B87" s="3" t="s">
        <v>12</v>
      </c>
      <c r="C87" s="22">
        <v>10207</v>
      </c>
      <c r="D87" s="22">
        <v>749</v>
      </c>
      <c r="E87" s="22">
        <v>10956</v>
      </c>
      <c r="F87" s="22">
        <v>55597</v>
      </c>
      <c r="G87" s="22">
        <v>66553</v>
      </c>
      <c r="H87" s="22">
        <v>-1798</v>
      </c>
      <c r="I87" s="22">
        <v>451</v>
      </c>
      <c r="J87" s="22">
        <v>127326</v>
      </c>
      <c r="K87" s="22">
        <v>32007</v>
      </c>
      <c r="L87" s="22">
        <v>225886</v>
      </c>
      <c r="M87" s="22">
        <v>3041366</v>
      </c>
      <c r="N87" s="22">
        <v>1959373</v>
      </c>
    </row>
    <row r="88" spans="1:15" s="20" customFormat="1" ht="13.2">
      <c r="A88" s="2">
        <v>43970</v>
      </c>
      <c r="B88" s="3" t="s">
        <v>12</v>
      </c>
      <c r="C88" s="20">
        <v>9991</v>
      </c>
      <c r="D88" s="20">
        <v>716</v>
      </c>
      <c r="E88" s="20">
        <v>10707</v>
      </c>
      <c r="F88" s="20">
        <v>54422</v>
      </c>
      <c r="G88" s="20">
        <v>65129</v>
      </c>
      <c r="H88" s="20">
        <v>-1424</v>
      </c>
      <c r="I88" s="20">
        <v>813</v>
      </c>
      <c r="J88" s="20">
        <v>129401</v>
      </c>
      <c r="K88" s="20">
        <v>32169</v>
      </c>
      <c r="L88" s="20">
        <v>226699</v>
      </c>
      <c r="M88" s="20">
        <v>3104524</v>
      </c>
      <c r="N88" s="20">
        <v>1999599</v>
      </c>
    </row>
    <row r="89" spans="1:15" s="20" customFormat="1" ht="13.2">
      <c r="A89" s="2">
        <v>43971</v>
      </c>
      <c r="B89" s="3" t="s">
        <v>12</v>
      </c>
      <c r="C89" s="20">
        <v>9624</v>
      </c>
      <c r="D89" s="20">
        <v>676</v>
      </c>
      <c r="E89" s="20">
        <v>10300</v>
      </c>
      <c r="F89" s="20">
        <v>52452</v>
      </c>
      <c r="G89" s="20">
        <v>62752</v>
      </c>
      <c r="H89" s="20">
        <v>-2377</v>
      </c>
      <c r="I89" s="20">
        <v>665</v>
      </c>
      <c r="J89" s="20">
        <v>132282</v>
      </c>
      <c r="K89" s="20">
        <v>32330</v>
      </c>
      <c r="L89" s="20">
        <v>227364</v>
      </c>
      <c r="M89" s="20">
        <v>3171719</v>
      </c>
      <c r="N89" s="20">
        <v>2038216</v>
      </c>
    </row>
    <row r="90" spans="1:15">
      <c r="A90" s="2">
        <v>43972</v>
      </c>
      <c r="B90" s="3" t="s">
        <v>12</v>
      </c>
      <c r="C90" s="20">
        <v>9269</v>
      </c>
      <c r="D90" s="20">
        <v>640</v>
      </c>
      <c r="E90" s="20">
        <v>9909</v>
      </c>
      <c r="F90" s="20">
        <v>51051</v>
      </c>
      <c r="G90" s="20">
        <v>60960</v>
      </c>
      <c r="H90" s="20">
        <v>-1792</v>
      </c>
      <c r="I90" s="20">
        <v>642</v>
      </c>
      <c r="J90" s="20">
        <v>134560</v>
      </c>
      <c r="K90" s="20">
        <v>32486</v>
      </c>
      <c r="L90" s="20">
        <v>228006</v>
      </c>
      <c r="M90" s="20">
        <v>3243398</v>
      </c>
      <c r="N90" s="20">
        <v>2078860</v>
      </c>
    </row>
    <row r="91" spans="1:15" s="20" customFormat="1" ht="13.2">
      <c r="A91" s="2">
        <v>43973</v>
      </c>
      <c r="B91" s="3" t="s">
        <v>12</v>
      </c>
      <c r="C91" s="22">
        <v>8957</v>
      </c>
      <c r="D91" s="22">
        <v>595</v>
      </c>
      <c r="E91" s="22">
        <v>9552</v>
      </c>
      <c r="F91" s="22">
        <v>49770</v>
      </c>
      <c r="G91" s="22">
        <v>59322</v>
      </c>
      <c r="H91" s="22">
        <v>-1638</v>
      </c>
      <c r="I91" s="22">
        <v>652</v>
      </c>
      <c r="J91" s="22">
        <v>136720</v>
      </c>
      <c r="K91" s="22">
        <v>32616</v>
      </c>
      <c r="L91" s="22">
        <v>228658</v>
      </c>
      <c r="M91" s="22">
        <v>3318778</v>
      </c>
      <c r="N91" s="22">
        <v>2121847</v>
      </c>
    </row>
    <row r="92" spans="1:15" s="20" customFormat="1" ht="13.2">
      <c r="A92" s="2">
        <v>43974</v>
      </c>
      <c r="B92" s="3" t="s">
        <v>12</v>
      </c>
      <c r="C92" s="22">
        <v>8695</v>
      </c>
      <c r="D92" s="22">
        <v>572</v>
      </c>
      <c r="E92" s="22">
        <v>9267</v>
      </c>
      <c r="F92" s="22">
        <v>48485</v>
      </c>
      <c r="G92" s="22">
        <v>57752</v>
      </c>
      <c r="H92" s="22">
        <v>-1570</v>
      </c>
      <c r="I92" s="22">
        <v>669</v>
      </c>
      <c r="J92" s="22">
        <v>138840</v>
      </c>
      <c r="K92" s="22">
        <v>32735</v>
      </c>
      <c r="L92" s="22">
        <v>229327</v>
      </c>
      <c r="M92" s="22">
        <v>3391188</v>
      </c>
      <c r="N92" s="22">
        <v>2164426</v>
      </c>
    </row>
    <row r="93" spans="1:15" s="20" customFormat="1" ht="13.2">
      <c r="A93" s="2">
        <v>43975</v>
      </c>
      <c r="B93" s="3" t="s">
        <v>12</v>
      </c>
      <c r="C93" s="22">
        <v>8613</v>
      </c>
      <c r="D93" s="22">
        <v>553</v>
      </c>
      <c r="E93" s="22">
        <v>9166</v>
      </c>
      <c r="F93" s="22">
        <v>47428</v>
      </c>
      <c r="G93" s="22">
        <v>56594</v>
      </c>
      <c r="H93" s="22">
        <v>-1158</v>
      </c>
      <c r="I93" s="22">
        <v>531</v>
      </c>
      <c r="J93" s="22">
        <v>140479</v>
      </c>
      <c r="K93" s="22">
        <v>32785</v>
      </c>
      <c r="L93" s="22">
        <v>229858</v>
      </c>
      <c r="M93" s="22">
        <v>3447012</v>
      </c>
      <c r="N93" s="22">
        <v>2198632</v>
      </c>
    </row>
    <row r="94" spans="1:15" s="20" customFormat="1" ht="13.2">
      <c r="A94" s="2">
        <v>43976</v>
      </c>
      <c r="B94" s="3" t="s">
        <v>12</v>
      </c>
      <c r="C94" s="22">
        <v>8185</v>
      </c>
      <c r="D94" s="22">
        <v>541</v>
      </c>
      <c r="E94" s="22">
        <v>8726</v>
      </c>
      <c r="F94" s="22">
        <v>46574</v>
      </c>
      <c r="G94" s="22">
        <v>55300</v>
      </c>
      <c r="H94" s="22">
        <v>-1294</v>
      </c>
      <c r="I94" s="22">
        <v>300</v>
      </c>
      <c r="J94" s="22">
        <v>141981</v>
      </c>
      <c r="K94" s="22">
        <v>32877</v>
      </c>
      <c r="L94" s="22">
        <v>230158</v>
      </c>
      <c r="M94" s="22">
        <v>3482253</v>
      </c>
      <c r="N94" s="22">
        <v>2219308</v>
      </c>
    </row>
    <row r="95" spans="1:15">
      <c r="A95" s="2">
        <v>43977</v>
      </c>
      <c r="B95" s="3" t="s">
        <v>12</v>
      </c>
      <c r="C95" s="20">
        <v>7917</v>
      </c>
      <c r="D95" s="20">
        <v>521</v>
      </c>
      <c r="E95" s="20">
        <v>8438</v>
      </c>
      <c r="F95" s="20">
        <v>44504</v>
      </c>
      <c r="G95" s="20">
        <v>52942</v>
      </c>
      <c r="H95" s="20">
        <v>-2358</v>
      </c>
      <c r="I95" s="20">
        <v>397</v>
      </c>
      <c r="J95" s="20">
        <v>144658</v>
      </c>
      <c r="K95" s="20">
        <v>32955</v>
      </c>
      <c r="L95" s="20">
        <v>230555</v>
      </c>
      <c r="M95" s="20">
        <v>3539927</v>
      </c>
      <c r="N95" s="20">
        <v>2253252</v>
      </c>
      <c r="O95" s="20"/>
    </row>
    <row r="96" spans="1:15">
      <c r="A96" s="2">
        <v>43978</v>
      </c>
      <c r="B96" s="3" t="s">
        <v>12</v>
      </c>
    </row>
    <row r="97" spans="1:2">
      <c r="A97" s="2">
        <v>43979</v>
      </c>
      <c r="B97" s="3" t="s">
        <v>12</v>
      </c>
    </row>
    <row r="98" spans="1:2">
      <c r="A98" s="2">
        <v>43980</v>
      </c>
      <c r="B98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5"/>
  <sheetViews>
    <sheetView zoomScaleNormal="100" workbookViewId="0">
      <pane ySplit="1" topLeftCell="A86" activePane="bottomLeft" state="frozen"/>
      <selection pane="bottomLeft" activeCell="A95" sqref="A95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  <row r="75" spans="1:11">
      <c r="A75" s="2">
        <v>43957</v>
      </c>
      <c r="B75" s="10">
        <v>73</v>
      </c>
      <c r="C75" s="3">
        <f>Dati!M75</f>
        <v>2310929</v>
      </c>
      <c r="D75">
        <f t="shared" ref="D75:D76" si="156">C75-C74</f>
        <v>64263</v>
      </c>
      <c r="E75">
        <f t="shared" ref="E75:E76" si="157">D75-D74</f>
        <v>9000</v>
      </c>
      <c r="G75" s="5">
        <f>C75/Casi_totali!B75</f>
        <v>10.775721939596282</v>
      </c>
      <c r="H75" s="5">
        <f>C75/Positivi!B75</f>
        <v>25.248328380386329</v>
      </c>
      <c r="I75" s="6">
        <f t="shared" ref="I75:I76" si="158">100/G75</f>
        <v>9.2801206787400226</v>
      </c>
      <c r="J75" s="6">
        <f t="shared" ref="J75:J76" si="159">100/H75</f>
        <v>3.9606582460992961</v>
      </c>
      <c r="K75" s="5">
        <f>'Nuovi positivi'!C75/D75*100</f>
        <v>2.2470161679348926</v>
      </c>
    </row>
    <row r="76" spans="1:11">
      <c r="A76" s="2">
        <v>43958</v>
      </c>
      <c r="B76" s="10">
        <v>74</v>
      </c>
      <c r="C76" s="3">
        <f>Dati!M76</f>
        <v>2381288</v>
      </c>
      <c r="D76">
        <f t="shared" si="156"/>
        <v>70359</v>
      </c>
      <c r="E76">
        <f t="shared" si="157"/>
        <v>6096</v>
      </c>
      <c r="G76" s="5">
        <f>C76/Casi_totali!B76</f>
        <v>11.031733825014593</v>
      </c>
      <c r="H76" s="5">
        <f>C76/Positivi!B76</f>
        <v>26.569758100508793</v>
      </c>
      <c r="I76" s="6">
        <f t="shared" si="158"/>
        <v>9.0647582316796633</v>
      </c>
      <c r="J76" s="6">
        <f t="shared" si="159"/>
        <v>3.7636774720235433</v>
      </c>
      <c r="K76" s="5">
        <f>'Nuovi positivi'!C76/D76*100</f>
        <v>1.9912164755041997</v>
      </c>
    </row>
    <row r="77" spans="1:11">
      <c r="A77" s="2">
        <v>43959</v>
      </c>
      <c r="B77" s="10">
        <v>75</v>
      </c>
      <c r="C77" s="3">
        <f>Dati!M77</f>
        <v>2445063</v>
      </c>
      <c r="D77">
        <f t="shared" ref="D77:D78" si="160">C77-C76</f>
        <v>63775</v>
      </c>
      <c r="E77">
        <f t="shared" ref="E77:E78" si="161">D77-D76</f>
        <v>-6584</v>
      </c>
      <c r="G77" s="5">
        <f>C77/Casi_totali!B77</f>
        <v>11.257973616962497</v>
      </c>
      <c r="H77" s="5">
        <f>C77/Positivi!B77</f>
        <v>27.797125999022295</v>
      </c>
      <c r="I77" s="6">
        <f t="shared" ref="I77:I78" si="162">100/G77</f>
        <v>8.8825932092547308</v>
      </c>
      <c r="J77" s="6">
        <f t="shared" ref="J77:J78" si="163">100/H77</f>
        <v>3.5974942158954595</v>
      </c>
      <c r="K77" s="5">
        <f>'Nuovi positivi'!C77/D77*100</f>
        <v>2.0807526460211681</v>
      </c>
    </row>
    <row r="78" spans="1:11">
      <c r="A78" s="2">
        <v>43960</v>
      </c>
      <c r="B78" s="10">
        <v>76</v>
      </c>
      <c r="C78" s="3">
        <f>Dati!M78</f>
        <v>2514234</v>
      </c>
      <c r="D78">
        <f t="shared" si="160"/>
        <v>69171</v>
      </c>
      <c r="E78">
        <f t="shared" si="161"/>
        <v>5396</v>
      </c>
      <c r="G78" s="5">
        <f>C78/Casi_totali!B78</f>
        <v>11.519022486117983</v>
      </c>
      <c r="H78" s="5">
        <f>C78/Positivi!B78</f>
        <v>29.634308479290919</v>
      </c>
      <c r="I78" s="6">
        <f t="shared" si="162"/>
        <v>8.6812921947599158</v>
      </c>
      <c r="J78" s="6">
        <f t="shared" si="163"/>
        <v>3.3744671339262773</v>
      </c>
      <c r="K78" s="5">
        <f>'Nuovi positivi'!C78/D78*100</f>
        <v>1.5656850414190917</v>
      </c>
    </row>
    <row r="79" spans="1:11">
      <c r="A79" s="2">
        <v>43961</v>
      </c>
      <c r="B79" s="10">
        <v>77</v>
      </c>
      <c r="C79" s="3">
        <f>Dati!M79</f>
        <v>2565912</v>
      </c>
      <c r="D79">
        <f t="shared" ref="D79" si="164">C79-C78</f>
        <v>51678</v>
      </c>
      <c r="E79">
        <f t="shared" ref="E79" si="165">D79-D78</f>
        <v>-17493</v>
      </c>
      <c r="G79" s="5">
        <f>C79/Casi_totali!B79</f>
        <v>11.712749349522984</v>
      </c>
      <c r="H79" s="5">
        <f>C79/Positivi!B79</f>
        <v>30.794392972012865</v>
      </c>
      <c r="I79" s="6">
        <f t="shared" ref="I79" si="166">100/G79</f>
        <v>8.5377051122563827</v>
      </c>
      <c r="J79" s="6">
        <f t="shared" ref="J79" si="167">100/H79</f>
        <v>3.2473444139939329</v>
      </c>
      <c r="K79" s="5">
        <f>'Nuovi positivi'!C79/D79*100</f>
        <v>1.5519176438716669</v>
      </c>
    </row>
    <row r="80" spans="1:11">
      <c r="A80" s="2">
        <v>43962</v>
      </c>
      <c r="B80" s="10">
        <v>78</v>
      </c>
      <c r="C80" s="3">
        <f>Dati!M80</f>
        <v>2606652</v>
      </c>
      <c r="D80">
        <f t="shared" ref="D80" si="168">C80-C79</f>
        <v>40740</v>
      </c>
      <c r="E80">
        <f t="shared" ref="E80" si="169">D80-D79</f>
        <v>-10938</v>
      </c>
      <c r="G80" s="5">
        <f>C80/Casi_totali!B80</f>
        <v>11.858443957163784</v>
      </c>
      <c r="H80" s="5">
        <f>C80/Positivi!B80</f>
        <v>31.600378236834448</v>
      </c>
      <c r="I80" s="6">
        <f t="shared" ref="I80" si="170">100/G80</f>
        <v>8.4328095963711309</v>
      </c>
      <c r="J80" s="6">
        <f t="shared" ref="J80" si="171">100/H80</f>
        <v>3.1645190842506019</v>
      </c>
      <c r="K80" s="5">
        <f>'Nuovi positivi'!C80/D80*100</f>
        <v>1.8262150220913109</v>
      </c>
    </row>
    <row r="81" spans="1:11">
      <c r="A81" s="2">
        <v>43963</v>
      </c>
      <c r="B81" s="10">
        <v>79</v>
      </c>
      <c r="C81" s="3">
        <f>Dati!M81</f>
        <v>2673655</v>
      </c>
      <c r="D81">
        <f t="shared" ref="D81" si="172">C81-C80</f>
        <v>67003</v>
      </c>
      <c r="E81">
        <f t="shared" ref="E81" si="173">D81-D80</f>
        <v>26263</v>
      </c>
      <c r="G81" s="5">
        <f>C81/Casi_totali!B81</f>
        <v>12.086173694488645</v>
      </c>
      <c r="H81" s="5">
        <f>C81/Positivi!B81</f>
        <v>32.900044298968815</v>
      </c>
      <c r="I81" s="6">
        <f t="shared" ref="I81" si="174">100/G81</f>
        <v>8.273917165827303</v>
      </c>
      <c r="J81" s="6">
        <f t="shared" ref="J81" si="175">100/H81</f>
        <v>3.0395095851933029</v>
      </c>
      <c r="K81" s="5">
        <f>'Nuovi positivi'!C81/D81*100</f>
        <v>2.0924436219273765</v>
      </c>
    </row>
    <row r="82" spans="1:11">
      <c r="A82" s="2">
        <v>43964</v>
      </c>
      <c r="B82" s="10">
        <v>80</v>
      </c>
      <c r="C82" s="3">
        <f>Dati!M82</f>
        <v>2735628</v>
      </c>
      <c r="D82">
        <f t="shared" ref="D82" si="176">C82-C81</f>
        <v>61973</v>
      </c>
      <c r="E82">
        <f t="shared" ref="E82" si="177">D82-D81</f>
        <v>-5030</v>
      </c>
      <c r="G82" s="5">
        <f>C82/Casi_totali!B82</f>
        <v>12.316878579404243</v>
      </c>
      <c r="H82" s="5">
        <f>C82/Positivi!B82</f>
        <v>34.867863925462352</v>
      </c>
      <c r="I82" s="6">
        <f t="shared" ref="I82" si="178">100/G82</f>
        <v>8.1189401482950174</v>
      </c>
      <c r="J82" s="6">
        <f t="shared" ref="J82" si="179">100/H82</f>
        <v>2.8679703526941531</v>
      </c>
      <c r="K82" s="5">
        <f>'Nuovi positivi'!C82/D82*100</f>
        <v>1.4328820615429301</v>
      </c>
    </row>
    <row r="83" spans="1:11">
      <c r="A83" s="2">
        <v>43965</v>
      </c>
      <c r="B83" s="10">
        <v>81</v>
      </c>
      <c r="C83" s="3">
        <f>Dati!M83</f>
        <v>2807504</v>
      </c>
      <c r="D83">
        <f t="shared" ref="D83:D84" si="180">C83-C82</f>
        <v>71876</v>
      </c>
      <c r="E83">
        <f t="shared" ref="E83:E84" si="181">D83-D82</f>
        <v>9903</v>
      </c>
      <c r="G83" s="5">
        <f>C83/Casi_totali!B83</f>
        <v>12.584286585147201</v>
      </c>
      <c r="H83" s="5">
        <f>C83/Positivi!B83</f>
        <v>36.728205128205126</v>
      </c>
      <c r="I83" s="6">
        <f t="shared" ref="I83:I84" si="182">100/G83</f>
        <v>7.9464178857803951</v>
      </c>
      <c r="J83" s="6">
        <f t="shared" ref="J83:J84" si="183">100/H83</f>
        <v>2.7227031555431447</v>
      </c>
      <c r="K83" s="5">
        <f>'Nuovi positivi'!C83/D83*100</f>
        <v>1.3801547108909789</v>
      </c>
    </row>
    <row r="84" spans="1:11">
      <c r="A84" s="2">
        <v>43966</v>
      </c>
      <c r="B84" s="10">
        <v>82</v>
      </c>
      <c r="C84" s="3">
        <f>Dati!M84</f>
        <v>2875680</v>
      </c>
      <c r="D84">
        <f t="shared" si="180"/>
        <v>68176</v>
      </c>
      <c r="E84">
        <f t="shared" si="181"/>
        <v>-3700</v>
      </c>
      <c r="G84" s="5">
        <f>C84/Casi_totali!B84</f>
        <v>12.844451392455948</v>
      </c>
      <c r="H84" s="5">
        <f>C84/Positivi!B84</f>
        <v>39.901207159705841</v>
      </c>
      <c r="I84" s="6">
        <f t="shared" si="182"/>
        <v>7.7854629165971181</v>
      </c>
      <c r="J84" s="6">
        <f t="shared" si="183"/>
        <v>2.5061898403160296</v>
      </c>
      <c r="K84" s="5">
        <f>'Nuovi positivi'!C84/D84*100</f>
        <v>1.1572987561605257</v>
      </c>
    </row>
    <row r="85" spans="1:11">
      <c r="A85" s="2">
        <v>43967</v>
      </c>
      <c r="B85" s="10">
        <v>83</v>
      </c>
      <c r="C85" s="3">
        <f>Dati!M85</f>
        <v>2944859</v>
      </c>
      <c r="D85">
        <f t="shared" ref="D85" si="184">C85-C84</f>
        <v>69179</v>
      </c>
      <c r="E85">
        <f t="shared" ref="E85" si="185">D85-D84</f>
        <v>1003</v>
      </c>
      <c r="G85" s="5">
        <f>C85/Casi_totali!B85</f>
        <v>13.10223794269443</v>
      </c>
      <c r="H85" s="5">
        <f>C85/Positivi!B85</f>
        <v>41.957328280165839</v>
      </c>
      <c r="I85" s="6">
        <f t="shared" ref="I85" si="186">100/G85</f>
        <v>7.6322839225918795</v>
      </c>
      <c r="J85" s="6">
        <f t="shared" ref="J85" si="187">100/H85</f>
        <v>2.383373872908686</v>
      </c>
      <c r="K85" s="5">
        <f>'Nuovi positivi'!C85/D85*100</f>
        <v>1.2648347041732317</v>
      </c>
    </row>
    <row r="86" spans="1:11">
      <c r="A86" s="2">
        <v>43968</v>
      </c>
      <c r="B86" s="10">
        <v>84</v>
      </c>
      <c r="C86" s="3">
        <f>Dati!M86</f>
        <v>3004960</v>
      </c>
      <c r="D86">
        <f t="shared" ref="D86:D87" si="188">C86-C85</f>
        <v>60101</v>
      </c>
      <c r="E86">
        <f t="shared" ref="E86:E87" si="189">D86-D85</f>
        <v>-9078</v>
      </c>
      <c r="G86" s="5">
        <f>C86/Casi_totali!B86</f>
        <v>13.329607203850333</v>
      </c>
      <c r="H86" s="5">
        <f>C86/Positivi!B86</f>
        <v>43.963658176178839</v>
      </c>
      <c r="I86" s="6">
        <f t="shared" ref="I86:I87" si="190">100/G86</f>
        <v>7.5020965337308985</v>
      </c>
      <c r="J86" s="6">
        <f t="shared" ref="J86:J87" si="191">100/H86</f>
        <v>2.2746059847718438</v>
      </c>
      <c r="K86" s="5">
        <f>'Nuovi positivi'!C86/D86*100</f>
        <v>1.1231094324553668</v>
      </c>
    </row>
    <row r="87" spans="1:11">
      <c r="A87" s="2">
        <v>43969</v>
      </c>
      <c r="B87" s="10">
        <v>85</v>
      </c>
      <c r="C87" s="3">
        <f>Dati!M87</f>
        <v>3041366</v>
      </c>
      <c r="D87">
        <f t="shared" si="188"/>
        <v>36406</v>
      </c>
      <c r="E87">
        <f t="shared" si="189"/>
        <v>-23695</v>
      </c>
      <c r="G87" s="5">
        <f>C87/Casi_totali!B87</f>
        <v>13.464163339029422</v>
      </c>
      <c r="H87" s="5">
        <f>C87/Positivi!B87</f>
        <v>45.698405781858071</v>
      </c>
      <c r="I87" s="6">
        <f t="shared" si="190"/>
        <v>7.4271232071378455</v>
      </c>
      <c r="J87" s="6">
        <f t="shared" si="191"/>
        <v>2.1882601436328279</v>
      </c>
      <c r="K87" s="5">
        <f>'Nuovi positivi'!C87/D87*100</f>
        <v>1.2388067900895456</v>
      </c>
    </row>
    <row r="88" spans="1:11">
      <c r="A88" s="2">
        <v>43970</v>
      </c>
      <c r="B88" s="10">
        <v>86</v>
      </c>
      <c r="C88" s="3">
        <f>Dati!M88</f>
        <v>3104524</v>
      </c>
      <c r="D88">
        <f t="shared" ref="D88:D89" si="192">C88-C87</f>
        <v>63158</v>
      </c>
      <c r="E88">
        <f t="shared" ref="E88:E89" si="193">D88-D87</f>
        <v>26752</v>
      </c>
      <c r="G88" s="5">
        <f>C88/Casi_totali!B88</f>
        <v>13.694475935050441</v>
      </c>
      <c r="H88" s="5">
        <f>C88/Positivi!B88</f>
        <v>47.667306422638148</v>
      </c>
      <c r="I88" s="6">
        <f t="shared" ref="I88:I89" si="194">100/G88</f>
        <v>7.3022144457572242</v>
      </c>
      <c r="J88" s="6">
        <f t="shared" ref="J88:J89" si="195">100/H88</f>
        <v>2.0978739413836065</v>
      </c>
      <c r="K88" s="5">
        <f>'Nuovi positivi'!C88/D88*100</f>
        <v>1.287247854586909</v>
      </c>
    </row>
    <row r="89" spans="1:11">
      <c r="A89" s="2">
        <v>43971</v>
      </c>
      <c r="B89" s="10">
        <v>87</v>
      </c>
      <c r="C89" s="3">
        <f>Dati!M89</f>
        <v>3171719</v>
      </c>
      <c r="D89">
        <f t="shared" si="192"/>
        <v>67195</v>
      </c>
      <c r="E89">
        <f t="shared" si="193"/>
        <v>4037</v>
      </c>
      <c r="G89" s="5">
        <f>C89/Casi_totali!B89</f>
        <v>13.94996129554371</v>
      </c>
      <c r="H89" s="5">
        <f>C89/Positivi!B89</f>
        <v>50.543711754207038</v>
      </c>
      <c r="I89" s="6">
        <f t="shared" si="194"/>
        <v>7.1684786703992369</v>
      </c>
      <c r="J89" s="6">
        <f t="shared" si="195"/>
        <v>1.9784854837392594</v>
      </c>
      <c r="K89" s="5">
        <f>'Nuovi positivi'!C89/D89*100</f>
        <v>0.98965696852444385</v>
      </c>
    </row>
    <row r="90" spans="1:11">
      <c r="A90" s="2">
        <v>43972</v>
      </c>
      <c r="B90" s="10">
        <v>88</v>
      </c>
      <c r="C90" s="3">
        <f>Dati!M90</f>
        <v>3243398</v>
      </c>
      <c r="D90">
        <f t="shared" ref="D90" si="196">C90-C89</f>
        <v>71679</v>
      </c>
      <c r="E90">
        <f t="shared" ref="E90" si="197">D90-D89</f>
        <v>4484</v>
      </c>
      <c r="G90" s="5">
        <f>C90/Casi_totali!B90</f>
        <v>14.225055480996113</v>
      </c>
      <c r="H90" s="5">
        <f>C90/Positivi!B90</f>
        <v>53.205347769028869</v>
      </c>
      <c r="I90" s="6">
        <f t="shared" ref="I90" si="198">100/G90</f>
        <v>7.0298495590118764</v>
      </c>
      <c r="J90" s="6">
        <f t="shared" ref="J90" si="199">100/H90</f>
        <v>1.8795103160327533</v>
      </c>
      <c r="K90" s="5">
        <f>'Nuovi positivi'!C90/D90*100</f>
        <v>0.89565981668271033</v>
      </c>
    </row>
    <row r="91" spans="1:11">
      <c r="A91" s="2">
        <v>43973</v>
      </c>
      <c r="B91" s="10">
        <v>89</v>
      </c>
      <c r="C91" s="3">
        <f>Dati!M91</f>
        <v>3318778</v>
      </c>
      <c r="D91">
        <f t="shared" ref="D91:D92" si="200">C91-C90</f>
        <v>75380</v>
      </c>
      <c r="E91">
        <f t="shared" ref="E91:E92" si="201">D91-D90</f>
        <v>3701</v>
      </c>
      <c r="G91" s="5">
        <f>C91/Casi_totali!B91</f>
        <v>14.514156513220618</v>
      </c>
      <c r="H91" s="5">
        <f>C91/Positivi!B91</f>
        <v>55.945146825798183</v>
      </c>
      <c r="I91" s="6">
        <f t="shared" ref="I91:I92" si="202">100/G91</f>
        <v>6.8898251103267532</v>
      </c>
      <c r="J91" s="6">
        <f t="shared" ref="J91:J92" si="203">100/H91</f>
        <v>1.7874651453034822</v>
      </c>
      <c r="K91" s="5">
        <f>'Nuovi positivi'!C91/D91*100</f>
        <v>0.86495091536216495</v>
      </c>
    </row>
    <row r="92" spans="1:11">
      <c r="A92" s="2">
        <v>43974</v>
      </c>
      <c r="B92" s="10">
        <v>90</v>
      </c>
      <c r="C92" s="3">
        <f>Dati!M92</f>
        <v>3391188</v>
      </c>
      <c r="D92">
        <f t="shared" si="200"/>
        <v>72410</v>
      </c>
      <c r="E92">
        <f t="shared" si="201"/>
        <v>-2970</v>
      </c>
      <c r="G92" s="5">
        <f>C92/Casi_totali!B92</f>
        <v>14.787565354275772</v>
      </c>
      <c r="H92" s="5">
        <f>C92/Positivi!B92</f>
        <v>58.719836542457401</v>
      </c>
      <c r="I92" s="6">
        <f t="shared" si="202"/>
        <v>6.7624384139127649</v>
      </c>
      <c r="J92" s="6">
        <f t="shared" si="203"/>
        <v>1.7030020158127477</v>
      </c>
      <c r="K92" s="5">
        <f>'Nuovi positivi'!C92/D92*100</f>
        <v>0.92390553790912855</v>
      </c>
    </row>
    <row r="93" spans="1:11">
      <c r="A93" s="2">
        <v>43975</v>
      </c>
      <c r="B93" s="10">
        <v>91</v>
      </c>
      <c r="C93" s="3">
        <f>Dati!M93</f>
        <v>3447012</v>
      </c>
      <c r="D93">
        <f t="shared" ref="D93:D94" si="204">C93-C92</f>
        <v>55824</v>
      </c>
      <c r="E93">
        <f t="shared" ref="E93:E94" si="205">D93-D92</f>
        <v>-16586</v>
      </c>
      <c r="G93" s="5">
        <f>C93/Casi_totali!B93</f>
        <v>14.996267260656579</v>
      </c>
      <c r="H93" s="5">
        <f>C93/Positivi!B93</f>
        <v>60.907728734494825</v>
      </c>
      <c r="I93" s="6">
        <f t="shared" ref="I93:I94" si="206">100/G93</f>
        <v>6.6683260748729625</v>
      </c>
      <c r="J93" s="6">
        <f t="shared" ref="J93:J94" si="207">100/H93</f>
        <v>1.6418277627115889</v>
      </c>
      <c r="K93" s="5">
        <f>'Nuovi positivi'!C93/D93*100</f>
        <v>0.95120378331900268</v>
      </c>
    </row>
    <row r="94" spans="1:11">
      <c r="A94" s="2">
        <v>43976</v>
      </c>
      <c r="B94" s="10">
        <v>92</v>
      </c>
      <c r="C94" s="3">
        <f>Dati!M94</f>
        <v>3482253</v>
      </c>
      <c r="D94">
        <f t="shared" si="204"/>
        <v>35241</v>
      </c>
      <c r="E94">
        <f t="shared" si="205"/>
        <v>-20583</v>
      </c>
      <c r="G94" s="5">
        <f>C94/Casi_totali!B94</f>
        <v>15.129836894654977</v>
      </c>
      <c r="H94" s="5">
        <f>C94/Positivi!B94</f>
        <v>62.970216998191681</v>
      </c>
      <c r="I94" s="6">
        <f t="shared" si="206"/>
        <v>6.6094565788298549</v>
      </c>
      <c r="J94" s="6">
        <f t="shared" si="207"/>
        <v>1.5880523327856995</v>
      </c>
      <c r="K94" s="5">
        <f>'Nuovi positivi'!C94/D94*100</f>
        <v>0.85128117817315063</v>
      </c>
    </row>
    <row r="95" spans="1:11">
      <c r="A95" s="2">
        <v>43977</v>
      </c>
      <c r="B95" s="10">
        <v>93</v>
      </c>
      <c r="C95" s="3">
        <f>Dati!M95</f>
        <v>3539927</v>
      </c>
      <c r="D95">
        <f t="shared" ref="D95" si="208">C95-C94</f>
        <v>57674</v>
      </c>
      <c r="E95">
        <f t="shared" ref="E95" si="209">D95-D94</f>
        <v>22433</v>
      </c>
      <c r="G95" s="5">
        <f>C95/Casi_totali!B95</f>
        <v>15.353937238402985</v>
      </c>
      <c r="H95" s="5">
        <f>C95/Positivi!B95</f>
        <v>66.86424766725851</v>
      </c>
      <c r="I95" s="6">
        <f t="shared" ref="I95" si="210">100/G95</f>
        <v>6.5129874147122244</v>
      </c>
      <c r="J95" s="6">
        <f t="shared" ref="J95" si="211">100/H95</f>
        <v>1.4955675639638897</v>
      </c>
      <c r="K95" s="5">
        <f>'Nuovi positivi'!C95/D95*100</f>
        <v>0.68835177029510697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D1" workbookViewId="0">
      <pane ySplit="1" topLeftCell="A80" activePane="bottomLeft" state="frozen"/>
      <selection pane="bottomLeft" activeCell="C95" sqref="C9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0.40880364743295561</v>
      </c>
      <c r="F4" s="11">
        <f t="shared" ref="F4:F60" si="0">(E4-E3)*10</f>
        <v>4.0880364743295559</v>
      </c>
      <c r="G4" s="11">
        <f t="shared" ref="G4:G35" si="1">$L$4*B4^$L$5*EXP(-B4/$L$6)</f>
        <v>0.40880364743295561</v>
      </c>
      <c r="H4" s="11">
        <f t="shared" ref="H4:H52" si="2">C4-E4</f>
        <v>321.59119635256707</v>
      </c>
      <c r="I4" s="11">
        <f>H4-H3</f>
        <v>92.591196352567067</v>
      </c>
      <c r="K4" s="4" t="s">
        <v>23</v>
      </c>
      <c r="L4" s="17">
        <f>0.017</f>
        <v>1.7000000000000001E-2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3.0998983940937461</v>
      </c>
      <c r="F5" s="11">
        <f t="shared" si="0"/>
        <v>26.910947466607908</v>
      </c>
      <c r="G5" s="11">
        <f t="shared" si="1"/>
        <v>2.6910947466607906</v>
      </c>
      <c r="H5" s="11">
        <f t="shared" si="2"/>
        <v>396.90010160590623</v>
      </c>
      <c r="I5" s="11">
        <f t="shared" ref="I5:I52" si="5">H5-H4</f>
        <v>75.308905253339162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12.930511462004819</v>
      </c>
      <c r="F6" s="11">
        <f t="shared" si="0"/>
        <v>98.306130679110737</v>
      </c>
      <c r="G6" s="11">
        <f t="shared" si="1"/>
        <v>9.8306130679110737</v>
      </c>
      <c r="H6" s="11">
        <f t="shared" si="2"/>
        <v>637.0694885379952</v>
      </c>
      <c r="I6" s="11">
        <f t="shared" si="5"/>
        <v>240.16938693208897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38.937412125967953</v>
      </c>
      <c r="F7" s="11">
        <f t="shared" si="0"/>
        <v>260.06900663963131</v>
      </c>
      <c r="G7" s="11">
        <f t="shared" si="1"/>
        <v>26.006900663963137</v>
      </c>
      <c r="H7" s="11">
        <f t="shared" si="2"/>
        <v>849.06258787403203</v>
      </c>
      <c r="I7" s="11">
        <f t="shared" si="5"/>
        <v>211.99309933603683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95.036107341695327</v>
      </c>
      <c r="F8" s="11">
        <f t="shared" si="0"/>
        <v>560.98695215727378</v>
      </c>
      <c r="G8" s="11">
        <f t="shared" si="1"/>
        <v>56.098695215727375</v>
      </c>
      <c r="H8" s="11">
        <f t="shared" si="2"/>
        <v>1032.9638926583048</v>
      </c>
      <c r="I8" s="11">
        <f t="shared" si="5"/>
        <v>183.90130478427272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200.14625339375866</v>
      </c>
      <c r="F9" s="11">
        <f t="shared" si="0"/>
        <v>1051.1014605206333</v>
      </c>
      <c r="G9" s="11">
        <f t="shared" si="1"/>
        <v>105.11014605206333</v>
      </c>
      <c r="H9" s="11">
        <f t="shared" si="2"/>
        <v>1493.8537466062414</v>
      </c>
      <c r="I9" s="11">
        <f t="shared" si="5"/>
        <v>460.88985394793667</v>
      </c>
      <c r="K9" s="12" t="s">
        <v>30</v>
      </c>
      <c r="L9" s="11">
        <f>AVERAGE(H3:H36)</f>
        <v>2349.0432048244788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377.79506459042034</v>
      </c>
      <c r="F10" s="11">
        <f t="shared" si="0"/>
        <v>1776.4881119666168</v>
      </c>
      <c r="G10" s="11">
        <f t="shared" si="1"/>
        <v>177.64881119666168</v>
      </c>
      <c r="H10" s="11">
        <f t="shared" si="2"/>
        <v>1658.2049354095798</v>
      </c>
      <c r="I10" s="11">
        <f t="shared" si="5"/>
        <v>164.35118880333835</v>
      </c>
      <c r="K10" s="12" t="s">
        <v>31</v>
      </c>
      <c r="L10" s="6">
        <f>STDEVP(H3:H36)</f>
        <v>1138.9439524158411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655.30775574771587</v>
      </c>
      <c r="F11" s="11">
        <f t="shared" si="0"/>
        <v>2775.1269115729556</v>
      </c>
      <c r="G11" s="11">
        <f t="shared" si="1"/>
        <v>277.51269115729548</v>
      </c>
      <c r="H11" s="11">
        <f t="shared" si="2"/>
        <v>1846.6922442522841</v>
      </c>
      <c r="I11" s="11">
        <f t="shared" si="5"/>
        <v>188.48730884270435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1062.7145176987347</v>
      </c>
      <c r="F12" s="11">
        <f t="shared" si="0"/>
        <v>4074.0676195101878</v>
      </c>
      <c r="G12" s="11">
        <f t="shared" si="1"/>
        <v>407.40676195101889</v>
      </c>
      <c r="H12" s="11">
        <f t="shared" si="2"/>
        <v>2026.2854823012653</v>
      </c>
      <c r="I12" s="11">
        <f t="shared" si="5"/>
        <v>179.59323804898122</v>
      </c>
      <c r="K12" s="12" t="s">
        <v>41</v>
      </c>
      <c r="L12" s="11">
        <f>AVERAGE(I4:I39)</f>
        <v>-44.141309006682505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1631.5014235890237</v>
      </c>
      <c r="F13" s="11">
        <f t="shared" si="0"/>
        <v>5687.8690589028902</v>
      </c>
      <c r="G13" s="11">
        <f t="shared" si="1"/>
        <v>568.78690589028906</v>
      </c>
      <c r="H13" s="11">
        <f t="shared" si="2"/>
        <v>2226.4985764109761</v>
      </c>
      <c r="I13" s="11">
        <f t="shared" si="5"/>
        <v>200.21309410971071</v>
      </c>
      <c r="K13" s="12" t="s">
        <v>31</v>
      </c>
      <c r="L13" s="6">
        <f>STDEVP(I4:I39)</f>
        <v>648.72833573592368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2393.3178372678117</v>
      </c>
      <c r="F14" s="11">
        <f t="shared" si="0"/>
        <v>7618.1641367878801</v>
      </c>
      <c r="G14" s="11">
        <f t="shared" si="1"/>
        <v>761.81641367878797</v>
      </c>
      <c r="H14" s="11">
        <f t="shared" si="2"/>
        <v>2242.6821627321883</v>
      </c>
      <c r="I14" s="11">
        <f t="shared" si="5"/>
        <v>16.18358632121226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3378.7319730593599</v>
      </c>
      <c r="F15" s="11">
        <f t="shared" si="0"/>
        <v>9854.1413579154832</v>
      </c>
      <c r="G15" s="11">
        <f t="shared" si="1"/>
        <v>985.41413579154846</v>
      </c>
      <c r="H15" s="11">
        <f t="shared" si="2"/>
        <v>2504.2680269406401</v>
      </c>
      <c r="I15" s="11">
        <f t="shared" si="5"/>
        <v>261.58586420845177</v>
      </c>
      <c r="K15" t="s">
        <v>32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4616.1035503739758</v>
      </c>
      <c r="F16" s="11">
        <f t="shared" si="0"/>
        <v>12373.715773146159</v>
      </c>
      <c r="G16" s="11">
        <f t="shared" si="1"/>
        <v>1237.3715773146157</v>
      </c>
      <c r="H16" s="11">
        <f t="shared" si="2"/>
        <v>2758.8964496260242</v>
      </c>
      <c r="I16" s="11">
        <f t="shared" si="5"/>
        <v>254.62842268538407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6130.620660171945</v>
      </c>
      <c r="F17" s="11">
        <f t="shared" si="0"/>
        <v>15145.171097979692</v>
      </c>
      <c r="G17" s="11">
        <f t="shared" si="1"/>
        <v>1514.5171097979689</v>
      </c>
      <c r="H17" s="11">
        <f t="shared" si="2"/>
        <v>3041.379339828055</v>
      </c>
      <c r="I17" s="11">
        <f t="shared" si="5"/>
        <v>282.48289020203083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7943.5285254974933</v>
      </c>
      <c r="F18" s="11">
        <f t="shared" si="0"/>
        <v>18129.078653255485</v>
      </c>
      <c r="G18" s="11">
        <f t="shared" si="1"/>
        <v>1812.9078653255485</v>
      </c>
      <c r="H18" s="11">
        <f t="shared" si="2"/>
        <v>2205.4714745025067</v>
      </c>
      <c r="I18" s="11">
        <f t="shared" si="5"/>
        <v>-835.9078653255483</v>
      </c>
      <c r="K18" t="s">
        <v>42</v>
      </c>
      <c r="L18" s="11">
        <f>MAX(E3:E117)</f>
        <v>239771.71601584088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10071.561523206963</v>
      </c>
      <c r="F19" s="11">
        <f t="shared" si="0"/>
        <v>21280.329977094698</v>
      </c>
      <c r="G19" s="11">
        <f t="shared" si="1"/>
        <v>2128.0329977094693</v>
      </c>
      <c r="H19" s="11">
        <f t="shared" si="2"/>
        <v>2390.4384767930369</v>
      </c>
      <c r="I19" s="11">
        <f t="shared" si="5"/>
        <v>184.96700229053022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12526.576849568681</v>
      </c>
      <c r="F20" s="11">
        <f t="shared" si="0"/>
        <v>24550.153263617176</v>
      </c>
      <c r="G20" s="11">
        <f t="shared" si="1"/>
        <v>2455.0153263617181</v>
      </c>
      <c r="H20" s="11">
        <f t="shared" si="2"/>
        <v>2586.4231504313193</v>
      </c>
      <c r="I20" s="11">
        <f t="shared" si="5"/>
        <v>195.9846736382824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15315.378444357833</v>
      </c>
      <c r="F21" s="11">
        <f t="shared" si="0"/>
        <v>27888.015947891527</v>
      </c>
      <c r="G21" s="11">
        <f t="shared" si="1"/>
        <v>2788.8015947891517</v>
      </c>
      <c r="H21" s="11">
        <f t="shared" si="2"/>
        <v>2344.6215556421666</v>
      </c>
      <c r="I21" s="11">
        <f t="shared" si="5"/>
        <v>-241.80159478915266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18439.712932516217</v>
      </c>
      <c r="F22" s="11">
        <f t="shared" si="0"/>
        <v>31243.344881583835</v>
      </c>
      <c r="G22" s="11">
        <f t="shared" si="1"/>
        <v>3124.3344881583844</v>
      </c>
      <c r="H22" s="11">
        <f t="shared" si="2"/>
        <v>2717.2870674837832</v>
      </c>
      <c r="I22" s="11">
        <f t="shared" si="5"/>
        <v>372.66551184161654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21896.414999556662</v>
      </c>
      <c r="F23" s="11">
        <f t="shared" si="0"/>
        <v>34567.020670404454</v>
      </c>
      <c r="G23" s="11">
        <f t="shared" si="1"/>
        <v>3456.7020670404459</v>
      </c>
      <c r="H23" s="11">
        <f t="shared" si="2"/>
        <v>2850.5850004433378</v>
      </c>
      <c r="I23" s="11">
        <f t="shared" si="5"/>
        <v>133.2979329595546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25677.677353787876</v>
      </c>
      <c r="F24" s="11">
        <f t="shared" si="0"/>
        <v>37812.62354231214</v>
      </c>
      <c r="G24" s="11">
        <f t="shared" si="1"/>
        <v>3781.2623542312149</v>
      </c>
      <c r="H24" s="11">
        <f t="shared" si="2"/>
        <v>2302.3226462121238</v>
      </c>
      <c r="I24" s="11">
        <f t="shared" si="5"/>
        <v>-548.26235423121398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29771.419819747287</v>
      </c>
      <c r="F25" s="11">
        <f t="shared" si="0"/>
        <v>40937.424659594108</v>
      </c>
      <c r="G25" s="11">
        <f t="shared" si="1"/>
        <v>4093.7424659594126</v>
      </c>
      <c r="H25" s="11">
        <f t="shared" si="2"/>
        <v>1734.580180252713</v>
      </c>
      <c r="I25" s="11">
        <f t="shared" si="5"/>
        <v>-567.74246595941077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34161.73275964085</v>
      </c>
      <c r="F26" s="11">
        <f t="shared" si="0"/>
        <v>43903.129398935635</v>
      </c>
      <c r="G26" s="11">
        <f t="shared" si="1"/>
        <v>4390.3129398935653</v>
      </c>
      <c r="H26" s="11">
        <f t="shared" si="2"/>
        <v>1551.2672403591496</v>
      </c>
      <c r="I26" s="11">
        <f t="shared" si="5"/>
        <v>-183.31293989356345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38829.371585153785</v>
      </c>
      <c r="F27" s="11">
        <f t="shared" si="0"/>
        <v>46676.38825512935</v>
      </c>
      <c r="G27" s="11">
        <f t="shared" si="1"/>
        <v>4667.6388255129359</v>
      </c>
      <c r="H27" s="11">
        <f t="shared" si="2"/>
        <v>2205.6284148462146</v>
      </c>
      <c r="I27" s="11">
        <f t="shared" si="5"/>
        <v>654.361174487065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43752.281303761898</v>
      </c>
      <c r="F28" s="11">
        <f t="shared" si="0"/>
        <v>49229.097186081126</v>
      </c>
      <c r="G28" s="11">
        <f t="shared" si="1"/>
        <v>4922.9097186081108</v>
      </c>
      <c r="H28" s="11">
        <f t="shared" si="2"/>
        <v>3268.718696238102</v>
      </c>
      <c r="I28" s="11">
        <f t="shared" si="5"/>
        <v>1063.0902813918874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48906.132596208088</v>
      </c>
      <c r="F29" s="11">
        <f t="shared" si="0"/>
        <v>51538.512924461902</v>
      </c>
      <c r="G29" s="11">
        <f t="shared" si="1"/>
        <v>5153.8512924461893</v>
      </c>
      <c r="H29" s="11">
        <f t="shared" si="2"/>
        <v>4671.8674037919118</v>
      </c>
      <c r="I29" s="11">
        <f t="shared" si="5"/>
        <v>1403.1487075538098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54264.853648521937</v>
      </c>
      <c r="F30" s="11">
        <f t="shared" si="0"/>
        <v>53587.210523138492</v>
      </c>
      <c r="G30" s="11">
        <f t="shared" si="1"/>
        <v>5358.7210523138465</v>
      </c>
      <c r="H30" s="11">
        <f t="shared" si="2"/>
        <v>4873.1463514780626</v>
      </c>
      <c r="I30" s="11">
        <f t="shared" si="5"/>
        <v>201.27894768615079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59801.144710552711</v>
      </c>
      <c r="F31" s="11">
        <f t="shared" si="0"/>
        <v>55362.910620307739</v>
      </c>
      <c r="G31" s="11">
        <f t="shared" si="1"/>
        <v>5536.291062030773</v>
      </c>
      <c r="H31" s="11">
        <f t="shared" si="2"/>
        <v>4125.8552894472887</v>
      </c>
      <c r="I31" s="11">
        <f t="shared" si="5"/>
        <v>-747.2910620307739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65486.965009975829</v>
      </c>
      <c r="F32" s="11">
        <f t="shared" si="0"/>
        <v>56858.202994231178</v>
      </c>
      <c r="G32" s="11">
        <f t="shared" si="1"/>
        <v>5685.8202994231215</v>
      </c>
      <c r="H32" s="11">
        <f t="shared" si="2"/>
        <v>3689.0349900241708</v>
      </c>
      <c r="I32" s="11">
        <f t="shared" si="5"/>
        <v>-436.82029942311783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71293.984135688937</v>
      </c>
      <c r="F33" s="11">
        <f t="shared" si="0"/>
        <v>58070.191257131082</v>
      </c>
      <c r="G33" s="11">
        <f t="shared" si="1"/>
        <v>5807.0191257131137</v>
      </c>
      <c r="H33" s="11">
        <f t="shared" si="2"/>
        <v>3092.0158643110626</v>
      </c>
      <c r="I33" s="11">
        <f t="shared" si="5"/>
        <v>-597.01912571310822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77193.992264421482</v>
      </c>
      <c r="F34" s="11">
        <f t="shared" si="0"/>
        <v>59000.081287325447</v>
      </c>
      <c r="G34" s="11">
        <f t="shared" si="1"/>
        <v>5900.0081287325456</v>
      </c>
      <c r="H34" s="11">
        <f t="shared" si="2"/>
        <v>3345.0077355785179</v>
      </c>
      <c r="I34" s="11">
        <f t="shared" si="5"/>
        <v>252.99187126745528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83159.265608391128</v>
      </c>
      <c r="F35" s="11">
        <f t="shared" si="0"/>
        <v>59652.733439696458</v>
      </c>
      <c r="G35" s="11">
        <f t="shared" si="1"/>
        <v>5965.273343969644</v>
      </c>
      <c r="H35" s="11">
        <f t="shared" si="2"/>
        <v>3338.7343916088721</v>
      </c>
      <c r="I35" s="11">
        <f t="shared" si="5"/>
        <v>-6.2733439696457935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89162.88519654813</v>
      </c>
      <c r="F36" s="11">
        <f t="shared" si="0"/>
        <v>60036.19588157002</v>
      </c>
      <c r="G36" s="11">
        <f t="shared" ref="G36:G60" si="6">$L$4*B36^$L$5*EXP(-B36/$L$6)</f>
        <v>6003.6195881570011</v>
      </c>
      <c r="H36" s="11">
        <f t="shared" si="2"/>
        <v>3309.1148034518701</v>
      </c>
      <c r="I36" s="11">
        <f t="shared" si="5"/>
        <v>-29.619588157001999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95179.008567272191</v>
      </c>
      <c r="F37" s="11">
        <f t="shared" si="0"/>
        <v>60161.233707240608</v>
      </c>
      <c r="G37" s="11">
        <f t="shared" si="6"/>
        <v>6016.1233707240654</v>
      </c>
      <c r="H37" s="11">
        <f t="shared" si="2"/>
        <v>2509.9914327278093</v>
      </c>
      <c r="I37" s="11">
        <f t="shared" si="5"/>
        <v>-799.12337072406081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101183.09515604835</v>
      </c>
      <c r="F38" s="11">
        <f t="shared" si="0"/>
        <v>60040.865887761611</v>
      </c>
      <c r="G38" s="11">
        <f t="shared" si="6"/>
        <v>6004.0865887761556</v>
      </c>
      <c r="H38" s="11">
        <f t="shared" si="2"/>
        <v>555.90484395164822</v>
      </c>
      <c r="I38" s="11">
        <f t="shared" si="5"/>
        <v>-1954.0865887761611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107152.08712424057</v>
      </c>
      <c r="F39" s="11">
        <f t="shared" si="0"/>
        <v>59689.919681922183</v>
      </c>
      <c r="G39" s="11">
        <f t="shared" si="6"/>
        <v>5968.9919681922183</v>
      </c>
      <c r="H39" s="11">
        <f t="shared" si="2"/>
        <v>-1360.0871242405701</v>
      </c>
      <c r="I39" s="11">
        <f t="shared" si="5"/>
        <v>-1915.9919681922183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113064.54811567134</v>
      </c>
      <c r="F40" s="11">
        <f t="shared" si="0"/>
        <v>59124.609914307657</v>
      </c>
      <c r="G40" s="11">
        <f t="shared" si="6"/>
        <v>5912.4609914307675</v>
      </c>
      <c r="H40" s="11">
        <f t="shared" si="2"/>
        <v>-2490.5481156713358</v>
      </c>
      <c r="I40" s="11">
        <f t="shared" si="5"/>
        <v>-1130.4609914307657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118900.76296992981</v>
      </c>
      <c r="F41" s="11">
        <f t="shared" si="0"/>
        <v>58362.148542584764</v>
      </c>
      <c r="G41" s="11">
        <f t="shared" si="6"/>
        <v>5836.2148542584764</v>
      </c>
      <c r="H41" s="11">
        <f t="shared" si="2"/>
        <v>-3658.7629699298122</v>
      </c>
      <c r="I41" s="11">
        <f t="shared" si="5"/>
        <v>-1168.2148542584764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124642.80178986858</v>
      </c>
      <c r="F42" s="11">
        <f t="shared" si="0"/>
        <v>57420.388199387671</v>
      </c>
      <c r="G42" s="11">
        <f t="shared" si="6"/>
        <v>5742.0388199387708</v>
      </c>
      <c r="H42" s="11">
        <f t="shared" si="2"/>
        <v>-4815.8017898685794</v>
      </c>
      <c r="I42" s="11">
        <f t="shared" si="5"/>
        <v>-1157.0388199387671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130274.55198024797</v>
      </c>
      <c r="F43" s="11">
        <f t="shared" si="0"/>
        <v>56317.501903793891</v>
      </c>
      <c r="G43" s="11">
        <f t="shared" si="6"/>
        <v>5631.7501903793882</v>
      </c>
      <c r="H43" s="11">
        <f t="shared" si="2"/>
        <v>-5642.5519802479685</v>
      </c>
      <c r="I43" s="11">
        <f t="shared" si="5"/>
        <v>-826.7501903793891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135781.72196869852</v>
      </c>
      <c r="F44" s="11">
        <f t="shared" si="0"/>
        <v>55071.699884505506</v>
      </c>
      <c r="G44" s="11">
        <f t="shared" si="6"/>
        <v>5507.1699884505369</v>
      </c>
      <c r="H44" s="11">
        <f t="shared" si="2"/>
        <v>-6833.721968698519</v>
      </c>
      <c r="I44" s="11">
        <f t="shared" si="5"/>
        <v>-1191.1699884505506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141151.82031138547</v>
      </c>
      <c r="F45" s="11">
        <f t="shared" si="0"/>
        <v>53700.983426869498</v>
      </c>
      <c r="G45" s="11">
        <f t="shared" si="6"/>
        <v>5370.0983426869479</v>
      </c>
      <c r="H45" s="11">
        <f t="shared" si="2"/>
        <v>-8604.8203113854688</v>
      </c>
      <c r="I45" s="11">
        <f t="shared" si="5"/>
        <v>-1771.0983426869498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146374.11379442399</v>
      </c>
      <c r="F46" s="11">
        <f t="shared" si="0"/>
        <v>52222.934830385202</v>
      </c>
      <c r="G46" s="11">
        <f t="shared" si="6"/>
        <v>5222.2934830385066</v>
      </c>
      <c r="H46" s="11">
        <f t="shared" si="2"/>
        <v>-10788.113794423989</v>
      </c>
      <c r="I46" s="11">
        <f t="shared" si="5"/>
        <v>-2183.2934830385202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151439.56798660808</v>
      </c>
      <c r="F47" s="11">
        <f t="shared" si="0"/>
        <v>50654.541921840864</v>
      </c>
      <c r="G47" s="11">
        <f t="shared" si="6"/>
        <v>5065.4541921840719</v>
      </c>
      <c r="H47" s="11">
        <f t="shared" si="2"/>
        <v>-12017.567986608075</v>
      </c>
      <c r="I47" s="11">
        <f t="shared" si="5"/>
        <v>-1229.4541921840864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156340.77349563688</v>
      </c>
      <c r="F48" s="11">
        <f t="shared" si="0"/>
        <v>49012.05509028805</v>
      </c>
      <c r="G48" s="11">
        <f t="shared" si="6"/>
        <v>4901.2055090288031</v>
      </c>
      <c r="H48" s="11">
        <f t="shared" si="2"/>
        <v>-12714.77349563688</v>
      </c>
      <c r="I48" s="11">
        <f t="shared" si="5"/>
        <v>-697.20550902880495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161071.86094286529</v>
      </c>
      <c r="F49" s="11">
        <f t="shared" si="0"/>
        <v>47310.874472284049</v>
      </c>
      <c r="G49" s="11">
        <f t="shared" si="6"/>
        <v>4731.0874472283995</v>
      </c>
      <c r="H49" s="11">
        <f t="shared" si="2"/>
        <v>-13494.860942865285</v>
      </c>
      <c r="I49" s="11">
        <f t="shared" si="5"/>
        <v>-780.08744722840493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165628.40741272469</v>
      </c>
      <c r="F50" s="11">
        <f t="shared" si="0"/>
        <v>45565.464698594005</v>
      </c>
      <c r="G50" s="11">
        <f t="shared" si="6"/>
        <v>4556.5464698593905</v>
      </c>
      <c r="H50" s="11">
        <f t="shared" si="2"/>
        <v>-13357.407412724686</v>
      </c>
      <c r="I50" s="11">
        <f t="shared" si="5"/>
        <v>137.45353014059947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170007.33686246126</v>
      </c>
      <c r="F51" s="11">
        <f t="shared" si="0"/>
        <v>43789.294497365772</v>
      </c>
      <c r="G51" s="11">
        <f t="shared" si="6"/>
        <v>4378.9294497365636</v>
      </c>
      <c r="H51" s="11">
        <f t="shared" si="2"/>
        <v>-13644.336862461263</v>
      </c>
      <c r="I51" s="11">
        <f t="shared" si="5"/>
        <v>-286.92944973657723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174206.81670403609</v>
      </c>
      <c r="F52" s="11">
        <f t="shared" si="0"/>
        <v>41994.798415748228</v>
      </c>
      <c r="G52" s="11">
        <f t="shared" si="6"/>
        <v>4199.4798415748201</v>
      </c>
      <c r="H52" s="11">
        <f t="shared" si="2"/>
        <v>-14690.816704036086</v>
      </c>
      <c r="I52" s="11">
        <f t="shared" si="5"/>
        <v>-1046.4798415748228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178226.15249961449</v>
      </c>
      <c r="F53" s="11">
        <f t="shared" si="0"/>
        <v>40193.357955784013</v>
      </c>
      <c r="G53" s="11">
        <f t="shared" si="6"/>
        <v>4019.3357955784154</v>
      </c>
      <c r="H53" s="11">
        <f t="shared" ref="H53" si="8">C53-E53</f>
        <v>-15738.152499614487</v>
      </c>
      <c r="I53" s="11">
        <f t="shared" ref="I53" si="9">H53-H52</f>
        <v>-1047.3357955784013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182065.68245028547</v>
      </c>
      <c r="F54" s="11">
        <f t="shared" si="0"/>
        <v>38395.299506709853</v>
      </c>
      <c r="G54" s="11">
        <f t="shared" si="6"/>
        <v>3839.5299506709825</v>
      </c>
      <c r="H54" s="11">
        <f t="shared" ref="H54" si="11">C54-E54</f>
        <v>-16910.682450285472</v>
      </c>
      <c r="I54" s="11">
        <f t="shared" ref="I54" si="12">H54-H53</f>
        <v>-1172.5299506709853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185726.67310847199</v>
      </c>
      <c r="F55" s="11">
        <f t="shared" si="0"/>
        <v>36609.906581865216</v>
      </c>
      <c r="G55" s="11">
        <f t="shared" si="6"/>
        <v>3660.9906581865284</v>
      </c>
      <c r="H55" s="11">
        <f t="shared" ref="H55" si="14">C55-E55</f>
        <v>-16785.673108471994</v>
      </c>
      <c r="I55" s="11">
        <f t="shared" ref="I55" si="15">H55-H54</f>
        <v>125.00934181347839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189211.21751080162</v>
      </c>
      <c r="F56" s="11">
        <f t="shared" si="0"/>
        <v>34845.444023296295</v>
      </c>
      <c r="G56" s="11">
        <f t="shared" si="6"/>
        <v>3484.5444023296409</v>
      </c>
      <c r="H56" s="11">
        <f t="shared" ref="H56" si="17">C56-E56</f>
        <v>-16777.217510801624</v>
      </c>
      <c r="I56" s="11">
        <f t="shared" ref="I56" si="18">H56-H55</f>
        <v>8.45559767037048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192522.13671195242</v>
      </c>
      <c r="F57" s="11">
        <f t="shared" si="0"/>
        <v>33109.192011507985</v>
      </c>
      <c r="G57" s="11">
        <f t="shared" si="6"/>
        <v>3310.9192011507898</v>
      </c>
      <c r="H57" s="11">
        <f t="shared" ref="H57" si="20">C57-E57</f>
        <v>-16597.136711952422</v>
      </c>
      <c r="I57" s="11">
        <f t="shared" ref="I57" si="21">H57-H56</f>
        <v>180.08079884920153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195662.88550234085</v>
      </c>
      <c r="F58" s="11">
        <f t="shared" si="0"/>
        <v>31407.487903884321</v>
      </c>
      <c r="G58" s="11">
        <f t="shared" si="6"/>
        <v>3140.7487903884175</v>
      </c>
      <c r="H58" s="11">
        <f t="shared" ref="H58" si="23">C58-E58</f>
        <v>-16690.885502340854</v>
      </c>
      <c r="I58" s="11">
        <f t="shared" ref="I58" si="24">H58-H57</f>
        <v>-93.748790388432099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198637.46291400192</v>
      </c>
      <c r="F59" s="11">
        <f t="shared" si="0"/>
        <v>29745.774116610701</v>
      </c>
      <c r="G59" s="11">
        <f t="shared" si="6"/>
        <v>2974.5774116610633</v>
      </c>
      <c r="H59" s="11">
        <f t="shared" ref="H59" si="26">C59-E59</f>
        <v>-17409.462914001924</v>
      </c>
      <c r="I59" s="11">
        <f t="shared" ref="I59" si="27">H59-H58</f>
        <v>-718.57741166107007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201450.32795963177</v>
      </c>
      <c r="F60" s="11">
        <f t="shared" si="0"/>
        <v>28128.650456298492</v>
      </c>
      <c r="G60" s="11">
        <f t="shared" si="6"/>
        <v>2812.8650456298556</v>
      </c>
      <c r="H60" s="11">
        <f t="shared" ref="H60" si="29">C60-E60</f>
        <v>-17493.327959631773</v>
      </c>
      <c r="I60" s="11">
        <f t="shared" ref="I60" si="30">H60-H59</f>
        <v>-83.865045629849192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204106.3209091163</v>
      </c>
      <c r="F61" s="11">
        <f t="shared" ref="F61" si="33">(E61-E60)*10</f>
        <v>26559.929494845273</v>
      </c>
      <c r="G61" s="11">
        <f t="shared" ref="G61" si="34">$L$4*B61^$L$5*EXP(-B61/$L$6)</f>
        <v>2655.9929494845137</v>
      </c>
      <c r="H61" s="11">
        <f t="shared" ref="H61" si="35">C61-E61</f>
        <v>-16779.320909116301</v>
      </c>
      <c r="I61" s="11">
        <f t="shared" ref="I61" si="36">H61-H60</f>
        <v>714.00705051547266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206610.59028523497</v>
      </c>
      <c r="F62" s="11">
        <f t="shared" ref="F62" si="39">(E62-E61)*10</f>
        <v>25042.693761186674</v>
      </c>
      <c r="G62" s="11">
        <f t="shared" ref="G62" si="40">$L$4*B62^$L$5*EXP(-B62/$L$6)</f>
        <v>2504.2693761186761</v>
      </c>
      <c r="H62" s="11">
        <f t="shared" ref="H62" si="41">C62-E62</f>
        <v>-16637.590285234968</v>
      </c>
      <c r="I62" s="11">
        <f t="shared" ref="I62" si="42">H62-H61</f>
        <v>141.73062388133258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208968.52565465556</v>
      </c>
      <c r="F63" s="11">
        <f t="shared" ref="F63" si="45">(E63-E62)*10</f>
        <v>23579.353694205929</v>
      </c>
      <c r="G63" s="11">
        <f t="shared" ref="G63" si="46">$L$4*B63^$L$5*EXP(-B63/$L$6)</f>
        <v>2357.935369420582</v>
      </c>
      <c r="H63" s="11">
        <f t="shared" ref="H63" si="47">C63-E63</f>
        <v>-15974.525654655561</v>
      </c>
      <c r="I63" s="11">
        <f t="shared" ref="I63" si="48">H63-H62</f>
        <v>663.06463057940709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211185.69620070397</v>
      </c>
      <c r="F64" s="11">
        <f t="shared" ref="F64" si="51">(E64-E63)*10</f>
        <v>22171.705460484081</v>
      </c>
      <c r="G64" s="11">
        <f t="shared" ref="G64" si="52">$L$4*B64^$L$5*EXP(-B64/$L$6)</f>
        <v>2217.1705460484145</v>
      </c>
      <c r="H64" s="11">
        <f t="shared" ref="H64" si="53">C64-E64</f>
        <v>-15834.696200703969</v>
      </c>
      <c r="I64" s="11">
        <f t="shared" ref="I64" si="54">H64-H63</f>
        <v>139.82945395159186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213267.79498948553</v>
      </c>
      <c r="F65" s="11">
        <f t="shared" ref="F65" si="57">(E65-E64)*10</f>
        <v>20820.987887815572</v>
      </c>
      <c r="G65" s="11">
        <f t="shared" ref="G65" si="58">$L$4*B65^$L$5*EXP(-B65/$L$6)</f>
        <v>2082.0987887815563</v>
      </c>
      <c r="H65" s="11">
        <f t="shared" ref="H65" si="59">C65-E65</f>
        <v>-15592.794989485526</v>
      </c>
      <c r="I65" s="11">
        <f t="shared" ref="I65" si="60">H65-H64</f>
        <v>241.90121121844277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215220.58877946748</v>
      </c>
      <c r="F66" s="11">
        <f t="shared" ref="F66" si="63">(E66-E65)*10</f>
        <v>19527.937899819517</v>
      </c>
      <c r="G66" s="11">
        <f t="shared" ref="G66" si="64">$L$4*B66^$L$5*EXP(-B66/$L$6)</f>
        <v>1952.7937899819606</v>
      </c>
      <c r="H66" s="11">
        <f t="shared" ref="H66" si="65">C66-E66</f>
        <v>-15806.588779467478</v>
      </c>
      <c r="I66" s="11">
        <f t="shared" ref="I66" si="66">H66-H65</f>
        <v>-213.7937899819517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217049.87317531367</v>
      </c>
      <c r="F67" s="11">
        <f t="shared" ref="F67" si="69">(E67-E66)*10</f>
        <v>18292.84395846189</v>
      </c>
      <c r="G67" s="11">
        <f t="shared" ref="G67" si="70">$L$4*B67^$L$5*EXP(-B67/$L$6)</f>
        <v>1829.2843958461924</v>
      </c>
      <c r="H67" s="11">
        <f t="shared" ref="H67" si="71">C67-E67</f>
        <v>-15544.873175313667</v>
      </c>
      <c r="I67" s="11">
        <f t="shared" ref="I67" si="72">H67-H66</f>
        <v>261.715604153811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218761.43288830467</v>
      </c>
      <c r="F68" s="11">
        <f t="shared" ref="F68" si="75">(E68-E67)*10</f>
        <v>17115.59712991002</v>
      </c>
      <c r="G68" s="11">
        <f t="shared" ref="G68" si="76">$L$4*B68^$L$5*EXP(-B68/$L$6)</f>
        <v>1711.5597129910041</v>
      </c>
      <c r="H68" s="11">
        <f t="shared" ref="H68" si="77">C68-E68</f>
        <v>-15170.432888304669</v>
      </c>
      <c r="I68" s="11">
        <f t="shared" ref="I68" si="78">H68-H67</f>
        <v>374.44028700899798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220361.00683683564</v>
      </c>
      <c r="F69" s="11">
        <f t="shared" ref="F69" si="81">(E69-E68)*10</f>
        <v>15995.73948530975</v>
      </c>
      <c r="G69" s="11">
        <f t="shared" ref="G69" si="82">$L$4*B69^$L$5*EXP(-B69/$L$6)</f>
        <v>1599.5739485309714</v>
      </c>
      <c r="H69" s="11">
        <f t="shared" ref="H69" si="83">C69-E69</f>
        <v>-14898.006836835644</v>
      </c>
      <c r="I69" s="11">
        <f t="shared" ref="I69" si="84">H69-H68</f>
        <v>272.42605146902497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221854.25780006655</v>
      </c>
      <c r="F70" s="11">
        <f t="shared" ref="F70" si="87">(E70-E69)*10</f>
        <v>14932.509632309084</v>
      </c>
      <c r="G70" s="11">
        <f t="shared" ref="G70" si="88">$L$4*B70^$L$5*EXP(-B70/$L$6)</f>
        <v>1493.2509632309052</v>
      </c>
      <c r="H70" s="11">
        <f t="shared" ref="H70" si="89">C70-E70</f>
        <v>-14426.257800066553</v>
      </c>
      <c r="I70" s="11">
        <f t="shared" ref="I70" si="90">H70-H69</f>
        <v>471.74903676909162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223246.74632468299</v>
      </c>
      <c r="F71" s="11">
        <f t="shared" ref="F71" si="93">(E71-E70)*10</f>
        <v>13924.88524616434</v>
      </c>
      <c r="G71" s="11">
        <f t="shared" ref="G71" si="94">$L$4*B71^$L$5*EXP(-B71/$L$6)</f>
        <v>1392.4885246164242</v>
      </c>
      <c r="H71" s="11">
        <f t="shared" ref="H71" si="95">C71-E71</f>
        <v>-13918.746324682987</v>
      </c>
      <c r="I71" s="11">
        <f t="shared" ref="I71" si="96">H71-H70</f>
        <v>507.51147538356599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224543.90857786374</v>
      </c>
      <c r="F72" s="11">
        <f t="shared" ref="F72" si="99">(E72-E71)*10</f>
        <v>12971.622531807516</v>
      </c>
      <c r="G72" s="11">
        <f t="shared" ref="G72" si="100">$L$4*B72^$L$5*EXP(-B72/$L$6)</f>
        <v>1297.1622531807411</v>
      </c>
      <c r="H72" s="11">
        <f t="shared" ref="H72" si="101">C72-E72</f>
        <v>-13826.908577863738</v>
      </c>
      <c r="I72" s="11">
        <f t="shared" ref="I72" si="102">H72-H71</f>
        <v>91.837746819248423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225751.03783798008</v>
      </c>
      <c r="F73" s="11">
        <f t="shared" ref="F73" si="105">(E73-E72)*10</f>
        <v>12071.292601163441</v>
      </c>
      <c r="G73" s="11">
        <f t="shared" ref="G73" si="106">$L$4*B73^$L$5*EXP(-B73/$L$6)</f>
        <v>1207.1292601163327</v>
      </c>
      <c r="H73" s="11">
        <f t="shared" ref="H73" si="107">C73-E73</f>
        <v>-13813.037837980082</v>
      </c>
      <c r="I73" s="11">
        <f t="shared" ref="I73" si="108">H73-H72</f>
        <v>13.870739883655915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226873.26931739206</v>
      </c>
      <c r="F74" s="11">
        <f t="shared" ref="F74" si="111">(E74-E73)*10</f>
        <v>11222.314794119739</v>
      </c>
      <c r="G74" s="11">
        <f t="shared" ref="G74" si="112">$L$4*B74^$L$5*EXP(-B74/$L$6)</f>
        <v>1122.2314794119666</v>
      </c>
      <c r="H74" s="11">
        <f t="shared" ref="H74" si="113">C74-E74</f>
        <v>-13860.269317392056</v>
      </c>
      <c r="I74" s="11">
        <f t="shared" ref="I74" si="114">H74-H73</f>
        <v>-47.231479411973851</v>
      </c>
    </row>
    <row r="75" spans="1:9">
      <c r="A75" s="2">
        <v>43957</v>
      </c>
      <c r="B75" s="10">
        <v>73</v>
      </c>
      <c r="C75" s="10">
        <f>'Nuovi positivi'!B75</f>
        <v>214457</v>
      </c>
      <c r="D75">
        <f t="shared" ref="D75:D76" si="115">C75-C74</f>
        <v>1444</v>
      </c>
      <c r="E75" s="11">
        <f t="shared" ref="E75:E76" si="116">E74+G75</f>
        <v>227915.56801816521</v>
      </c>
      <c r="F75" s="11">
        <f t="shared" ref="F75:F76" si="117">(E75-E74)*10</f>
        <v>10422.987007731572</v>
      </c>
      <c r="G75" s="11">
        <f t="shared" ref="G75:G76" si="118">$L$4*B75^$L$5*EXP(-B75/$L$6)</f>
        <v>1042.2987007731606</v>
      </c>
      <c r="H75" s="11">
        <f t="shared" ref="H75:H76" si="119">C75-E75</f>
        <v>-13458.568018165213</v>
      </c>
      <c r="I75" s="11">
        <f t="shared" ref="I75:I76" si="120">H75-H74</f>
        <v>401.70129922684282</v>
      </c>
    </row>
    <row r="76" spans="1:9">
      <c r="A76" s="2">
        <v>43958</v>
      </c>
      <c r="B76" s="10">
        <v>74</v>
      </c>
      <c r="C76" s="10">
        <f>'Nuovi positivi'!B76</f>
        <v>215858</v>
      </c>
      <c r="D76">
        <f t="shared" si="115"/>
        <v>1401</v>
      </c>
      <c r="E76" s="11">
        <f t="shared" si="116"/>
        <v>228882.71933089645</v>
      </c>
      <c r="F76" s="11">
        <f t="shared" si="117"/>
        <v>9671.5131273123552</v>
      </c>
      <c r="G76" s="11">
        <f t="shared" si="118"/>
        <v>967.15131273123632</v>
      </c>
      <c r="H76" s="11">
        <f t="shared" si="119"/>
        <v>-13024.719330896449</v>
      </c>
      <c r="I76" s="11">
        <f t="shared" si="120"/>
        <v>433.84868726876448</v>
      </c>
    </row>
    <row r="77" spans="1:9">
      <c r="A77" s="2">
        <v>43959</v>
      </c>
      <c r="B77" s="10">
        <v>75</v>
      </c>
      <c r="C77" s="10">
        <f>'Nuovi positivi'!B77</f>
        <v>217185</v>
      </c>
      <c r="D77">
        <f t="shared" ref="D77:D78" si="121">C77-C76</f>
        <v>1327</v>
      </c>
      <c r="E77" s="11">
        <f t="shared" ref="E77:E78" si="122">E76+G77</f>
        <v>229779.32209847949</v>
      </c>
      <c r="F77" s="11">
        <f t="shared" ref="F77:F78" si="123">(E77-E76)*10</f>
        <v>8966.0276758304099</v>
      </c>
      <c r="G77" s="11">
        <f t="shared" ref="G77:G78" si="124">$L$4*B77^$L$5*EXP(-B77/$L$6)</f>
        <v>896.60276758304701</v>
      </c>
      <c r="H77" s="11">
        <f t="shared" ref="H77:H78" si="125">C77-E77</f>
        <v>-12594.32209847949</v>
      </c>
      <c r="I77" s="11">
        <f t="shared" ref="I77:I78" si="126">H77-H76</f>
        <v>430.39723241695901</v>
      </c>
    </row>
    <row r="78" spans="1:9">
      <c r="A78" s="2">
        <v>43960</v>
      </c>
      <c r="B78" s="10">
        <v>76</v>
      </c>
      <c r="C78" s="10">
        <f>'Nuovi positivi'!B78</f>
        <v>218268</v>
      </c>
      <c r="D78">
        <f t="shared" si="121"/>
        <v>1083</v>
      </c>
      <c r="E78" s="11">
        <f t="shared" si="122"/>
        <v>230609.78388000597</v>
      </c>
      <c r="F78" s="11">
        <f t="shared" si="123"/>
        <v>8304.6178152647917</v>
      </c>
      <c r="G78" s="11">
        <f t="shared" si="124"/>
        <v>830.4617815264703</v>
      </c>
      <c r="H78" s="11">
        <f t="shared" si="125"/>
        <v>-12341.783880005969</v>
      </c>
      <c r="I78" s="11">
        <f t="shared" si="126"/>
        <v>252.53821847352083</v>
      </c>
    </row>
    <row r="79" spans="1:9">
      <c r="A79" s="2">
        <v>43961</v>
      </c>
      <c r="B79" s="10">
        <v>77</v>
      </c>
      <c r="C79" s="10">
        <f>'Nuovi positivi'!B79</f>
        <v>219070</v>
      </c>
      <c r="D79">
        <f t="shared" ref="D79" si="127">C79-C78</f>
        <v>802</v>
      </c>
      <c r="E79" s="11">
        <f t="shared" ref="E79" si="128">E78+G79</f>
        <v>231378.31816460381</v>
      </c>
      <c r="F79" s="11">
        <f t="shared" ref="F79" si="129">(E79-E78)*10</f>
        <v>7685.3428459784482</v>
      </c>
      <c r="G79" s="11">
        <f t="shared" ref="G79" si="130">$L$4*B79^$L$5*EXP(-B79/$L$6)</f>
        <v>768.53428459785266</v>
      </c>
      <c r="H79" s="11">
        <f t="shared" ref="H79" si="131">C79-E79</f>
        <v>-12308.318164603814</v>
      </c>
      <c r="I79" s="11">
        <f t="shared" ref="I79" si="132">H79-H78</f>
        <v>33.465715402155183</v>
      </c>
    </row>
    <row r="80" spans="1:9">
      <c r="A80" s="2">
        <v>43962</v>
      </c>
      <c r="B80" s="10">
        <v>78</v>
      </c>
      <c r="C80" s="10">
        <f>'Nuovi positivi'!B80</f>
        <v>219814</v>
      </c>
      <c r="D80">
        <f t="shared" ref="D80" si="133">C80-C79</f>
        <v>744</v>
      </c>
      <c r="E80" s="11">
        <f t="shared" ref="E80" si="134">E79+G80</f>
        <v>232088.94330044696</v>
      </c>
      <c r="F80" s="11">
        <f t="shared" ref="F80" si="135">(E80-E79)*10</f>
        <v>7106.2513584314729</v>
      </c>
      <c r="G80" s="11">
        <f t="shared" ref="G80" si="136">$L$4*B80^$L$5*EXP(-B80/$L$6)</f>
        <v>710.62513584315548</v>
      </c>
      <c r="H80" s="11">
        <f t="shared" ref="H80" si="137">C80-E80</f>
        <v>-12274.943300446961</v>
      </c>
      <c r="I80" s="11">
        <f t="shared" ref="I80" si="138">H80-H79</f>
        <v>33.374864156852709</v>
      </c>
    </row>
    <row r="81" spans="1:9">
      <c r="A81" s="2">
        <v>43963</v>
      </c>
      <c r="B81" s="10">
        <v>79</v>
      </c>
      <c r="C81" s="10">
        <f>'Nuovi positivi'!B81</f>
        <v>221216</v>
      </c>
      <c r="D81">
        <f t="shared" ref="D81" si="139">C81-C80</f>
        <v>1402</v>
      </c>
      <c r="E81" s="11">
        <f t="shared" ref="E81" si="140">E80+G81</f>
        <v>232745.48292007294</v>
      </c>
      <c r="F81" s="11">
        <f t="shared" ref="F81" si="141">(E81-E80)*10</f>
        <v>6565.396196259826</v>
      </c>
      <c r="G81" s="11">
        <f t="shared" ref="G81" si="142">$L$4*B81^$L$5*EXP(-B81/$L$6)</f>
        <v>656.53961962598999</v>
      </c>
      <c r="H81" s="11">
        <f t="shared" ref="H81" si="143">C81-E81</f>
        <v>-11529.482920072944</v>
      </c>
      <c r="I81" s="11">
        <f t="shared" ref="I81" si="144">H81-H80</f>
        <v>745.4603803740174</v>
      </c>
    </row>
    <row r="82" spans="1:9">
      <c r="A82" s="2">
        <v>43964</v>
      </c>
      <c r="B82" s="10">
        <v>80</v>
      </c>
      <c r="C82" s="10">
        <f>'Nuovi positivi'!B82</f>
        <v>222104</v>
      </c>
      <c r="D82">
        <f t="shared" ref="D82" si="145">C82-C81</f>
        <v>888</v>
      </c>
      <c r="E82" s="11">
        <f t="shared" ref="E82" si="146">E81+G82</f>
        <v>233351.56765922153</v>
      </c>
      <c r="F82" s="11">
        <f t="shared" ref="F82" si="147">(E82-E81)*10</f>
        <v>6060.8473914858769</v>
      </c>
      <c r="G82" s="11">
        <f t="shared" ref="G82" si="148">$L$4*B82^$L$5*EXP(-B82/$L$6)</f>
        <v>606.08473914859974</v>
      </c>
      <c r="H82" s="11">
        <f t="shared" ref="H82" si="149">C82-E82</f>
        <v>-11247.567659221531</v>
      </c>
      <c r="I82" s="11">
        <f t="shared" ref="I82" si="150">H82-H81</f>
        <v>281.91526085141231</v>
      </c>
    </row>
    <row r="83" spans="1:9">
      <c r="A83" s="2">
        <v>43965</v>
      </c>
      <c r="B83" s="10">
        <v>81</v>
      </c>
      <c r="C83" s="10">
        <f>'Nuovi positivi'!B83</f>
        <v>223096</v>
      </c>
      <c r="D83">
        <f t="shared" ref="D83:D84" si="151">C83-C82</f>
        <v>992</v>
      </c>
      <c r="E83" s="11">
        <f t="shared" ref="E83:E84" si="152">E82+G83</f>
        <v>233910.63798240817</v>
      </c>
      <c r="F83" s="11">
        <f t="shared" ref="F83:F84" si="153">(E83-E82)*10</f>
        <v>5590.7032318663551</v>
      </c>
      <c r="G83" s="11">
        <f t="shared" ref="G83:G84" si="154">$L$4*B83^$L$5*EXP(-B83/$L$6)</f>
        <v>559.07032318662436</v>
      </c>
      <c r="H83" s="11">
        <f t="shared" ref="H83:H84" si="155">C83-E83</f>
        <v>-10814.637982408167</v>
      </c>
      <c r="I83" s="11">
        <f t="shared" ref="I83:I84" si="156">H83-H82</f>
        <v>432.92967681336449</v>
      </c>
    </row>
    <row r="84" spans="1:9">
      <c r="A84" s="2">
        <v>43966</v>
      </c>
      <c r="B84" s="10">
        <v>82</v>
      </c>
      <c r="C84" s="10">
        <f>'Nuovi positivi'!B84</f>
        <v>223885</v>
      </c>
      <c r="D84">
        <f t="shared" si="151"/>
        <v>789</v>
      </c>
      <c r="E84" s="11">
        <f t="shared" si="152"/>
        <v>234425.94794416835</v>
      </c>
      <c r="F84" s="11">
        <f t="shared" si="153"/>
        <v>5153.099617601838</v>
      </c>
      <c r="G84" s="11">
        <f t="shared" si="154"/>
        <v>515.3099617601797</v>
      </c>
      <c r="H84" s="11">
        <f t="shared" si="155"/>
        <v>-10540.947944168351</v>
      </c>
      <c r="I84" s="11">
        <f t="shared" si="156"/>
        <v>273.6900382398162</v>
      </c>
    </row>
    <row r="85" spans="1:9">
      <c r="A85" s="2">
        <v>43967</v>
      </c>
      <c r="B85" s="10">
        <v>83</v>
      </c>
      <c r="C85" s="10">
        <f>'Nuovi positivi'!B85</f>
        <v>224760</v>
      </c>
      <c r="D85">
        <f t="shared" ref="D85" si="157">C85-C84</f>
        <v>875</v>
      </c>
      <c r="E85" s="11">
        <f t="shared" ref="E85" si="158">E84+G85</f>
        <v>234900.56973019068</v>
      </c>
      <c r="F85" s="11">
        <f t="shared" ref="F85" si="159">(E85-E84)*10</f>
        <v>4746.2178602232598</v>
      </c>
      <c r="G85" s="11">
        <f t="shared" ref="G85" si="160">$L$4*B85^$L$5*EXP(-B85/$L$6)</f>
        <v>474.62178602231228</v>
      </c>
      <c r="H85" s="11">
        <f t="shared" ref="H85" si="161">C85-E85</f>
        <v>-10140.569730190677</v>
      </c>
      <c r="I85" s="11">
        <f t="shared" ref="I85" si="162">H85-H84</f>
        <v>400.37821397767402</v>
      </c>
    </row>
    <row r="86" spans="1:9">
      <c r="A86" s="2">
        <v>43968</v>
      </c>
      <c r="B86" s="10">
        <v>84</v>
      </c>
      <c r="C86" s="10">
        <f>'Nuovi positivi'!B86</f>
        <v>225435</v>
      </c>
      <c r="D86">
        <f t="shared" ref="D86:D87" si="163">C86-C85</f>
        <v>675</v>
      </c>
      <c r="E86" s="11">
        <f t="shared" ref="E86:E87" si="164">E85+G86</f>
        <v>235337.39883726728</v>
      </c>
      <c r="F86" s="11">
        <f t="shared" ref="F86:F87" si="165">(E86-E85)*10</f>
        <v>4368.2910707659903</v>
      </c>
      <c r="G86" s="11">
        <f t="shared" ref="G86:G87" si="166">$L$4*B86^$L$5*EXP(-B86/$L$6)</f>
        <v>436.8291070765892</v>
      </c>
      <c r="H86" s="11">
        <f t="shared" ref="H86:H87" si="167">C86-E86</f>
        <v>-9902.3988372672757</v>
      </c>
      <c r="I86" s="11">
        <f t="shared" ref="I86:I87" si="168">H86-H85</f>
        <v>238.17089292340097</v>
      </c>
    </row>
    <row r="87" spans="1:9">
      <c r="A87" s="2">
        <v>43969</v>
      </c>
      <c r="B87" s="10">
        <v>85</v>
      </c>
      <c r="C87" s="10">
        <f>'Nuovi positivi'!B87</f>
        <v>225886</v>
      </c>
      <c r="D87">
        <f t="shared" si="163"/>
        <v>451</v>
      </c>
      <c r="E87" s="11">
        <f t="shared" si="164"/>
        <v>235739.15976503634</v>
      </c>
      <c r="F87" s="11">
        <f t="shared" si="165"/>
        <v>4017.6092776906444</v>
      </c>
      <c r="G87" s="11">
        <f t="shared" si="166"/>
        <v>401.76092776906512</v>
      </c>
      <c r="H87" s="11">
        <f t="shared" si="167"/>
        <v>-9853.1597650363401</v>
      </c>
      <c r="I87" s="11">
        <f t="shared" si="168"/>
        <v>49.239072230935562</v>
      </c>
    </row>
    <row r="88" spans="1:9">
      <c r="A88" s="2">
        <v>43970</v>
      </c>
      <c r="B88" s="10">
        <v>86</v>
      </c>
      <c r="C88" s="10">
        <f>'Nuovi positivi'!B88</f>
        <v>226699</v>
      </c>
      <c r="D88">
        <f t="shared" ref="D88:D89" si="169">C88-C87</f>
        <v>813</v>
      </c>
      <c r="E88" s="11">
        <f t="shared" ref="E88:E89" si="170">E87+G88</f>
        <v>236108.41210579922</v>
      </c>
      <c r="F88" s="11">
        <f t="shared" ref="F88:F89" si="171">(E88-E87)*10</f>
        <v>3692.5234076287597</v>
      </c>
      <c r="G88" s="11">
        <f t="shared" ref="G88:G89" si="172">$L$4*B88^$L$5*EXP(-B88/$L$6)</f>
        <v>369.25234076286893</v>
      </c>
      <c r="H88" s="11">
        <f t="shared" ref="H88:H89" si="173">C88-E88</f>
        <v>-9409.4121057992161</v>
      </c>
      <c r="I88" s="11">
        <f t="shared" ref="I88:I89" si="174">H88-H87</f>
        <v>443.74765923712403</v>
      </c>
    </row>
    <row r="89" spans="1:9">
      <c r="A89" s="2">
        <v>43971</v>
      </c>
      <c r="B89" s="10">
        <v>87</v>
      </c>
      <c r="C89" s="10">
        <f>'Nuovi positivi'!B89</f>
        <v>227364</v>
      </c>
      <c r="D89">
        <f t="shared" si="169"/>
        <v>665</v>
      </c>
      <c r="E89" s="11">
        <f t="shared" si="170"/>
        <v>236447.55693121805</v>
      </c>
      <c r="F89" s="11">
        <f t="shared" si="171"/>
        <v>3391.4482541882899</v>
      </c>
      <c r="G89" s="11">
        <f t="shared" si="172"/>
        <v>339.14482541883336</v>
      </c>
      <c r="H89" s="11">
        <f t="shared" si="173"/>
        <v>-9083.5569312180451</v>
      </c>
      <c r="I89" s="11">
        <f t="shared" si="174"/>
        <v>325.85517458117101</v>
      </c>
    </row>
    <row r="90" spans="1:9">
      <c r="A90" s="2">
        <v>43972</v>
      </c>
      <c r="B90" s="10">
        <v>88</v>
      </c>
      <c r="C90" s="10">
        <f>'Nuovi positivi'!B90</f>
        <v>228006</v>
      </c>
      <c r="D90">
        <f t="shared" ref="D90" si="175">C90-C89</f>
        <v>642</v>
      </c>
      <c r="E90" s="11">
        <f t="shared" ref="E90" si="176">E89+G90</f>
        <v>236758.84338641047</v>
      </c>
      <c r="F90" s="11">
        <f t="shared" ref="F90" si="177">(E90-E89)*10</f>
        <v>3112.8645519242855</v>
      </c>
      <c r="G90" s="11">
        <f t="shared" ref="G90" si="178">$L$4*B90^$L$5*EXP(-B90/$L$6)</f>
        <v>311.28645519242775</v>
      </c>
      <c r="H90" s="11">
        <f t="shared" ref="H90" si="179">C90-E90</f>
        <v>-8752.8433864104736</v>
      </c>
      <c r="I90" s="11">
        <f t="shared" ref="I90" si="180">H90-H89</f>
        <v>330.71354480757145</v>
      </c>
    </row>
    <row r="91" spans="1:9">
      <c r="A91" s="2">
        <v>43973</v>
      </c>
      <c r="B91" s="10">
        <v>89</v>
      </c>
      <c r="C91" s="10">
        <f>'Nuovi positivi'!B91</f>
        <v>228658</v>
      </c>
      <c r="D91">
        <f t="shared" ref="D91:D92" si="181">C91-C90</f>
        <v>652</v>
      </c>
      <c r="E91" s="11">
        <f t="shared" ref="E91:E92" si="182">E90+G91</f>
        <v>237044.37541284243</v>
      </c>
      <c r="F91" s="11">
        <f t="shared" ref="F91:F92" si="183">(E91-E90)*10</f>
        <v>2855.3202643195982</v>
      </c>
      <c r="G91" s="11">
        <f t="shared" ref="G91:G92" si="184">$L$4*B91^$L$5*EXP(-B91/$L$6)</f>
        <v>285.53202643195596</v>
      </c>
      <c r="H91" s="11">
        <f t="shared" ref="H91:H92" si="185">C91-E91</f>
        <v>-8386.3754128424334</v>
      </c>
      <c r="I91" s="11">
        <f t="shared" ref="I91:I92" si="186">H91-H90</f>
        <v>366.46797356804018</v>
      </c>
    </row>
    <row r="92" spans="1:9">
      <c r="A92" s="2">
        <v>43974</v>
      </c>
      <c r="B92" s="10">
        <v>90</v>
      </c>
      <c r="C92" s="10">
        <f>'Nuovi positivi'!B92</f>
        <v>229327</v>
      </c>
      <c r="D92">
        <f t="shared" si="181"/>
        <v>669</v>
      </c>
      <c r="E92" s="11">
        <f t="shared" si="182"/>
        <v>237306.11853148139</v>
      </c>
      <c r="F92" s="11">
        <f t="shared" si="183"/>
        <v>2617.4311863895855</v>
      </c>
      <c r="G92" s="11">
        <f t="shared" si="184"/>
        <v>261.74311863895639</v>
      </c>
      <c r="H92" s="11">
        <f t="shared" si="185"/>
        <v>-7979.118531481392</v>
      </c>
      <c r="I92" s="11">
        <f t="shared" si="186"/>
        <v>407.25688136104145</v>
      </c>
    </row>
    <row r="93" spans="1:9">
      <c r="A93" s="2">
        <v>43975</v>
      </c>
      <c r="B93" s="10">
        <v>91</v>
      </c>
      <c r="C93" s="10">
        <f>'Nuovi positivi'!B93</f>
        <v>229858</v>
      </c>
      <c r="D93">
        <f t="shared" ref="D93:D94" si="187">C93-C92</f>
        <v>531</v>
      </c>
      <c r="E93" s="11">
        <f t="shared" ref="E93:E94" si="188">E92+G93</f>
        <v>237545.90662692147</v>
      </c>
      <c r="F93" s="11">
        <f t="shared" ref="F93:F94" si="189">(E93-E92)*10</f>
        <v>2397.8809544007527</v>
      </c>
      <c r="G93" s="11">
        <f t="shared" ref="G93:G94" si="190">$L$4*B93^$L$5*EXP(-B93/$L$6)</f>
        <v>239.78809544006972</v>
      </c>
      <c r="H93" s="11">
        <f t="shared" ref="H93:H94" si="191">C93-E93</f>
        <v>-7687.9066269214673</v>
      </c>
      <c r="I93" s="11">
        <f t="shared" ref="I93:I94" si="192">H93-H92</f>
        <v>291.21190455992473</v>
      </c>
    </row>
    <row r="94" spans="1:9">
      <c r="A94" s="2">
        <v>43976</v>
      </c>
      <c r="B94" s="10">
        <v>92</v>
      </c>
      <c r="C94" s="10">
        <f>'Nuovi positivi'!B94</f>
        <v>230158</v>
      </c>
      <c r="D94">
        <f t="shared" si="187"/>
        <v>300</v>
      </c>
      <c r="E94" s="11">
        <f t="shared" si="188"/>
        <v>237765.44868165051</v>
      </c>
      <c r="F94" s="11">
        <f t="shared" si="189"/>
        <v>2195.4205472904141</v>
      </c>
      <c r="G94" s="11">
        <f t="shared" si="190"/>
        <v>219.54205472903485</v>
      </c>
      <c r="H94" s="11">
        <f t="shared" si="191"/>
        <v>-7607.4486816505087</v>
      </c>
      <c r="I94" s="11">
        <f t="shared" si="192"/>
        <v>80.457945270958589</v>
      </c>
    </row>
    <row r="95" spans="1:9">
      <c r="A95" s="2">
        <v>43977</v>
      </c>
      <c r="B95" s="10">
        <v>93</v>
      </c>
      <c r="C95" s="10">
        <f>'Nuovi positivi'!B95</f>
        <v>230555</v>
      </c>
      <c r="D95">
        <f t="shared" ref="D95" si="193">C95-C94</f>
        <v>397</v>
      </c>
      <c r="E95" s="11">
        <f t="shared" ref="E95" si="194">E94+G95</f>
        <v>237966.33541732543</v>
      </c>
      <c r="F95" s="11">
        <f t="shared" ref="F95" si="195">(E95-E94)*10</f>
        <v>2008.8673567492515</v>
      </c>
      <c r="G95" s="11">
        <f t="shared" ref="G95" si="196">$L$4*B95^$L$5*EXP(-B95/$L$6)</f>
        <v>200.88673567491597</v>
      </c>
      <c r="H95" s="11">
        <f t="shared" ref="H95" si="197">C95-E95</f>
        <v>-7411.3354173254338</v>
      </c>
      <c r="I95" s="11">
        <f t="shared" ref="I95" si="198">H95-H94</f>
        <v>196.11326432507485</v>
      </c>
    </row>
    <row r="96" spans="1:9">
      <c r="A96" s="2">
        <v>43978</v>
      </c>
      <c r="B96" s="10">
        <v>94</v>
      </c>
      <c r="C96" s="10"/>
      <c r="E96" s="11">
        <f t="shared" ref="E95:E117" si="199">E95+G96</f>
        <v>238150.04580688875</v>
      </c>
      <c r="F96" s="11">
        <f t="shared" ref="F95:F117" si="200">(E96-E95)*10</f>
        <v>1837.1038956331904</v>
      </c>
      <c r="G96" s="11">
        <f t="shared" ref="G95:G99" si="201">$L$4*B96^$L$5*EXP(-B96/$L$6)</f>
        <v>183.71038956331444</v>
      </c>
      <c r="I96" s="11"/>
    </row>
    <row r="97" spans="1:9">
      <c r="A97" s="2">
        <v>43979</v>
      </c>
      <c r="B97" s="10">
        <v>95</v>
      </c>
      <c r="C97" s="10"/>
      <c r="E97" s="11">
        <f t="shared" si="199"/>
        <v>238317.95342763382</v>
      </c>
      <c r="F97" s="11">
        <f t="shared" si="200"/>
        <v>1679.0762074507074</v>
      </c>
      <c r="G97" s="11">
        <f t="shared" si="201"/>
        <v>167.90762074505821</v>
      </c>
      <c r="I97" s="11"/>
    </row>
    <row r="98" spans="1:9">
      <c r="A98" s="2">
        <v>43980</v>
      </c>
      <c r="B98" s="10">
        <v>96</v>
      </c>
      <c r="C98" s="10"/>
      <c r="E98" s="11">
        <f t="shared" si="199"/>
        <v>238471.33263094808</v>
      </c>
      <c r="F98" s="11">
        <f t="shared" si="200"/>
        <v>1533.7920331425266</v>
      </c>
      <c r="G98" s="11">
        <f t="shared" si="201"/>
        <v>153.37920331426713</v>
      </c>
      <c r="I98" s="11"/>
    </row>
    <row r="99" spans="1:9">
      <c r="A99" s="2">
        <v>43981</v>
      </c>
      <c r="B99" s="10">
        <v>97</v>
      </c>
      <c r="C99" s="10"/>
      <c r="E99" s="11">
        <f t="shared" si="199"/>
        <v>238611.3645094744</v>
      </c>
      <c r="F99" s="11">
        <f t="shared" si="200"/>
        <v>1400.3187852632254</v>
      </c>
      <c r="G99" s="11">
        <f t="shared" si="201"/>
        <v>140.03187852631567</v>
      </c>
      <c r="I99" s="11"/>
    </row>
    <row r="100" spans="1:9">
      <c r="A100" s="2">
        <v>43982</v>
      </c>
      <c r="B100" s="10">
        <v>98</v>
      </c>
      <c r="C100" s="10"/>
      <c r="E100" s="11">
        <f t="shared" si="199"/>
        <v>238739.14264687122</v>
      </c>
      <c r="F100" s="11">
        <f t="shared" si="200"/>
        <v>1277.7813739681733</v>
      </c>
      <c r="G100" s="11">
        <f t="shared" ref="G100:G117" si="202">$L$4*B100^$L$5*EXP(-B100/$L$6)</f>
        <v>127.77813739681068</v>
      </c>
      <c r="I100" s="11"/>
    </row>
    <row r="101" spans="1:9">
      <c r="A101" s="2">
        <v>43983</v>
      </c>
      <c r="B101" s="10">
        <v>99</v>
      </c>
      <c r="C101" s="10"/>
      <c r="E101" s="11">
        <f t="shared" si="199"/>
        <v>238855.67863926647</v>
      </c>
      <c r="F101" s="11">
        <f t="shared" si="200"/>
        <v>1165.359923952492</v>
      </c>
      <c r="G101" s="11">
        <f t="shared" si="202"/>
        <v>116.53599239523844</v>
      </c>
      <c r="I101" s="11"/>
    </row>
    <row r="102" spans="1:9">
      <c r="A102" s="2">
        <v>43984</v>
      </c>
      <c r="B102" s="10">
        <v>100</v>
      </c>
      <c r="C102" s="10"/>
      <c r="E102" s="11">
        <f t="shared" si="199"/>
        <v>238961.90738092732</v>
      </c>
      <c r="F102" s="11">
        <f t="shared" si="200"/>
        <v>1062.2874166085967</v>
      </c>
      <c r="G102" s="11">
        <f t="shared" si="202"/>
        <v>106.22874166087244</v>
      </c>
      <c r="I102" s="11"/>
    </row>
    <row r="103" spans="1:9">
      <c r="A103" s="2">
        <v>43985</v>
      </c>
      <c r="B103" s="10">
        <v>101</v>
      </c>
      <c r="C103" s="10"/>
      <c r="E103" s="11">
        <f t="shared" si="199"/>
        <v>239058.69210965015</v>
      </c>
      <c r="F103" s="11">
        <f t="shared" si="200"/>
        <v>967.84728722821455</v>
      </c>
      <c r="G103" s="11">
        <f t="shared" si="202"/>
        <v>96.784728722810755</v>
      </c>
      <c r="I103" s="11"/>
    </row>
    <row r="104" spans="1:9">
      <c r="A104" s="2">
        <v>43986</v>
      </c>
      <c r="B104" s="10">
        <v>102</v>
      </c>
      <c r="C104" s="10"/>
      <c r="E104" s="11">
        <f t="shared" si="199"/>
        <v>239146.82920994941</v>
      </c>
      <c r="F104" s="11">
        <f t="shared" si="200"/>
        <v>881.37100299267331</v>
      </c>
      <c r="G104" s="11">
        <f t="shared" si="202"/>
        <v>88.137100299256787</v>
      </c>
      <c r="I104" s="11"/>
    </row>
    <row r="105" spans="1:9">
      <c r="A105" s="2">
        <v>43987</v>
      </c>
      <c r="B105" s="10">
        <v>103</v>
      </c>
      <c r="C105" s="10"/>
      <c r="E105" s="11">
        <f t="shared" si="199"/>
        <v>239227.05277433112</v>
      </c>
      <c r="F105" s="11">
        <f t="shared" si="200"/>
        <v>802.23564381711185</v>
      </c>
      <c r="G105" s="11">
        <f t="shared" si="202"/>
        <v>80.223564381706822</v>
      </c>
      <c r="I105" s="11"/>
    </row>
    <row r="106" spans="1:9">
      <c r="A106" s="2">
        <v>43988</v>
      </c>
      <c r="B106" s="10">
        <v>104</v>
      </c>
      <c r="C106" s="10"/>
      <c r="E106" s="11">
        <f t="shared" si="199"/>
        <v>239300.03892480681</v>
      </c>
      <c r="F106" s="11">
        <f t="shared" si="200"/>
        <v>729.86150475684553</v>
      </c>
      <c r="G106" s="11">
        <f t="shared" si="202"/>
        <v>72.986150475676325</v>
      </c>
      <c r="I106" s="11"/>
    </row>
    <row r="107" spans="1:9">
      <c r="A107" s="2">
        <v>43989</v>
      </c>
      <c r="B107" s="10">
        <v>105</v>
      </c>
      <c r="C107" s="10"/>
      <c r="E107" s="11">
        <f t="shared" si="199"/>
        <v>239366.40989837583</v>
      </c>
      <c r="F107" s="11">
        <f t="shared" si="200"/>
        <v>663.70973569020862</v>
      </c>
      <c r="G107" s="11">
        <f t="shared" si="202"/>
        <v>66.370973569015831</v>
      </c>
      <c r="I107" s="11"/>
    </row>
    <row r="108" spans="1:9">
      <c r="A108" s="2">
        <v>43990</v>
      </c>
      <c r="B108" s="10">
        <v>106</v>
      </c>
      <c r="C108" s="10"/>
      <c r="E108" s="11">
        <f t="shared" si="199"/>
        <v>239426.73790150546</v>
      </c>
      <c r="F108" s="11">
        <f t="shared" si="200"/>
        <v>603.28003129630815</v>
      </c>
      <c r="G108" s="11">
        <f t="shared" si="202"/>
        <v>60.328003129631306</v>
      </c>
      <c r="I108" s="11"/>
    </row>
    <row r="109" spans="1:9">
      <c r="A109" s="2">
        <v>43991</v>
      </c>
      <c r="B109" s="10">
        <v>107</v>
      </c>
      <c r="C109" s="10"/>
      <c r="E109" s="11">
        <f t="shared" si="199"/>
        <v>239481.54873969991</v>
      </c>
      <c r="F109" s="11">
        <f t="shared" si="200"/>
        <v>548.1083819444757</v>
      </c>
      <c r="G109" s="11">
        <f t="shared" si="202"/>
        <v>54.810838194434346</v>
      </c>
      <c r="I109" s="11"/>
    </row>
    <row r="110" spans="1:9">
      <c r="A110" s="2">
        <v>43992</v>
      </c>
      <c r="B110" s="10">
        <v>108</v>
      </c>
      <c r="C110" s="10"/>
      <c r="E110" s="11">
        <f t="shared" si="199"/>
        <v>239531.32522909838</v>
      </c>
      <c r="F110" s="11">
        <f t="shared" si="200"/>
        <v>497.76489398471313</v>
      </c>
      <c r="G110" s="11">
        <f t="shared" si="202"/>
        <v>49.776489398468314</v>
      </c>
      <c r="I110" s="11"/>
    </row>
    <row r="111" spans="1:9">
      <c r="A111" s="2">
        <v>43993</v>
      </c>
      <c r="B111" s="10">
        <v>109</v>
      </c>
      <c r="C111" s="10"/>
      <c r="E111" s="11">
        <f t="shared" si="199"/>
        <v>239576.51039770368</v>
      </c>
      <c r="F111" s="11">
        <f t="shared" si="200"/>
        <v>451.85168605297804</v>
      </c>
      <c r="G111" s="11">
        <f t="shared" si="202"/>
        <v>45.1851686053093</v>
      </c>
      <c r="I111" s="11"/>
    </row>
    <row r="112" spans="1:9">
      <c r="A112" s="2">
        <v>43994</v>
      </c>
      <c r="B112" s="10">
        <v>110</v>
      </c>
      <c r="C112" s="10"/>
      <c r="E112" s="11">
        <f t="shared" si="199"/>
        <v>239617.51048433865</v>
      </c>
      <c r="F112" s="11">
        <f t="shared" si="200"/>
        <v>410.00086634972831</v>
      </c>
      <c r="G112" s="11">
        <f t="shared" si="202"/>
        <v>41.000086634983219</v>
      </c>
      <c r="I112" s="11"/>
    </row>
    <row r="113" spans="1:9">
      <c r="A113" s="2">
        <v>43995</v>
      </c>
      <c r="B113" s="10">
        <v>111</v>
      </c>
      <c r="C113" s="10"/>
      <c r="E113" s="11">
        <f t="shared" si="199"/>
        <v>239654.69774378045</v>
      </c>
      <c r="F113" s="11">
        <f t="shared" si="200"/>
        <v>371.87259441794595</v>
      </c>
      <c r="G113" s="11">
        <f t="shared" si="202"/>
        <v>37.18725944179625</v>
      </c>
      <c r="I113" s="11"/>
    </row>
    <row r="114" spans="1:9">
      <c r="A114" s="2">
        <v>43996</v>
      </c>
      <c r="B114" s="10">
        <v>112</v>
      </c>
      <c r="C114" s="10"/>
      <c r="E114" s="11">
        <f t="shared" si="199"/>
        <v>239688.41306675022</v>
      </c>
      <c r="F114" s="11">
        <f t="shared" si="200"/>
        <v>337.15322969772387</v>
      </c>
      <c r="G114" s="11">
        <f t="shared" si="202"/>
        <v>33.715322969770682</v>
      </c>
      <c r="I114" s="11"/>
    </row>
    <row r="115" spans="1:9">
      <c r="A115" s="2">
        <v>43997</v>
      </c>
      <c r="B115" s="10">
        <v>113</v>
      </c>
      <c r="C115" s="10"/>
      <c r="E115" s="11">
        <f t="shared" si="199"/>
        <v>239718.96842355622</v>
      </c>
      <c r="F115" s="11">
        <f t="shared" si="200"/>
        <v>305.55356805998599</v>
      </c>
      <c r="G115" s="11">
        <f t="shared" si="202"/>
        <v>30.555356806010732</v>
      </c>
      <c r="I115" s="11"/>
    </row>
    <row r="116" spans="1:9">
      <c r="B116" s="10">
        <v>114</v>
      </c>
      <c r="C116" s="10"/>
      <c r="E116" s="11">
        <f t="shared" si="199"/>
        <v>239746.64914021682</v>
      </c>
      <c r="F116" s="11">
        <f t="shared" si="200"/>
        <v>276.8071666060132</v>
      </c>
      <c r="G116" s="11">
        <f t="shared" si="202"/>
        <v>27.680716660609324</v>
      </c>
      <c r="I116" s="11"/>
    </row>
    <row r="117" spans="1:9">
      <c r="B117" s="10">
        <v>115</v>
      </c>
      <c r="C117" s="10"/>
      <c r="E117" s="11">
        <f t="shared" si="199"/>
        <v>239771.71601584088</v>
      </c>
      <c r="F117" s="11">
        <f t="shared" si="200"/>
        <v>250.66875624062959</v>
      </c>
      <c r="G117" s="11">
        <f t="shared" si="202"/>
        <v>25.066875624053463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05"/>
  <sheetViews>
    <sheetView workbookViewId="0">
      <pane ySplit="1" topLeftCell="A80" activePane="bottomLeft" state="frozen"/>
      <selection pane="bottomLeft" activeCell="C99" sqref="C99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3.0720258679239051E-12</v>
      </c>
    </row>
    <row r="5" spans="1:13">
      <c r="A5" s="2">
        <v>43883</v>
      </c>
      <c r="B5" s="10">
        <v>2</v>
      </c>
      <c r="H5" s="11">
        <f t="shared" si="0"/>
        <v>3.3793458734963785E-10</v>
      </c>
    </row>
    <row r="6" spans="1:13">
      <c r="A6" s="2">
        <v>43884</v>
      </c>
      <c r="B6" s="10">
        <v>3</v>
      </c>
      <c r="H6" s="11">
        <f t="shared" si="0"/>
        <v>4.9621428540311788E-9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3.1947599024913294E-8</v>
      </c>
      <c r="G7" s="11"/>
      <c r="H7" s="11">
        <f t="shared" si="0"/>
        <v>3.1947599024913294E-8</v>
      </c>
      <c r="I7" s="11">
        <f>C7-F7</f>
        <v>6.9999999680524008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1.6286763675096975E-7</v>
      </c>
      <c r="G8" s="11">
        <f t="shared" ref="G8:G64" si="1">(F8-F7)*10</f>
        <v>1.3092003772605646E-6</v>
      </c>
      <c r="H8" s="11">
        <f t="shared" si="0"/>
        <v>1.3092003772605646E-7</v>
      </c>
      <c r="I8" s="11">
        <f>C8-F8</f>
        <v>9.9999998371323624</v>
      </c>
      <c r="J8" s="11">
        <f>D8-H8</f>
        <v>2.9999998690799621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0.21992799771041649</v>
      </c>
      <c r="G9" s="11">
        <f t="shared" si="1"/>
        <v>2.1992783484277973</v>
      </c>
      <c r="H9" s="11">
        <f t="shared" ref="H9:H40" si="5">$M$10*B9^$M$8*EXP(-B9/$M$9)</f>
        <v>0.21992783484277975</v>
      </c>
      <c r="I9" s="11">
        <f t="shared" ref="I9:I56" si="6">C9-F9</f>
        <v>11.780072002289584</v>
      </c>
      <c r="J9" s="11">
        <f t="shared" ref="J9:J56" si="7">D9-H9</f>
        <v>1.7800721651572202</v>
      </c>
      <c r="K9" s="11"/>
      <c r="L9" s="4" t="s">
        <v>40</v>
      </c>
      <c r="M9" s="9">
        <v>6.6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0.77596735396424177</v>
      </c>
      <c r="G10" s="11">
        <f t="shared" si="1"/>
        <v>5.5603935625382528</v>
      </c>
      <c r="H10" s="11">
        <f t="shared" si="5"/>
        <v>0.55603935625382528</v>
      </c>
      <c r="I10" s="11">
        <f t="shared" si="6"/>
        <v>16.224032646035759</v>
      </c>
      <c r="J10" s="11">
        <f t="shared" si="7"/>
        <v>4.4439606437461752</v>
      </c>
      <c r="K10" s="11"/>
      <c r="L10" s="4" t="s">
        <v>51</v>
      </c>
      <c r="M10" s="23">
        <v>1.95E-6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1.9928451492567263</v>
      </c>
      <c r="G11" s="11">
        <f t="shared" si="1"/>
        <v>12.168777952924845</v>
      </c>
      <c r="H11" s="11">
        <f t="shared" si="5"/>
        <v>1.2168777952924845</v>
      </c>
      <c r="I11" s="11">
        <f t="shared" si="6"/>
        <v>19.007154850743273</v>
      </c>
      <c r="J11" s="11">
        <f t="shared" si="7"/>
        <v>2.7831222047075155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4.3779772055645116</v>
      </c>
      <c r="G12" s="11">
        <f t="shared" si="1"/>
        <v>23.851320563077856</v>
      </c>
      <c r="H12" s="11">
        <f t="shared" si="5"/>
        <v>2.3851320563077851</v>
      </c>
      <c r="I12" s="11">
        <f t="shared" si="6"/>
        <v>24.622022794435487</v>
      </c>
      <c r="J12" s="11">
        <f t="shared" si="7"/>
        <v>5.6148679436922144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8.6635874260194576</v>
      </c>
      <c r="G13" s="11">
        <f t="shared" si="1"/>
        <v>42.856102204549458</v>
      </c>
      <c r="H13" s="11">
        <f t="shared" si="5"/>
        <v>4.2856102204549451</v>
      </c>
      <c r="I13" s="11">
        <f t="shared" si="6"/>
        <v>25.336412573980542</v>
      </c>
      <c r="J13" s="11">
        <f t="shared" si="7"/>
        <v>0.71438977954505489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15.84085720795558</v>
      </c>
      <c r="G14" s="11">
        <f t="shared" si="1"/>
        <v>71.772697819361213</v>
      </c>
      <c r="H14" s="11">
        <f t="shared" si="5"/>
        <v>7.1772697819361229</v>
      </c>
      <c r="I14" s="11">
        <f t="shared" si="6"/>
        <v>36.15914279204442</v>
      </c>
      <c r="J14" s="11">
        <f t="shared" si="7"/>
        <v>10.822730218063878</v>
      </c>
      <c r="K14" s="11"/>
      <c r="L14" s="12" t="s">
        <v>30</v>
      </c>
      <c r="M14" s="11">
        <f>AVERAGE(I7:I40)</f>
        <v>651.55269658981354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27.182527107861318</v>
      </c>
      <c r="G15" s="11">
        <f t="shared" si="1"/>
        <v>113.41669899905739</v>
      </c>
      <c r="H15" s="11">
        <f t="shared" si="5"/>
        <v>11.341669899905741</v>
      </c>
      <c r="I15" s="11">
        <f t="shared" si="6"/>
        <v>51.817472892138682</v>
      </c>
      <c r="J15" s="11">
        <f t="shared" si="7"/>
        <v>15.658330100094259</v>
      </c>
      <c r="K15" s="11"/>
      <c r="L15" s="12" t="s">
        <v>31</v>
      </c>
      <c r="M15" s="6">
        <f>STDEVP(I7:I40)</f>
        <v>745.56635193832369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44.251585046341233</v>
      </c>
      <c r="G16" s="11">
        <f t="shared" si="1"/>
        <v>170.69057938479915</v>
      </c>
      <c r="H16" s="11">
        <f t="shared" si="5"/>
        <v>17.069057938479915</v>
      </c>
      <c r="I16" s="11">
        <f t="shared" si="6"/>
        <v>62.748414953658767</v>
      </c>
      <c r="J16" s="11">
        <f t="shared" si="7"/>
        <v>10.930942061520085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68.894957557804489</v>
      </c>
      <c r="G17" s="11">
        <f t="shared" si="1"/>
        <v>246.43372511463255</v>
      </c>
      <c r="H17" s="11">
        <f t="shared" si="5"/>
        <v>24.643372511463252</v>
      </c>
      <c r="I17" s="11">
        <f t="shared" si="6"/>
        <v>79.105042442195511</v>
      </c>
      <c r="J17" s="11">
        <f t="shared" si="7"/>
        <v>16.356627488536748</v>
      </c>
      <c r="K17" s="11"/>
      <c r="L17" s="12" t="s">
        <v>41</v>
      </c>
      <c r="M17" s="11">
        <f>AVERAGE(J8:J43)</f>
        <v>74.750443154035096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103.22232599399297</v>
      </c>
      <c r="G18" s="11">
        <f t="shared" si="1"/>
        <v>343.27368436188476</v>
      </c>
      <c r="H18" s="11">
        <f t="shared" si="5"/>
        <v>34.327368436188479</v>
      </c>
      <c r="I18" s="11">
        <f t="shared" si="6"/>
        <v>93.777674006007032</v>
      </c>
      <c r="J18" s="11">
        <f t="shared" si="7"/>
        <v>14.672631563811521</v>
      </c>
      <c r="K18" s="11"/>
      <c r="L18" s="12" t="s">
        <v>31</v>
      </c>
      <c r="M18" s="5">
        <f>STDEVP(J8:J43)</f>
        <v>86.149222327277514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149.57122074671912</v>
      </c>
      <c r="G19" s="11">
        <f t="shared" si="1"/>
        <v>463.48894752726153</v>
      </c>
      <c r="H19" s="11">
        <f t="shared" si="5"/>
        <v>46.348894752726167</v>
      </c>
      <c r="I19" s="11">
        <f t="shared" si="6"/>
        <v>83.428779253280879</v>
      </c>
      <c r="J19" s="11">
        <f t="shared" si="7"/>
        <v>-10.348894752726167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210.46034939433184</v>
      </c>
      <c r="G20" s="11">
        <f t="shared" si="1"/>
        <v>608.89128647612722</v>
      </c>
      <c r="H20" s="11">
        <f t="shared" si="5"/>
        <v>60.889128647612722</v>
      </c>
      <c r="I20" s="11">
        <f t="shared" si="6"/>
        <v>155.53965060566816</v>
      </c>
      <c r="J20" s="11">
        <f t="shared" si="7"/>
        <v>72.110871352387278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288.53366997563057</v>
      </c>
      <c r="G21" s="11">
        <f t="shared" si="1"/>
        <v>780.73320581298731</v>
      </c>
      <c r="H21" s="11">
        <f t="shared" si="5"/>
        <v>78.073320581298702</v>
      </c>
      <c r="I21" s="11">
        <f t="shared" si="6"/>
        <v>174.46633002436943</v>
      </c>
      <c r="J21" s="11">
        <f t="shared" si="7"/>
        <v>18.926679418701298</v>
      </c>
      <c r="K21" s="11"/>
      <c r="L21" t="s">
        <v>32</v>
      </c>
      <c r="M21" s="13">
        <f>MATCH(MAX(H7:H71),H7:H71,0)</f>
        <v>43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386.49803496521372</v>
      </c>
      <c r="G22" s="11">
        <f t="shared" si="1"/>
        <v>979.64364989583146</v>
      </c>
      <c r="H22" s="11">
        <f t="shared" si="5"/>
        <v>97.964364989583117</v>
      </c>
      <c r="I22" s="11">
        <f t="shared" si="6"/>
        <v>244.50196503478628</v>
      </c>
      <c r="J22" s="11">
        <f t="shared" si="7"/>
        <v>70.035635010416883</v>
      </c>
      <c r="K22" s="11"/>
      <c r="L22" t="s">
        <v>33</v>
      </c>
      <c r="M22" s="11">
        <f>M21-'Analisi-nuovi-pos (2)'!L15</f>
        <v>8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507.05732907257214</v>
      </c>
      <c r="G23" s="11">
        <f t="shared" si="1"/>
        <v>1205.5929410735844</v>
      </c>
      <c r="H23" s="11">
        <f t="shared" si="5"/>
        <v>120.55929410735841</v>
      </c>
      <c r="I23" s="11">
        <f t="shared" si="6"/>
        <v>319.94267092742786</v>
      </c>
      <c r="J23" s="11">
        <f t="shared" si="7"/>
        <v>75.440705892641589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652.84593922528427</v>
      </c>
      <c r="G24" s="11">
        <f t="shared" si="1"/>
        <v>1457.8861015271214</v>
      </c>
      <c r="H24" s="11">
        <f t="shared" si="5"/>
        <v>145.78861015271212</v>
      </c>
      <c r="I24" s="11">
        <f t="shared" si="6"/>
        <v>363.15406077471573</v>
      </c>
      <c r="J24" s="11">
        <f t="shared" si="7"/>
        <v>43.211389847287876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826.36416729453242</v>
      </c>
      <c r="G25" s="11">
        <f t="shared" si="1"/>
        <v>1735.1822806924815</v>
      </c>
      <c r="H25" s="11">
        <f t="shared" si="5"/>
        <v>173.51822806924815</v>
      </c>
      <c r="I25" s="11">
        <f t="shared" si="6"/>
        <v>439.63583270546758</v>
      </c>
      <c r="J25" s="11">
        <f t="shared" si="7"/>
        <v>76.481771930751847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1029.91786508214</v>
      </c>
      <c r="G26" s="11">
        <f t="shared" si="1"/>
        <v>2035.5369778760758</v>
      </c>
      <c r="H26" s="11">
        <f t="shared" si="5"/>
        <v>203.55369778760755</v>
      </c>
      <c r="I26" s="11">
        <f t="shared" si="6"/>
        <v>411.08213491786</v>
      </c>
      <c r="J26" s="11">
        <f t="shared" si="7"/>
        <v>-28.553697787607547</v>
      </c>
      <c r="K26" s="11"/>
      <c r="L26" t="s">
        <v>42</v>
      </c>
      <c r="M26" s="11">
        <f>MAX(F7:F119)</f>
        <v>34917.111563074999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1265.5641741990003</v>
      </c>
      <c r="G27" s="11">
        <f t="shared" si="1"/>
        <v>2356.4630911686027</v>
      </c>
      <c r="H27" s="11">
        <f t="shared" si="5"/>
        <v>235.64630911686018</v>
      </c>
      <c r="I27" s="11">
        <f t="shared" si="6"/>
        <v>543.43582580099974</v>
      </c>
      <c r="J27" s="11">
        <f t="shared" si="7"/>
        <v>132.35369088313982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1535.0648238190083</v>
      </c>
      <c r="G28" s="11">
        <f t="shared" si="1"/>
        <v>2695.0064962000806</v>
      </c>
      <c r="H28" s="11">
        <f t="shared" si="5"/>
        <v>269.50064962000806</v>
      </c>
      <c r="I28" s="11">
        <f t="shared" si="6"/>
        <v>622.93517618099168</v>
      </c>
      <c r="J28" s="11">
        <f t="shared" si="7"/>
        <v>79.499350379991938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1839.8480046739364</v>
      </c>
      <c r="G29" s="11">
        <f t="shared" si="1"/>
        <v>3047.831808549281</v>
      </c>
      <c r="H29" s="11">
        <f t="shared" si="5"/>
        <v>304.7831808549281</v>
      </c>
      <c r="I29" s="11">
        <f t="shared" si="6"/>
        <v>663.15199532606357</v>
      </c>
      <c r="J29" s="11">
        <f t="shared" si="7"/>
        <v>40.216819145071895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2180.9794201711966</v>
      </c>
      <c r="G30" s="11">
        <f t="shared" si="1"/>
        <v>3411.3141549726015</v>
      </c>
      <c r="H30" s="11">
        <f t="shared" si="5"/>
        <v>341.13141549726021</v>
      </c>
      <c r="I30" s="11">
        <f t="shared" si="6"/>
        <v>797.02057982880342</v>
      </c>
      <c r="J30" s="11">
        <f t="shared" si="7"/>
        <v>133.86858450273979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2559.1427317058101</v>
      </c>
      <c r="G31" s="11">
        <f t="shared" si="1"/>
        <v>3781.6331153461351</v>
      </c>
      <c r="H31" s="11">
        <f t="shared" si="5"/>
        <v>378.16331153461334</v>
      </c>
      <c r="I31" s="11">
        <f t="shared" si="6"/>
        <v>845.85726829418991</v>
      </c>
      <c r="J31" s="11">
        <f t="shared" si="7"/>
        <v>48.836688465386658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2974.6292764887648</v>
      </c>
      <c r="G32" s="11">
        <f t="shared" si="1"/>
        <v>4154.8654478295475</v>
      </c>
      <c r="H32" s="11">
        <f t="shared" si="5"/>
        <v>415.48654478295498</v>
      </c>
      <c r="I32" s="11">
        <f t="shared" si="6"/>
        <v>1057.3707235112352</v>
      </c>
      <c r="J32" s="11">
        <f t="shared" si="7"/>
        <v>211.51345521704502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3427.3366493794529</v>
      </c>
      <c r="G33" s="11">
        <f t="shared" si="1"/>
        <v>4527.0737289068802</v>
      </c>
      <c r="H33" s="11">
        <f t="shared" si="5"/>
        <v>452.70737289068819</v>
      </c>
      <c r="I33" s="11">
        <f t="shared" si="6"/>
        <v>1397.6633506205471</v>
      </c>
      <c r="J33" s="11">
        <f t="shared" si="7"/>
        <v>340.29262710931181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3916.7755083175534</v>
      </c>
      <c r="G34" s="11">
        <f t="shared" si="1"/>
        <v>4894.3885893810057</v>
      </c>
      <c r="H34" s="11">
        <f t="shared" si="5"/>
        <v>489.43885893810051</v>
      </c>
      <c r="I34" s="11">
        <f t="shared" si="6"/>
        <v>1559.2244916824466</v>
      </c>
      <c r="J34" s="11">
        <f t="shared" si="7"/>
        <v>161.56114106189949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4442.0837859365702</v>
      </c>
      <c r="G35" s="11">
        <f t="shared" si="1"/>
        <v>5253.0827761901674</v>
      </c>
      <c r="H35" s="11">
        <f t="shared" si="5"/>
        <v>525.30827761901651</v>
      </c>
      <c r="I35" s="11">
        <f t="shared" si="6"/>
        <v>1634.9162140634298</v>
      </c>
      <c r="J35" s="11">
        <f t="shared" si="7"/>
        <v>75.691722380983492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5002.0473653635863</v>
      </c>
      <c r="G36" s="11">
        <f t="shared" si="1"/>
        <v>5599.6357942701616</v>
      </c>
      <c r="H36" s="11">
        <f t="shared" si="5"/>
        <v>559.96357942701582</v>
      </c>
      <c r="I36" s="11">
        <f t="shared" si="6"/>
        <v>1817.9526346364137</v>
      </c>
      <c r="J36" s="11">
        <f t="shared" si="7"/>
        <v>183.03642057298418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5595.1262018956922</v>
      </c>
      <c r="G37" s="11">
        <f t="shared" si="1"/>
        <v>5930.7883653210592</v>
      </c>
      <c r="H37" s="11">
        <f t="shared" si="5"/>
        <v>593.07883653210581</v>
      </c>
      <c r="I37" s="11">
        <f t="shared" si="6"/>
        <v>1907.8737981043078</v>
      </c>
      <c r="J37" s="11">
        <f t="shared" si="7"/>
        <v>89.921163467894189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6219.484838867329</v>
      </c>
      <c r="G38" s="11">
        <f t="shared" si="1"/>
        <v>6243.5863697163677</v>
      </c>
      <c r="H38" s="11">
        <f t="shared" si="5"/>
        <v>624.35863697163666</v>
      </c>
      <c r="I38" s="11">
        <f t="shared" si="6"/>
        <v>1945.515161132671</v>
      </c>
      <c r="J38" s="11">
        <f t="shared" si="7"/>
        <v>37.641363028363344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6873.0262695936435</v>
      </c>
      <c r="G39" s="11">
        <f t="shared" si="1"/>
        <v>6535.414307263145</v>
      </c>
      <c r="H39" s="11">
        <f t="shared" si="5"/>
        <v>653.54143072631462</v>
      </c>
      <c r="I39" s="11">
        <f t="shared" si="6"/>
        <v>2260.9737304063565</v>
      </c>
      <c r="J39" s="11">
        <f t="shared" si="7"/>
        <v>315.45856927368538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7553.4281315370818</v>
      </c>
      <c r="G40" s="11">
        <f t="shared" si="1"/>
        <v>6804.0186194343823</v>
      </c>
      <c r="H40" s="11">
        <f t="shared" si="5"/>
        <v>680.40186194343789</v>
      </c>
      <c r="I40" s="11">
        <f t="shared" si="6"/>
        <v>2469.5718684629182</v>
      </c>
      <c r="J40" s="11">
        <f t="shared" si="7"/>
        <v>208.59813805656211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8258.18027759297</v>
      </c>
      <c r="G41" s="11">
        <f t="shared" si="1"/>
        <v>7047.5214605588826</v>
      </c>
      <c r="H41" s="11">
        <f t="shared" ref="H41:H64" si="8">$M$10*B41^$M$8*EXP(-B41/$M$9)</f>
        <v>704.75214605588792</v>
      </c>
      <c r="I41" s="11">
        <f t="shared" si="6"/>
        <v>2520.81972240703</v>
      </c>
      <c r="J41" s="11">
        <f t="shared" si="7"/>
        <v>51.24785394411208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8984.6228467090168</v>
      </c>
      <c r="G42" s="11">
        <f t="shared" si="1"/>
        <v>7264.425691160468</v>
      </c>
      <c r="H42" s="11">
        <f t="shared" si="8"/>
        <v>726.4425691160468</v>
      </c>
      <c r="I42" s="11">
        <f t="shared" si="6"/>
        <v>2606.3771532909832</v>
      </c>
      <c r="J42" s="11">
        <f t="shared" si="7"/>
        <v>85.557430883953202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9729.9840464866866</v>
      </c>
      <c r="G43" s="11">
        <f t="shared" si="1"/>
        <v>7453.6119977766975</v>
      </c>
      <c r="H43" s="11">
        <f t="shared" si="8"/>
        <v>745.36119977766896</v>
      </c>
      <c r="I43" s="11">
        <f t="shared" si="6"/>
        <v>2698.0159535133134</v>
      </c>
      <c r="J43" s="11">
        <f t="shared" si="7"/>
        <v>91.638800222331042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10491.416959072338</v>
      </c>
      <c r="G44" s="11">
        <f t="shared" si="1"/>
        <v>7614.3291258565114</v>
      </c>
      <c r="H44" s="11">
        <f t="shared" si="8"/>
        <v>761.43291258565046</v>
      </c>
      <c r="I44" s="11">
        <f t="shared" si="6"/>
        <v>2663.5830409276623</v>
      </c>
      <c r="J44" s="11">
        <f t="shared" si="7"/>
        <v>-34.432912585650456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11266.034784278088</v>
      </c>
      <c r="G45" s="11">
        <f t="shared" si="1"/>
        <v>7746.1782520575071</v>
      </c>
      <c r="H45" s="11">
        <f t="shared" si="8"/>
        <v>774.61782520574991</v>
      </c>
      <c r="I45" s="11">
        <f t="shared" si="6"/>
        <v>2648.9652157219116</v>
      </c>
      <c r="J45" s="11">
        <f t="shared" si="7"/>
        <v>-14.617825205749909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12050.944036876703</v>
      </c>
      <c r="G46" s="11">
        <f t="shared" si="1"/>
        <v>7849.0925259861433</v>
      </c>
      <c r="H46" s="11">
        <f t="shared" si="8"/>
        <v>784.90925259861467</v>
      </c>
      <c r="I46" s="11">
        <f t="shared" si="6"/>
        <v>2630.0559631232973</v>
      </c>
      <c r="J46" s="11">
        <f t="shared" si="7"/>
        <v>-18.909252598614671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12843.275315439183</v>
      </c>
      <c r="G47" s="11">
        <f t="shared" si="1"/>
        <v>7923.3127856248029</v>
      </c>
      <c r="H47" s="11">
        <f t="shared" si="8"/>
        <v>792.33127856248075</v>
      </c>
      <c r="I47" s="11">
        <f t="shared" si="6"/>
        <v>2518.724684560817</v>
      </c>
      <c r="J47" s="11">
        <f t="shared" si="7"/>
        <v>-111.33127856248075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13640.211355592908</v>
      </c>
      <c r="G48" s="11">
        <f t="shared" si="1"/>
        <v>7969.3604015372512</v>
      </c>
      <c r="H48" s="11">
        <f t="shared" si="8"/>
        <v>796.93604015372432</v>
      </c>
      <c r="I48" s="11">
        <f t="shared" si="6"/>
        <v>2246.7886444070919</v>
      </c>
      <c r="J48" s="11">
        <f t="shared" si="7"/>
        <v>-271.93604015372432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14439.012169407901</v>
      </c>
      <c r="G49" s="11">
        <f t="shared" si="1"/>
        <v>7988.0081381499258</v>
      </c>
      <c r="H49" s="11">
        <f t="shared" si="8"/>
        <v>798.80081381499213</v>
      </c>
      <c r="I49" s="11">
        <f t="shared" si="6"/>
        <v>2083.9878305920993</v>
      </c>
      <c r="J49" s="11">
        <f t="shared" si="7"/>
        <v>-162.80081381499213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15237.037153519048</v>
      </c>
      <c r="G50" s="11">
        <f t="shared" si="1"/>
        <v>7980.2498411114721</v>
      </c>
      <c r="H50" s="11">
        <f t="shared" si="8"/>
        <v>798.02498411114698</v>
      </c>
      <c r="I50" s="11">
        <f t="shared" si="6"/>
        <v>1889.9628464809521</v>
      </c>
      <c r="J50" s="11">
        <f t="shared" si="7"/>
        <v>-194.02498411114698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16031.764120764703</v>
      </c>
      <c r="G51" s="11">
        <f t="shared" si="1"/>
        <v>7947.2696724565503</v>
      </c>
      <c r="H51" s="11">
        <f t="shared" si="8"/>
        <v>794.72696724565571</v>
      </c>
      <c r="I51" s="11">
        <f t="shared" si="6"/>
        <v>1637.235879235297</v>
      </c>
      <c r="J51" s="11">
        <f t="shared" si="7"/>
        <v>-252.72696724565571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16820.805273156573</v>
      </c>
      <c r="G52" s="11">
        <f t="shared" si="1"/>
        <v>7890.4115239187013</v>
      </c>
      <c r="H52" s="11">
        <f t="shared" si="8"/>
        <v>789.04115239187161</v>
      </c>
      <c r="I52" s="11">
        <f t="shared" si="6"/>
        <v>1458.1947268434269</v>
      </c>
      <c r="J52" s="11">
        <f t="shared" si="7"/>
        <v>-179.04115239187161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17601.92018780559</v>
      </c>
      <c r="G53" s="11">
        <f t="shared" si="1"/>
        <v>7811.1491464901701</v>
      </c>
      <c r="H53" s="11">
        <f t="shared" si="8"/>
        <v>781.11491464901883</v>
      </c>
      <c r="I53" s="11">
        <f t="shared" si="6"/>
        <v>1247.0798121944099</v>
      </c>
      <c r="J53" s="11">
        <f t="shared" si="7"/>
        <v>-211.11491464901883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18373.025932190427</v>
      </c>
      <c r="G54" s="11">
        <f t="shared" si="1"/>
        <v>7711.0574438483673</v>
      </c>
      <c r="H54" s="11">
        <f t="shared" si="8"/>
        <v>771.10574438483843</v>
      </c>
      <c r="I54" s="11">
        <f t="shared" si="6"/>
        <v>1094.9740678095732</v>
      </c>
      <c r="J54" s="11">
        <f t="shared" si="7"/>
        <v>-152.10574438483843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19132.204461253474</v>
      </c>
      <c r="G55" s="11">
        <f t="shared" si="1"/>
        <v>7591.7852906304688</v>
      </c>
      <c r="H55" s="11">
        <f t="shared" si="8"/>
        <v>759.17852906304688</v>
      </c>
      <c r="I55" s="11">
        <f t="shared" si="6"/>
        <v>766.79553874652629</v>
      </c>
      <c r="J55" s="11">
        <f t="shared" si="7"/>
        <v>-328.17852906304688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19877.707476783522</v>
      </c>
      <c r="G56" s="11">
        <f t="shared" si="1"/>
        <v>7455.0301553004829</v>
      </c>
      <c r="H56" s="11">
        <f t="shared" si="8"/>
        <v>745.50301553004851</v>
      </c>
      <c r="I56" s="11">
        <f t="shared" si="6"/>
        <v>587.292523216478</v>
      </c>
      <c r="J56" s="11">
        <f t="shared" si="7"/>
        <v>-179.50301553004851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20607.958950046323</v>
      </c>
      <c r="G57" s="11">
        <f t="shared" si="1"/>
        <v>7302.5147326280057</v>
      </c>
      <c r="H57" s="11">
        <f t="shared" si="8"/>
        <v>730.25147326280205</v>
      </c>
      <c r="I57" s="11">
        <f t="shared" ref="I57" si="11">C57-F57</f>
        <v>459.04104995367743</v>
      </c>
      <c r="J57" s="11">
        <f t="shared" ref="J57" si="12">D57-H57</f>
        <v>-128.25147326280205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21321.555522376533</v>
      </c>
      <c r="G58" s="11">
        <f t="shared" si="1"/>
        <v>7135.9657233021062</v>
      </c>
      <c r="H58" s="11">
        <f t="shared" si="8"/>
        <v>713.59657233021096</v>
      </c>
      <c r="I58" s="11">
        <f t="shared" ref="I58" si="15">C58-F58</f>
        <v>323.44447762346681</v>
      </c>
      <c r="J58" s="11">
        <f t="shared" ref="J58" si="16">D58-H58</f>
        <v>-135.59657233021096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22017.265006209207</v>
      </c>
      <c r="G59" s="11">
        <f t="shared" si="1"/>
        <v>6957.0948383267387</v>
      </c>
      <c r="H59" s="11">
        <f t="shared" si="8"/>
        <v>695.7094838326725</v>
      </c>
      <c r="I59" s="11">
        <f t="shared" ref="I59" si="19">C59-F59</f>
        <v>152.73499379079294</v>
      </c>
      <c r="J59" s="11">
        <f t="shared" ref="J59" si="20">D59-H59</f>
        <v>-170.7094838326725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22694.02321157874</v>
      </c>
      <c r="G60" s="11">
        <f t="shared" si="1"/>
        <v>6767.5820536953324</v>
      </c>
      <c r="H60" s="11">
        <f t="shared" si="8"/>
        <v>676.75820536953495</v>
      </c>
      <c r="I60" s="11">
        <f t="shared" ref="I60" si="23">C60-F60</f>
        <v>50.976788421259698</v>
      </c>
      <c r="J60" s="11">
        <f t="shared" ref="J60" si="24">D60-H60</f>
        <v>-101.75820536953495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23350.929321210115</v>
      </c>
      <c r="G61" s="11">
        <f t="shared" si="1"/>
        <v>6569.0610963137442</v>
      </c>
      <c r="H61" s="11">
        <f t="shared" si="8"/>
        <v>656.90610963137487</v>
      </c>
      <c r="I61" s="11">
        <f t="shared" ref="I61" si="27">C61-F61</f>
        <v>-123.92932121011472</v>
      </c>
      <c r="J61" s="11">
        <f t="shared" ref="J61" si="28">D61-H61</f>
        <v>-174.90610963137487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23987.240031704663</v>
      </c>
      <c r="G62" s="11">
        <f t="shared" si="1"/>
        <v>6363.107104945484</v>
      </c>
      <c r="H62" s="11">
        <f t="shared" si="8"/>
        <v>636.31071049454988</v>
      </c>
      <c r="I62" s="11">
        <f t="shared" ref="I62" si="31">C62-F62</f>
        <v>-327.24003170466312</v>
      </c>
      <c r="J62" s="11">
        <f t="shared" ref="J62" si="32">D62-H62</f>
        <v>-203.31071049454988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24602.362669672781</v>
      </c>
      <c r="G63" s="11">
        <f t="shared" si="1"/>
        <v>6151.2263796811749</v>
      </c>
      <c r="H63" s="11">
        <f t="shared" si="8"/>
        <v>615.12263796811794</v>
      </c>
      <c r="I63" s="11">
        <f t="shared" ref="I63" si="35">C63-F63</f>
        <v>-488.36266967278061</v>
      </c>
      <c r="J63" s="11">
        <f t="shared" ref="J63" si="36">D63-H63</f>
        <v>-161.12263796811794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25195.847480629724</v>
      </c>
      <c r="G64" s="11">
        <f t="shared" si="1"/>
        <v>5934.8481095694297</v>
      </c>
      <c r="H64" s="11">
        <f t="shared" si="8"/>
        <v>593.48481095694297</v>
      </c>
      <c r="I64" s="11">
        <f t="shared" ref="I64" si="39">C64-F64</f>
        <v>-547.84748062972358</v>
      </c>
      <c r="J64" s="11">
        <f t="shared" ref="J64" si="40">D64-H64</f>
        <v>-59.484810956942965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25767.379275632342</v>
      </c>
      <c r="G65" s="11">
        <f t="shared" ref="G65" si="44">(F65-F64)*10</f>
        <v>5715.3179500261831</v>
      </c>
      <c r="H65" s="11">
        <f t="shared" ref="H65" si="45">$M$10*B65^$M$8*EXP(-B65/$M$9)</f>
        <v>571.53179500261717</v>
      </c>
      <c r="I65" s="11">
        <f t="shared" ref="I65" si="46">C65-F65</f>
        <v>-682.37927563234189</v>
      </c>
      <c r="J65" s="11">
        <f t="shared" ref="J65" si="47">D65-H65</f>
        <v>-134.53179500261717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26316.76860651781</v>
      </c>
      <c r="G66" s="11">
        <f t="shared" ref="G66" si="51">(F66-F65)*10</f>
        <v>5493.8933088546764</v>
      </c>
      <c r="H66" s="11">
        <f t="shared" ref="H66" si="52">$M$10*B66^$M$8*EXP(-B66/$M$9)</f>
        <v>549.38933088546878</v>
      </c>
      <c r="I66" s="11">
        <f t="shared" ref="I66" si="53">C66-F66</f>
        <v>-767.76860651780953</v>
      </c>
      <c r="J66" s="11">
        <f t="shared" ref="J66" si="54">D66-H66</f>
        <v>-85.38933088546878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26843.942625672367</v>
      </c>
      <c r="G67" s="11">
        <f t="shared" ref="G67" si="58">(F67-F66)*10</f>
        <v>5271.7401915455775</v>
      </c>
      <c r="H67" s="11">
        <f t="shared" ref="H67" si="59">$M$10*B67^$M$8*EXP(-B67/$M$9)</f>
        <v>527.1740191545581</v>
      </c>
      <c r="I67" s="11">
        <f t="shared" ref="I67" si="60">C67-F67</f>
        <v>-874.94262567236729</v>
      </c>
      <c r="J67" s="11">
        <f t="shared" ref="J67" si="61">D67-H67</f>
        <v>-107.1740191545581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27348.935770909808</v>
      </c>
      <c r="G68" s="11">
        <f t="shared" ref="G68" si="65">(F68-F67)*10</f>
        <v>5049.9314523744033</v>
      </c>
      <c r="H68" s="11">
        <f t="shared" ref="H68" si="66">$M$10*B68^$M$8*EXP(-B68/$M$9)</f>
        <v>504.99314523744204</v>
      </c>
      <c r="I68" s="11">
        <f t="shared" ref="I68" si="67">C68-F68</f>
        <v>-964.93577090980762</v>
      </c>
      <c r="J68" s="11">
        <f t="shared" ref="J68" si="68">D68-H68</f>
        <v>-89.993145237442036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27831.880400618276</v>
      </c>
      <c r="G69" s="11">
        <f t="shared" ref="G69" si="72">(F69-F68)*10</f>
        <v>4829.4462970846871</v>
      </c>
      <c r="H69" s="11">
        <f t="shared" ref="H69" si="73">$M$10*B69^$M$8*EXP(-B69/$M$9)</f>
        <v>482.94462970846951</v>
      </c>
      <c r="I69" s="11">
        <f t="shared" ref="I69" si="74">C69-F69</f>
        <v>-1187.8804006182763</v>
      </c>
      <c r="J69" s="11">
        <f t="shared" ref="J69" si="75">D69-H69</f>
        <v>-222.94462970846951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28292.997489125857</v>
      </c>
      <c r="G70" s="11">
        <f t="shared" ref="G70" si="79">(F70-F69)*10</f>
        <v>4611.1708850758077</v>
      </c>
      <c r="H70" s="11">
        <f t="shared" ref="H70" si="80">$M$10*B70^$M$8*EXP(-B70/$M$9)</f>
        <v>461.11708850757975</v>
      </c>
      <c r="I70" s="11">
        <f t="shared" ref="I70" si="81">C70-F70</f>
        <v>-1315.9974891258571</v>
      </c>
      <c r="J70" s="11">
        <f t="shared" ref="J70" si="82">D70-H70</f>
        <v>-128.11708850757975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28732.587477474866</v>
      </c>
      <c r="G71" s="11">
        <f t="shared" ref="G71" si="86">(F71-F70)*10</f>
        <v>4395.8998834900922</v>
      </c>
      <c r="H71" s="11">
        <f t="shared" ref="H71" si="87">$M$10*B71^$M$8*EXP(-B71/$M$9)</f>
        <v>439.58998834901104</v>
      </c>
      <c r="I71" s="11">
        <f t="shared" ref="I71" si="88">C71-F71</f>
        <v>-1373.5874774748663</v>
      </c>
      <c r="J71" s="11">
        <f t="shared" ref="J71" si="89">D71-H71</f>
        <v>-57.589988349011037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29151.02136066791</v>
      </c>
      <c r="G72" s="11">
        <f t="shared" ref="G72" si="93">(F72-F71)*10</f>
        <v>4184.3388319304358</v>
      </c>
      <c r="H72" s="11">
        <f t="shared" ref="H72" si="94">$M$10*B72^$M$8*EXP(-B72/$M$9)</f>
        <v>418.43388319304182</v>
      </c>
      <c r="I72" s="11">
        <f t="shared" ref="I72" si="95">C72-F72</f>
        <v>-1469.0213606679099</v>
      </c>
      <c r="J72" s="11">
        <f t="shared" ref="J72" si="96">D72-H72</f>
        <v>-95.433883193041822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29548.732079098831</v>
      </c>
      <c r="G73" s="11">
        <f t="shared" ref="G73" si="100">(F73-F72)*10</f>
        <v>3977.1071843092068</v>
      </c>
      <c r="H73" s="11">
        <f t="shared" ref="H73" si="101">$M$10*B73^$M$8*EXP(-B73/$M$9)</f>
        <v>397.71071843092062</v>
      </c>
      <c r="I73" s="11">
        <f t="shared" ref="I73" si="102">C73-F73</f>
        <v>-1581.7320790988306</v>
      </c>
      <c r="J73" s="11">
        <f t="shared" ref="J73" si="103">D73-H73</f>
        <v>-112.71071843092062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29926.206269413673</v>
      </c>
      <c r="G74" s="11">
        <f t="shared" ref="G74" si="107">(F74-F73)*10</f>
        <v>3774.7419031484242</v>
      </c>
      <c r="H74" s="11">
        <f t="shared" ref="H74" si="108">$M$10*B74^$M$8*EXP(-B74/$M$9)</f>
        <v>377.47419031484111</v>
      </c>
      <c r="I74" s="11">
        <f t="shared" ref="I74" si="109">C74-F74</f>
        <v>-1690.206269413673</v>
      </c>
      <c r="J74" s="11">
        <f t="shared" ref="J74" si="110">D74-H74</f>
        <v>-108.47419031484111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30283.976418531296</v>
      </c>
      <c r="G75" s="11">
        <f t="shared" ref="G75" si="114">(F75-F74)*10</f>
        <v>3577.7014911762308</v>
      </c>
      <c r="H75" s="11">
        <f t="shared" ref="H75" si="115">$M$10*B75^$M$8*EXP(-B75/$M$9)</f>
        <v>357.77014911762143</v>
      </c>
      <c r="I75" s="11">
        <f t="shared" ref="I75" si="116">C75-F75</f>
        <v>-1573.9764185312961</v>
      </c>
      <c r="J75" s="11">
        <f t="shared" ref="J75" si="117">D75-H75</f>
        <v>116.22985088237857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30622.613454032613</v>
      </c>
      <c r="G76" s="11">
        <f t="shared" ref="G76" si="121">(F76-F75)*10</f>
        <v>3386.3703550131686</v>
      </c>
      <c r="H76" s="11">
        <f t="shared" ref="H76" si="122">$M$10*B76^$M$8*EXP(-B76/$M$9)</f>
        <v>338.63703550131794</v>
      </c>
      <c r="I76" s="11">
        <f t="shared" ref="I76" si="123">C76-F76</f>
        <v>-1738.6134540326129</v>
      </c>
      <c r="J76" s="11">
        <f t="shared" ref="J76" si="124">D76-H76</f>
        <v>-164.63703550131794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30942.719794618137</v>
      </c>
      <c r="G77" s="11">
        <f t="shared" ref="G77" si="128">(F77-F76)*10</f>
        <v>3201.0634058552387</v>
      </c>
      <c r="H77" s="11">
        <f t="shared" ref="H77" si="129">$M$10*B77^$M$8*EXP(-B77/$M$9)</f>
        <v>320.10634058552375</v>
      </c>
      <c r="I77" s="11">
        <f t="shared" ref="I77" si="130">C77-F77</f>
        <v>-1863.7197946181368</v>
      </c>
      <c r="J77" s="11">
        <f t="shared" ref="J77" si="131">D77-H77</f>
        <v>-125.10634058552375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31244.92287583197</v>
      </c>
      <c r="G78" s="11">
        <f t="shared" ref="G78" si="135">(F78-F77)*10</f>
        <v>3022.0308121383277</v>
      </c>
      <c r="H78" s="11">
        <f t="shared" ref="H78" si="136">$M$10*B78^$M$8*EXP(-B78/$M$9)</f>
        <v>302.20308121383209</v>
      </c>
      <c r="I78" s="11">
        <f t="shared" ref="I78" si="137">C78-F78</f>
        <v>-1929.9228758319696</v>
      </c>
      <c r="J78" s="11">
        <f t="shared" ref="J78" si="138">D78-H78</f>
        <v>-66.203081213832093</v>
      </c>
    </row>
    <row r="79" spans="1:11">
      <c r="A79" s="2">
        <v>43957</v>
      </c>
      <c r="B79" s="10">
        <v>76</v>
      </c>
      <c r="C79" s="3">
        <f>Dati!K75</f>
        <v>29684</v>
      </c>
      <c r="D79">
        <f t="shared" ref="D79:D80" si="139">C79-C78</f>
        <v>369</v>
      </c>
      <c r="E79">
        <f t="shared" ref="E79:E80" si="140">10*(C79-C78)</f>
        <v>3690</v>
      </c>
      <c r="F79" s="11">
        <f t="shared" ref="F79:F80" si="141">F78+H79</f>
        <v>31529.869158735659</v>
      </c>
      <c r="G79" s="11">
        <f t="shared" ref="G79:G80" si="142">(F79-F78)*10</f>
        <v>2849.4628290368928</v>
      </c>
      <c r="H79" s="11">
        <f t="shared" ref="H79:H80" si="143">$M$10*B79^$M$8*EXP(-B79/$M$9)</f>
        <v>284.94628290369013</v>
      </c>
      <c r="I79" s="11">
        <f t="shared" ref="I79:I80" si="144">C79-F79</f>
        <v>-1845.8691587356589</v>
      </c>
      <c r="J79" s="11">
        <f t="shared" ref="J79:J80" si="145">D79-H79</f>
        <v>84.053717096309867</v>
      </c>
    </row>
    <row r="80" spans="1:11">
      <c r="A80" s="2">
        <v>43958</v>
      </c>
      <c r="B80" s="10">
        <v>77</v>
      </c>
      <c r="C80" s="3">
        <f>Dati!K76</f>
        <v>29958</v>
      </c>
      <c r="D80">
        <f t="shared" si="139"/>
        <v>274</v>
      </c>
      <c r="E80">
        <f t="shared" si="140"/>
        <v>2740</v>
      </c>
      <c r="F80" s="11">
        <f t="shared" si="141"/>
        <v>31798.218622652774</v>
      </c>
      <c r="G80" s="11">
        <f t="shared" si="142"/>
        <v>2683.4946391711492</v>
      </c>
      <c r="H80" s="11">
        <f t="shared" si="143"/>
        <v>268.34946391711321</v>
      </c>
      <c r="I80" s="11">
        <f t="shared" si="144"/>
        <v>-1840.2186226527738</v>
      </c>
      <c r="J80" s="11">
        <f t="shared" si="145"/>
        <v>5.6505360828867879</v>
      </c>
    </row>
    <row r="81" spans="1:10">
      <c r="A81" s="2">
        <v>43959</v>
      </c>
      <c r="B81" s="10">
        <v>78</v>
      </c>
      <c r="C81" s="3">
        <f>Dati!K77</f>
        <v>30201</v>
      </c>
      <c r="D81">
        <f t="shared" ref="D81:D82" si="146">C81-C80</f>
        <v>243</v>
      </c>
      <c r="E81">
        <f t="shared" ref="E81:E82" si="147">10*(C81-C80)</f>
        <v>2430</v>
      </c>
      <c r="F81" s="11">
        <f t="shared" ref="F81:F82" si="148">F80+H81</f>
        <v>32050.639737449543</v>
      </c>
      <c r="G81" s="11">
        <f t="shared" ref="G81:G82" si="149">(F81-F80)*10</f>
        <v>2524.2111479676896</v>
      </c>
      <c r="H81" s="11">
        <f t="shared" ref="H81:H82" si="150">$M$10*B81^$M$8*EXP(-B81/$M$9)</f>
        <v>252.42111479676831</v>
      </c>
      <c r="I81" s="11">
        <f t="shared" ref="I81:I82" si="151">C81-F81</f>
        <v>-1849.6397374495427</v>
      </c>
      <c r="J81" s="11">
        <f t="shared" ref="J81:J82" si="152">D81-H81</f>
        <v>-9.4211147967683075</v>
      </c>
    </row>
    <row r="82" spans="1:10">
      <c r="A82" s="2">
        <v>43960</v>
      </c>
      <c r="B82" s="10">
        <v>79</v>
      </c>
      <c r="C82" s="3">
        <f>Dati!K78</f>
        <v>30395</v>
      </c>
      <c r="D82">
        <f t="shared" si="146"/>
        <v>194</v>
      </c>
      <c r="E82">
        <f t="shared" si="147"/>
        <v>1940</v>
      </c>
      <c r="F82" s="11">
        <f t="shared" si="148"/>
        <v>32287.804906015419</v>
      </c>
      <c r="G82" s="11">
        <f t="shared" si="149"/>
        <v>2371.6516856587623</v>
      </c>
      <c r="H82" s="11">
        <f t="shared" si="150"/>
        <v>237.16516856587651</v>
      </c>
      <c r="I82" s="11">
        <f t="shared" si="151"/>
        <v>-1892.804906015419</v>
      </c>
      <c r="J82" s="11">
        <f t="shared" si="152"/>
        <v>-43.165168565876513</v>
      </c>
    </row>
    <row r="83" spans="1:10">
      <c r="A83" s="2">
        <v>43961</v>
      </c>
      <c r="B83" s="10">
        <v>80</v>
      </c>
      <c r="C83" s="3">
        <f>Dati!K79</f>
        <v>30560</v>
      </c>
      <c r="D83">
        <f t="shared" ref="D83" si="153">C83-C82</f>
        <v>165</v>
      </c>
      <c r="E83">
        <f t="shared" ref="E83" si="154">10*(C83-C82)</f>
        <v>1650</v>
      </c>
      <c r="F83" s="11">
        <f t="shared" ref="F83" si="155">F82+H83</f>
        <v>32510.386363601159</v>
      </c>
      <c r="G83" s="11">
        <f t="shared" ref="G83" si="156">(F83-F82)*10</f>
        <v>2225.8145758574028</v>
      </c>
      <c r="H83" s="11">
        <f t="shared" ref="H83" si="157">$M$10*B83^$M$8*EXP(-B83/$M$9)</f>
        <v>222.58145758573966</v>
      </c>
      <c r="I83" s="11">
        <f t="shared" ref="I83" si="158">C83-F83</f>
        <v>-1950.3863636011592</v>
      </c>
      <c r="J83" s="11">
        <f t="shared" ref="J83" si="159">D83-H83</f>
        <v>-57.581457585739656</v>
      </c>
    </row>
    <row r="84" spans="1:10">
      <c r="A84" s="2">
        <v>43962</v>
      </c>
      <c r="B84" s="10">
        <v>81</v>
      </c>
      <c r="C84" s="3">
        <f>Dati!K80</f>
        <v>30739</v>
      </c>
      <c r="D84">
        <f t="shared" ref="D84" si="160">C84-C83</f>
        <v>179</v>
      </c>
      <c r="E84">
        <f t="shared" ref="E84" si="161">10*(C84-C83)</f>
        <v>1790</v>
      </c>
      <c r="F84" s="11">
        <f t="shared" ref="F84" si="162">F83+H84</f>
        <v>32719.052517399006</v>
      </c>
      <c r="G84" s="11">
        <f t="shared" ref="G84" si="163">(F84-F83)*10</f>
        <v>2086.6615379784707</v>
      </c>
      <c r="H84" s="11">
        <f t="shared" ref="H84" si="164">$M$10*B84^$M$8*EXP(-B84/$M$9)</f>
        <v>208.66615379784804</v>
      </c>
      <c r="I84" s="11">
        <f t="shared" ref="I84" si="165">C84-F84</f>
        <v>-1980.0525173990063</v>
      </c>
      <c r="J84" s="11">
        <f t="shared" ref="J84" si="166">D84-H84</f>
        <v>-29.66615379784804</v>
      </c>
    </row>
    <row r="85" spans="1:10">
      <c r="A85" s="2">
        <v>43963</v>
      </c>
      <c r="B85" s="10">
        <v>82</v>
      </c>
      <c r="C85" s="3">
        <f>Dati!K81</f>
        <v>30911</v>
      </c>
      <c r="D85">
        <f t="shared" ref="D85" si="167">C85-C84</f>
        <v>172</v>
      </c>
      <c r="E85">
        <f t="shared" ref="E85" si="168">10*(C85-C84)</f>
        <v>1720</v>
      </c>
      <c r="F85" s="11">
        <f t="shared" ref="F85" si="169">F84+H85</f>
        <v>32914.464707145817</v>
      </c>
      <c r="G85" s="11">
        <f t="shared" ref="G85" si="170">(F85-F84)*10</f>
        <v>1954.1218974681033</v>
      </c>
      <c r="H85" s="11">
        <f t="shared" ref="H85" si="171">$M$10*B85^$M$8*EXP(-B85/$M$9)</f>
        <v>195.41218974680686</v>
      </c>
      <c r="I85" s="11">
        <f t="shared" ref="I85" si="172">C85-F85</f>
        <v>-2003.4647071458166</v>
      </c>
      <c r="J85" s="11">
        <f t="shared" ref="J85" si="173">D85-H85</f>
        <v>-23.41218974680686</v>
      </c>
    </row>
    <row r="86" spans="1:10">
      <c r="A86" s="2">
        <v>43964</v>
      </c>
      <c r="B86" s="10">
        <v>83</v>
      </c>
      <c r="C86" s="3">
        <f>Dati!K82</f>
        <v>31106</v>
      </c>
      <c r="D86">
        <f t="shared" ref="D86" si="174">C86-C85</f>
        <v>195</v>
      </c>
      <c r="E86">
        <f t="shared" ref="E86" si="175">10*(C86-C85)</f>
        <v>1950</v>
      </c>
      <c r="F86" s="11">
        <f t="shared" ref="F86" si="176">F85+H86</f>
        <v>33097.274365531099</v>
      </c>
      <c r="G86" s="11">
        <f t="shared" ref="G86" si="177">(F86-F85)*10</f>
        <v>1828.0965838528209</v>
      </c>
      <c r="H86" s="11">
        <f t="shared" ref="H86" si="178">$M$10*B86^$M$8*EXP(-B86/$M$9)</f>
        <v>182.80965838528252</v>
      </c>
      <c r="I86" s="11">
        <f t="shared" ref="I86" si="179">C86-F86</f>
        <v>-1991.2743655310987</v>
      </c>
      <c r="J86" s="11">
        <f t="shared" ref="J86" si="180">D86-H86</f>
        <v>12.190341614717482</v>
      </c>
    </row>
    <row r="87" spans="1:10">
      <c r="A87" s="2">
        <v>43965</v>
      </c>
      <c r="B87" s="10">
        <v>84</v>
      </c>
      <c r="C87" s="3">
        <f>Dati!K83</f>
        <v>31368</v>
      </c>
      <c r="D87">
        <f t="shared" ref="D87:D88" si="181">C87-C86</f>
        <v>262</v>
      </c>
      <c r="E87">
        <f t="shared" ref="E87:E88" si="182">10*(C87-C86)</f>
        <v>2620</v>
      </c>
      <c r="F87" s="11">
        <f t="shared" ref="F87:F88" si="183">F86+H87</f>
        <v>33268.120555734851</v>
      </c>
      <c r="G87" s="11">
        <f t="shared" ref="G87:G88" si="184">(F87-F86)*10</f>
        <v>1708.4619020375249</v>
      </c>
      <c r="H87" s="11">
        <f t="shared" ref="H87:H88" si="185">$M$10*B87^$M$8*EXP(-B87/$M$9)</f>
        <v>170.84619020374959</v>
      </c>
      <c r="I87" s="11">
        <f t="shared" ref="I87:I88" si="186">C87-F87</f>
        <v>-1900.1205557348512</v>
      </c>
      <c r="J87" s="11">
        <f t="shared" ref="J87:J88" si="187">D87-H87</f>
        <v>91.153809796250414</v>
      </c>
    </row>
    <row r="88" spans="1:10">
      <c r="A88" s="2">
        <v>43966</v>
      </c>
      <c r="B88" s="10">
        <v>85</v>
      </c>
      <c r="C88" s="3">
        <f>Dati!K84</f>
        <v>31610</v>
      </c>
      <c r="D88">
        <f t="shared" si="181"/>
        <v>242</v>
      </c>
      <c r="E88">
        <f t="shared" si="182"/>
        <v>2420</v>
      </c>
      <c r="F88" s="11">
        <f t="shared" si="183"/>
        <v>33427.62786244262</v>
      </c>
      <c r="G88" s="11">
        <f t="shared" si="184"/>
        <v>1595.0730670776829</v>
      </c>
      <c r="H88" s="11">
        <f t="shared" si="185"/>
        <v>159.50730670777085</v>
      </c>
      <c r="I88" s="11">
        <f t="shared" si="186"/>
        <v>-1817.6278624426195</v>
      </c>
      <c r="J88" s="11">
        <f t="shared" si="187"/>
        <v>82.492693292229148</v>
      </c>
    </row>
    <row r="89" spans="1:10">
      <c r="A89" s="2">
        <v>43967</v>
      </c>
      <c r="B89" s="10">
        <v>86</v>
      </c>
      <c r="C89" s="3">
        <f>Dati!K85</f>
        <v>31763</v>
      </c>
      <c r="D89">
        <f t="shared" ref="D89" si="188">C89-C88</f>
        <v>153</v>
      </c>
      <c r="E89">
        <f t="shared" ref="E89" si="189">10*(C89-C88)</f>
        <v>1530</v>
      </c>
      <c r="F89" s="11">
        <f t="shared" ref="F89" si="190">F88+H89</f>
        <v>33576.40461212903</v>
      </c>
      <c r="G89" s="11">
        <f t="shared" ref="G89" si="191">(F89-F88)*10</f>
        <v>1487.7674968641077</v>
      </c>
      <c r="H89" s="11">
        <f t="shared" ref="H89" si="192">$M$10*B89^$M$8*EXP(-B89/$M$9)</f>
        <v>148.77674968641071</v>
      </c>
      <c r="I89" s="11">
        <f t="shared" ref="I89" si="193">C89-F89</f>
        <v>-1813.4046121290303</v>
      </c>
      <c r="J89" s="11">
        <f t="shared" ref="J89" si="194">D89-H89</f>
        <v>4.2232503135892898</v>
      </c>
    </row>
    <row r="90" spans="1:10">
      <c r="A90" s="2">
        <v>43968</v>
      </c>
      <c r="B90" s="10">
        <v>87</v>
      </c>
      <c r="C90" s="3">
        <f>Dati!K86</f>
        <v>31908</v>
      </c>
      <c r="D90">
        <f t="shared" ref="D90:D91" si="195">C90-C89</f>
        <v>145</v>
      </c>
      <c r="E90">
        <f t="shared" ref="E90:E91" si="196">10*(C90-C89)</f>
        <v>1450</v>
      </c>
      <c r="F90" s="11">
        <f t="shared" ref="F90:F91" si="197">F89+H90</f>
        <v>33715.04139820936</v>
      </c>
      <c r="G90" s="11">
        <f t="shared" ref="G90:G91" si="198">(F90-F89)*10</f>
        <v>1386.3678608032933</v>
      </c>
      <c r="H90" s="11">
        <f t="shared" ref="H90:H91" si="199">$M$10*B90^$M$8*EXP(-B90/$M$9)</f>
        <v>138.63678608032725</v>
      </c>
      <c r="I90" s="11">
        <f t="shared" ref="I90:I91" si="200">C90-F90</f>
        <v>-1807.0413982093596</v>
      </c>
      <c r="J90" s="11">
        <f t="shared" ref="J90:J91" si="201">D90-H90</f>
        <v>6.3632139196727451</v>
      </c>
    </row>
    <row r="91" spans="1:10">
      <c r="A91" s="2">
        <v>43969</v>
      </c>
      <c r="B91" s="10">
        <v>88</v>
      </c>
      <c r="C91" s="3">
        <f>Dati!K87</f>
        <v>32007</v>
      </c>
      <c r="D91">
        <f t="shared" si="195"/>
        <v>99</v>
      </c>
      <c r="E91">
        <f t="shared" si="196"/>
        <v>990</v>
      </c>
      <c r="F91" s="11">
        <f t="shared" si="197"/>
        <v>33844.109886779908</v>
      </c>
      <c r="G91" s="11">
        <f t="shared" si="198"/>
        <v>1290.6848857054865</v>
      </c>
      <c r="H91" s="11">
        <f t="shared" si="199"/>
        <v>129.06848857054723</v>
      </c>
      <c r="I91" s="11">
        <f t="shared" si="200"/>
        <v>-1837.1098867799083</v>
      </c>
      <c r="J91" s="11">
        <f t="shared" si="201"/>
        <v>-30.068488570547231</v>
      </c>
    </row>
    <row r="92" spans="1:10">
      <c r="A92" s="2">
        <v>43970</v>
      </c>
      <c r="B92" s="10">
        <v>89</v>
      </c>
      <c r="C92" s="3">
        <f>Dati!K88</f>
        <v>32169</v>
      </c>
      <c r="D92">
        <f t="shared" ref="D92:D93" si="202">C92-C91</f>
        <v>162</v>
      </c>
      <c r="E92">
        <f t="shared" ref="E92:E93" si="203">10*(C92-C91)</f>
        <v>1620</v>
      </c>
      <c r="F92" s="11">
        <f t="shared" ref="F92:F93" si="204">F91+H92</f>
        <v>33964.161879052677</v>
      </c>
      <c r="G92" s="11">
        <f t="shared" ref="G92:G93" si="205">(F92-F91)*10</f>
        <v>1200.5199227276898</v>
      </c>
      <c r="H92" s="11">
        <f t="shared" ref="H92:H93" si="206">$M$10*B92^$M$8*EXP(-B92/$M$9)</f>
        <v>120.0519922727655</v>
      </c>
      <c r="I92" s="11">
        <f t="shared" ref="I92:I93" si="207">C92-F92</f>
        <v>-1795.1618790526773</v>
      </c>
      <c r="J92" s="11">
        <f t="shared" ref="J92:J93" si="208">D92-H92</f>
        <v>41.948007727234497</v>
      </c>
    </row>
    <row r="93" spans="1:10">
      <c r="A93" s="2">
        <v>43971</v>
      </c>
      <c r="B93" s="10">
        <v>90</v>
      </c>
      <c r="C93" s="3">
        <f>Dati!K89</f>
        <v>32330</v>
      </c>
      <c r="D93">
        <f t="shared" si="202"/>
        <v>161</v>
      </c>
      <c r="E93">
        <f t="shared" si="203"/>
        <v>1610</v>
      </c>
      <c r="F93" s="11">
        <f t="shared" si="204"/>
        <v>34075.728607193756</v>
      </c>
      <c r="G93" s="11">
        <f t="shared" si="205"/>
        <v>1115.6672814107878</v>
      </c>
      <c r="H93" s="11">
        <f t="shared" si="206"/>
        <v>111.56672814108046</v>
      </c>
      <c r="I93" s="11">
        <f t="shared" si="207"/>
        <v>-1745.728607193756</v>
      </c>
      <c r="J93" s="11">
        <f t="shared" si="208"/>
        <v>49.433271858919539</v>
      </c>
    </row>
    <row r="94" spans="1:10">
      <c r="A94" s="2">
        <v>43972</v>
      </c>
      <c r="B94" s="10">
        <v>91</v>
      </c>
      <c r="C94" s="3">
        <f>Dati!K90</f>
        <v>32486</v>
      </c>
      <c r="D94">
        <f t="shared" ref="D94" si="209">C94-C93</f>
        <v>156</v>
      </c>
      <c r="E94">
        <f t="shared" ref="E94" si="210">10*(C94-C93)</f>
        <v>1560</v>
      </c>
      <c r="F94" s="11">
        <f t="shared" ref="F94" si="211">F93+H94</f>
        <v>34179.320241057183</v>
      </c>
      <c r="G94" s="11">
        <f t="shared" ref="G94" si="212">(F94-F93)*10</f>
        <v>1035.9163386342698</v>
      </c>
      <c r="H94" s="11">
        <f t="shared" ref="H94" si="213">$M$10*B94^$M$8*EXP(-B94/$M$9)</f>
        <v>103.59163386342514</v>
      </c>
      <c r="I94" s="11">
        <f t="shared" ref="I94" si="214">C94-F94</f>
        <v>-1693.320241057183</v>
      </c>
      <c r="J94" s="11">
        <f t="shared" ref="J94" si="215">D94-H94</f>
        <v>52.408366136574855</v>
      </c>
    </row>
    <row r="95" spans="1:10">
      <c r="A95" s="2">
        <v>43973</v>
      </c>
      <c r="B95" s="10">
        <v>92</v>
      </c>
      <c r="C95" s="3">
        <f>Dati!K91</f>
        <v>32616</v>
      </c>
      <c r="D95">
        <f t="shared" ref="D95:D96" si="216">C95-C94</f>
        <v>130</v>
      </c>
      <c r="E95">
        <f t="shared" ref="E95:E96" si="217">10*(C95-C94)</f>
        <v>1300</v>
      </c>
      <c r="F95" s="11">
        <f t="shared" ref="F95:F96" si="218">F94+H95</f>
        <v>34275.425584229684</v>
      </c>
      <c r="G95" s="11">
        <f t="shared" ref="G95:G96" si="219">(F95-F94)*10</f>
        <v>961.05343172501307</v>
      </c>
      <c r="H95" s="11">
        <f t="shared" ref="H95:H96" si="220">$M$10*B95^$M$8*EXP(-B95/$M$9)</f>
        <v>96.105343172503297</v>
      </c>
      <c r="I95" s="11">
        <f t="shared" ref="I95:I96" si="221">C95-F95</f>
        <v>-1659.4255842296843</v>
      </c>
      <c r="J95" s="11">
        <f t="shared" ref="J95:J96" si="222">D95-H95</f>
        <v>33.894656827496703</v>
      </c>
    </row>
    <row r="96" spans="1:10">
      <c r="A96" s="2">
        <v>43974</v>
      </c>
      <c r="B96" s="10">
        <v>93</v>
      </c>
      <c r="C96" s="3">
        <f>Dati!K92</f>
        <v>32735</v>
      </c>
      <c r="D96">
        <f t="shared" si="216"/>
        <v>119</v>
      </c>
      <c r="E96">
        <f t="shared" si="217"/>
        <v>1190</v>
      </c>
      <c r="F96" s="11">
        <f t="shared" si="218"/>
        <v>34364.511938834345</v>
      </c>
      <c r="G96" s="11">
        <f t="shared" si="219"/>
        <v>890.86354604660301</v>
      </c>
      <c r="H96" s="11">
        <f t="shared" si="220"/>
        <v>89.086354604662276</v>
      </c>
      <c r="I96" s="11">
        <f t="shared" si="221"/>
        <v>-1629.5119388343446</v>
      </c>
      <c r="J96" s="11">
        <f t="shared" si="222"/>
        <v>29.913645395337724</v>
      </c>
    </row>
    <row r="97" spans="1:10">
      <c r="A97" s="2">
        <v>43975</v>
      </c>
      <c r="B97" s="10">
        <v>94</v>
      </c>
      <c r="C97" s="3">
        <f>Dati!K93</f>
        <v>32785</v>
      </c>
      <c r="D97">
        <f t="shared" ref="D97:D98" si="223">C97-C96</f>
        <v>50</v>
      </c>
      <c r="E97">
        <f t="shared" ref="E97:E98" si="224">10*(C97-C96)</f>
        <v>500</v>
      </c>
      <c r="F97" s="11">
        <f t="shared" ref="F97:F98" si="225">F96+H97</f>
        <v>34447.025119652928</v>
      </c>
      <c r="G97" s="11">
        <f t="shared" ref="G97:G98" si="226">(F97-F96)*10</f>
        <v>825.13180818583351</v>
      </c>
      <c r="H97" s="11">
        <f t="shared" ref="H97:H98" si="227">$M$10*B97^$M$8*EXP(-B97/$M$9)</f>
        <v>82.513180818584743</v>
      </c>
      <c r="I97" s="11">
        <f t="shared" ref="I97:I98" si="228">C97-F97</f>
        <v>-1662.025119652928</v>
      </c>
      <c r="J97" s="11">
        <f t="shared" ref="J97:J98" si="229">D97-H97</f>
        <v>-32.513180818584743</v>
      </c>
    </row>
    <row r="98" spans="1:10">
      <c r="A98" s="2">
        <v>43976</v>
      </c>
      <c r="B98" s="10">
        <v>95</v>
      </c>
      <c r="C98" s="3">
        <f>Dati!K94</f>
        <v>32877</v>
      </c>
      <c r="D98">
        <f t="shared" si="223"/>
        <v>92</v>
      </c>
      <c r="E98">
        <f t="shared" si="224"/>
        <v>920</v>
      </c>
      <c r="F98" s="11">
        <f t="shared" si="225"/>
        <v>34523.389599292394</v>
      </c>
      <c r="G98" s="11">
        <f t="shared" si="226"/>
        <v>763.64479639465571</v>
      </c>
      <c r="H98" s="11">
        <f t="shared" si="227"/>
        <v>76.364479639465031</v>
      </c>
      <c r="I98" s="11">
        <f t="shared" si="228"/>
        <v>-1646.3895992923935</v>
      </c>
      <c r="J98" s="11">
        <f t="shared" si="229"/>
        <v>15.635520360534969</v>
      </c>
    </row>
    <row r="99" spans="1:10">
      <c r="A99" s="2">
        <v>43977</v>
      </c>
      <c r="B99" s="10">
        <v>96</v>
      </c>
      <c r="C99" s="3">
        <f>Dati!K95</f>
        <v>32955</v>
      </c>
      <c r="D99">
        <f t="shared" ref="D99" si="230">C99-C98</f>
        <v>78</v>
      </c>
      <c r="E99">
        <f t="shared" ref="E99" si="231">10*(C99-C98)</f>
        <v>780</v>
      </c>
      <c r="F99" s="11">
        <f t="shared" ref="F99" si="232">F98+H99</f>
        <v>34594.008767318235</v>
      </c>
      <c r="G99" s="11">
        <f t="shared" ref="G99" si="233">(F99-F98)*10</f>
        <v>706.19168025841645</v>
      </c>
      <c r="H99" s="11">
        <f t="shared" ref="H99" si="234">$M$10*B99^$M$8*EXP(-B99/$M$9)</f>
        <v>70.619168025839627</v>
      </c>
      <c r="I99" s="11">
        <f t="shared" ref="I99" si="235">C99-F99</f>
        <v>-1639.0087673182352</v>
      </c>
      <c r="J99" s="11">
        <f t="shared" ref="J99" si="236">D99-H99</f>
        <v>7.3808319741603725</v>
      </c>
    </row>
    <row r="100" spans="1:10">
      <c r="A100" s="2">
        <v>43978</v>
      </c>
      <c r="B100" s="10">
        <v>97</v>
      </c>
      <c r="F100" s="11">
        <f t="shared" ref="F99:F105" si="237">F99+H100</f>
        <v>34659.265287486785</v>
      </c>
      <c r="G100" s="11">
        <f t="shared" ref="G99:G105" si="238">(F100-F99)*10</f>
        <v>652.56520168550196</v>
      </c>
      <c r="H100" s="11">
        <f t="shared" ref="H99:H105" si="239">$M$10*B100^$M$8*EXP(-B100/$M$9)</f>
        <v>65.256520168552441</v>
      </c>
    </row>
    <row r="101" spans="1:10">
      <c r="A101" s="2">
        <v>43979</v>
      </c>
      <c r="B101" s="10">
        <v>98</v>
      </c>
      <c r="F101" s="11">
        <f t="shared" si="237"/>
        <v>34719.521538414127</v>
      </c>
      <c r="G101" s="11">
        <f t="shared" si="238"/>
        <v>602.56250927341171</v>
      </c>
      <c r="H101" s="11">
        <f t="shared" si="239"/>
        <v>60.256250927342599</v>
      </c>
    </row>
    <row r="102" spans="1:10">
      <c r="A102" s="2">
        <v>43980</v>
      </c>
      <c r="B102" s="10">
        <v>99</v>
      </c>
      <c r="F102" s="11">
        <f t="shared" si="237"/>
        <v>34775.120124207024</v>
      </c>
      <c r="G102" s="11">
        <f t="shared" si="238"/>
        <v>555.98585792897211</v>
      </c>
      <c r="H102" s="11">
        <f t="shared" si="239"/>
        <v>55.598585792897509</v>
      </c>
    </row>
    <row r="103" spans="1:10">
      <c r="A103" s="2">
        <v>43981</v>
      </c>
      <c r="B103" s="10">
        <v>100</v>
      </c>
      <c r="F103" s="11">
        <f t="shared" si="237"/>
        <v>34826.384442740309</v>
      </c>
      <c r="G103" s="11">
        <f t="shared" si="238"/>
        <v>512.64318533285405</v>
      </c>
      <c r="H103" s="11">
        <f t="shared" si="239"/>
        <v>51.264318533287003</v>
      </c>
    </row>
    <row r="104" spans="1:10">
      <c r="A104" s="2">
        <v>43982</v>
      </c>
      <c r="B104" s="10">
        <v>101</v>
      </c>
      <c r="F104" s="11">
        <f t="shared" si="237"/>
        <v>34873.619300385988</v>
      </c>
      <c r="G104" s="11">
        <f t="shared" si="238"/>
        <v>472.34857645678858</v>
      </c>
      <c r="H104" s="11">
        <f t="shared" si="239"/>
        <v>47.234857645676357</v>
      </c>
    </row>
    <row r="105" spans="1:10">
      <c r="A105" s="2">
        <v>43983</v>
      </c>
      <c r="B105" s="10">
        <v>102</v>
      </c>
      <c r="F105" s="11">
        <f t="shared" si="237"/>
        <v>34917.111563074999</v>
      </c>
      <c r="G105" s="11">
        <f t="shared" si="238"/>
        <v>434.92262689011113</v>
      </c>
      <c r="H105" s="11">
        <f t="shared" si="239"/>
        <v>43.492262689007902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95"/>
  <sheetViews>
    <sheetView workbookViewId="0">
      <pane ySplit="1" topLeftCell="A77" activePane="bottomLeft" state="frozen"/>
      <selection pane="bottomLeft" activeCell="B95" sqref="B95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  <row r="75" spans="2:5">
      <c r="B75" s="3">
        <f>Dati!L75</f>
        <v>214457</v>
      </c>
      <c r="C75">
        <f t="shared" ref="C75:C76" si="47">B75-B74</f>
        <v>1444</v>
      </c>
      <c r="D75" s="11">
        <f t="shared" ref="D75:D76" si="48">SUM(C69:C75)/7</f>
        <v>1552.2857142857142</v>
      </c>
      <c r="E75" s="11">
        <f t="shared" ref="E75:E76" si="49">SUM(C72:C75)/4</f>
        <v>1282.25</v>
      </c>
    </row>
    <row r="76" spans="2:5">
      <c r="B76" s="3">
        <f>Dati!L76</f>
        <v>215858</v>
      </c>
      <c r="C76">
        <f t="shared" si="47"/>
        <v>1401</v>
      </c>
      <c r="D76" s="11">
        <f t="shared" si="48"/>
        <v>1485</v>
      </c>
      <c r="E76" s="11">
        <f t="shared" si="49"/>
        <v>1285.25</v>
      </c>
    </row>
    <row r="77" spans="2:5">
      <c r="B77" s="3">
        <f>Dati!L77</f>
        <v>217185</v>
      </c>
      <c r="C77">
        <f t="shared" ref="C77:C78" si="50">B77-B76</f>
        <v>1327</v>
      </c>
      <c r="D77" s="11">
        <f t="shared" ref="D77:D78" si="51">SUM(C71:C77)/7</f>
        <v>1393.8571428571429</v>
      </c>
      <c r="E77" s="11">
        <f t="shared" ref="E77:E78" si="52">SUM(C74:C77)/4</f>
        <v>1311.75</v>
      </c>
    </row>
    <row r="78" spans="2:5">
      <c r="B78" s="3">
        <f>Dati!L78</f>
        <v>218268</v>
      </c>
      <c r="C78">
        <f t="shared" si="50"/>
        <v>1083</v>
      </c>
      <c r="D78" s="11">
        <f t="shared" si="51"/>
        <v>1277.1428571428571</v>
      </c>
      <c r="E78" s="11">
        <f t="shared" si="52"/>
        <v>1313.75</v>
      </c>
    </row>
    <row r="79" spans="2:5">
      <c r="B79" s="3">
        <f>Dati!L79</f>
        <v>219070</v>
      </c>
      <c r="C79">
        <f t="shared" ref="C79" si="53">B79-B78</f>
        <v>802</v>
      </c>
      <c r="D79" s="11">
        <f t="shared" ref="D79" si="54">SUM(C73:C79)/7</f>
        <v>1193.2857142857142</v>
      </c>
      <c r="E79" s="11">
        <f t="shared" ref="E79" si="55">SUM(C76:C79)/4</f>
        <v>1153.25</v>
      </c>
    </row>
    <row r="80" spans="2:5">
      <c r="B80" s="3">
        <f>Dati!L80</f>
        <v>219814</v>
      </c>
      <c r="C80">
        <f t="shared" ref="C80" si="56">B80-B79</f>
        <v>744</v>
      </c>
      <c r="D80" s="11">
        <f t="shared" ref="D80" si="57">SUM(C74:C80)/7</f>
        <v>1125.1428571428571</v>
      </c>
      <c r="E80" s="11">
        <f t="shared" ref="E80" si="58">SUM(C77:C80)/4</f>
        <v>989</v>
      </c>
    </row>
    <row r="81" spans="2:5">
      <c r="B81" s="3">
        <f>Dati!L81</f>
        <v>221216</v>
      </c>
      <c r="C81">
        <f t="shared" ref="C81" si="59">B81-B80</f>
        <v>1402</v>
      </c>
      <c r="D81" s="11">
        <f t="shared" ref="D81" si="60">SUM(C75:C81)/7</f>
        <v>1171.8571428571429</v>
      </c>
      <c r="E81" s="11">
        <f t="shared" ref="E81" si="61">SUM(C78:C81)/4</f>
        <v>1007.75</v>
      </c>
    </row>
    <row r="82" spans="2:5">
      <c r="B82" s="3">
        <f>Dati!L82</f>
        <v>222104</v>
      </c>
      <c r="C82">
        <f t="shared" ref="C82" si="62">B82-B81</f>
        <v>888</v>
      </c>
      <c r="D82" s="11">
        <f t="shared" ref="D82" si="63">SUM(C76:C82)/7</f>
        <v>1092.4285714285713</v>
      </c>
      <c r="E82" s="11">
        <f t="shared" ref="E82" si="64">SUM(C79:C82)/4</f>
        <v>959</v>
      </c>
    </row>
    <row r="83" spans="2:5">
      <c r="B83" s="3">
        <f>Dati!L83</f>
        <v>223096</v>
      </c>
      <c r="C83">
        <f t="shared" ref="C83:C84" si="65">B83-B82</f>
        <v>992</v>
      </c>
      <c r="D83" s="11">
        <f t="shared" ref="D83:D84" si="66">SUM(C77:C83)/7</f>
        <v>1034</v>
      </c>
      <c r="E83" s="11">
        <f t="shared" ref="E83:E84" si="67">SUM(C80:C83)/4</f>
        <v>1006.5</v>
      </c>
    </row>
    <row r="84" spans="2:5">
      <c r="B84" s="3">
        <f>Dati!L84</f>
        <v>223885</v>
      </c>
      <c r="C84">
        <f t="shared" si="65"/>
        <v>789</v>
      </c>
      <c r="D84" s="11">
        <f t="shared" si="66"/>
        <v>957.14285714285711</v>
      </c>
      <c r="E84" s="11">
        <f t="shared" si="67"/>
        <v>1017.75</v>
      </c>
    </row>
    <row r="85" spans="2:5">
      <c r="B85" s="3">
        <f>Dati!L85</f>
        <v>224760</v>
      </c>
      <c r="C85">
        <f t="shared" ref="C85" si="68">B85-B84</f>
        <v>875</v>
      </c>
      <c r="D85" s="11">
        <f t="shared" ref="D85" si="69">SUM(C79:C85)/7</f>
        <v>927.42857142857144</v>
      </c>
      <c r="E85" s="11">
        <f t="shared" ref="E85" si="70">SUM(C82:C85)/4</f>
        <v>886</v>
      </c>
    </row>
    <row r="86" spans="2:5">
      <c r="B86" s="3">
        <f>Dati!L86</f>
        <v>225435</v>
      </c>
      <c r="C86">
        <f t="shared" ref="C86:C87" si="71">B86-B85</f>
        <v>675</v>
      </c>
      <c r="D86" s="11">
        <f t="shared" ref="D86:D87" si="72">SUM(C80:C86)/7</f>
        <v>909.28571428571433</v>
      </c>
      <c r="E86" s="11">
        <f t="shared" ref="E86:E87" si="73">SUM(C83:C86)/4</f>
        <v>832.75</v>
      </c>
    </row>
    <row r="87" spans="2:5">
      <c r="B87" s="3">
        <f>Dati!L87</f>
        <v>225886</v>
      </c>
      <c r="C87">
        <f t="shared" si="71"/>
        <v>451</v>
      </c>
      <c r="D87" s="11">
        <f t="shared" si="72"/>
        <v>867.42857142857144</v>
      </c>
      <c r="E87" s="11">
        <f t="shared" si="73"/>
        <v>697.5</v>
      </c>
    </row>
    <row r="88" spans="2:5">
      <c r="B88" s="3">
        <f>Dati!L88</f>
        <v>226699</v>
      </c>
      <c r="C88">
        <f t="shared" ref="C88:C89" si="74">B88-B87</f>
        <v>813</v>
      </c>
      <c r="D88" s="11">
        <f t="shared" ref="D88:D89" si="75">SUM(C82:C88)/7</f>
        <v>783.28571428571433</v>
      </c>
      <c r="E88" s="11">
        <f t="shared" ref="E88:E89" si="76">SUM(C85:C88)/4</f>
        <v>703.5</v>
      </c>
    </row>
    <row r="89" spans="2:5">
      <c r="B89" s="3">
        <f>Dati!L89</f>
        <v>227364</v>
      </c>
      <c r="C89">
        <f t="shared" si="74"/>
        <v>665</v>
      </c>
      <c r="D89" s="11">
        <f t="shared" si="75"/>
        <v>751.42857142857144</v>
      </c>
      <c r="E89" s="11">
        <f t="shared" si="76"/>
        <v>651</v>
      </c>
    </row>
    <row r="90" spans="2:5">
      <c r="B90" s="3">
        <f>Dati!L90</f>
        <v>228006</v>
      </c>
      <c r="C90">
        <f t="shared" ref="C90" si="77">B90-B89</f>
        <v>642</v>
      </c>
      <c r="D90" s="11">
        <f t="shared" ref="D90" si="78">SUM(C84:C90)/7</f>
        <v>701.42857142857144</v>
      </c>
      <c r="E90" s="11">
        <f t="shared" ref="E90" si="79">SUM(C87:C90)/4</f>
        <v>642.75</v>
      </c>
    </row>
    <row r="91" spans="2:5">
      <c r="B91" s="3">
        <f>Dati!L91</f>
        <v>228658</v>
      </c>
      <c r="C91">
        <f t="shared" ref="C91:C92" si="80">B91-B90</f>
        <v>652</v>
      </c>
      <c r="D91" s="11">
        <f t="shared" ref="D91:D92" si="81">SUM(C85:C91)/7</f>
        <v>681.85714285714289</v>
      </c>
      <c r="E91" s="11">
        <f t="shared" ref="E91:E92" si="82">SUM(C88:C91)/4</f>
        <v>693</v>
      </c>
    </row>
    <row r="92" spans="2:5">
      <c r="B92" s="3">
        <f>Dati!L92</f>
        <v>229327</v>
      </c>
      <c r="C92">
        <f t="shared" si="80"/>
        <v>669</v>
      </c>
      <c r="D92" s="11">
        <f t="shared" si="81"/>
        <v>652.42857142857144</v>
      </c>
      <c r="E92" s="11">
        <f t="shared" si="82"/>
        <v>657</v>
      </c>
    </row>
    <row r="93" spans="2:5">
      <c r="B93" s="3">
        <f>Dati!L93</f>
        <v>229858</v>
      </c>
      <c r="C93">
        <f t="shared" ref="C93:C94" si="83">B93-B92</f>
        <v>531</v>
      </c>
      <c r="D93" s="11">
        <f t="shared" ref="D93:D94" si="84">SUM(C87:C93)/7</f>
        <v>631.85714285714289</v>
      </c>
      <c r="E93" s="11">
        <f t="shared" ref="E93:E94" si="85">SUM(C90:C93)/4</f>
        <v>623.5</v>
      </c>
    </row>
    <row r="94" spans="2:5">
      <c r="B94" s="3">
        <f>Dati!L94</f>
        <v>230158</v>
      </c>
      <c r="C94">
        <f t="shared" si="83"/>
        <v>300</v>
      </c>
      <c r="D94" s="11">
        <f t="shared" si="84"/>
        <v>610.28571428571433</v>
      </c>
      <c r="E94" s="11">
        <f t="shared" si="85"/>
        <v>538</v>
      </c>
    </row>
    <row r="95" spans="2:5">
      <c r="B95" s="3">
        <f>Dati!L95</f>
        <v>230555</v>
      </c>
      <c r="C95">
        <f t="shared" ref="C95" si="86">B95-B94</f>
        <v>397</v>
      </c>
      <c r="D95" s="11">
        <f t="shared" ref="D95" si="87">SUM(C89:C95)/7</f>
        <v>550.85714285714289</v>
      </c>
      <c r="E95" s="11">
        <f t="shared" ref="E95" si="88">SUM(C92:C95)/4</f>
        <v>474.25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5"/>
  <sheetViews>
    <sheetView workbookViewId="0">
      <pane ySplit="1" topLeftCell="A74" activePane="bottomLeft" state="frozen"/>
      <selection pane="bottomLeft" activeCell="C93" sqref="C93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11454.9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64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8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  <c r="AL73" s="11">
        <f t="shared" si="135"/>
        <v>106489.50000000001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  <c r="Y74">
        <f>Quarantena!B74</f>
        <v>80770</v>
      </c>
      <c r="Z74" s="25">
        <f t="shared" ref="Z74:Z78" si="168">(E74+F74-E73-F73)/(D74)</f>
        <v>2.6282917119441029E-2</v>
      </c>
      <c r="AA74" s="11">
        <f t="shared" ref="AA74:AA78" si="169">$AJ$5*(D74)-(F74-F73+E74-E73)</f>
        <v>2335.3500000000004</v>
      </c>
      <c r="AB74" s="11">
        <f t="shared" ref="AB74:AB78" si="170">AB73+AA74</f>
        <v>108824.85000000002</v>
      </c>
      <c r="AC74" s="11">
        <f t="shared" ref="AC74:AC78" si="171">AB74-E74+F74</f>
        <v>164740.85000000003</v>
      </c>
      <c r="AD74" s="11">
        <f t="shared" ref="AD74:AD78" si="172">F74-F73+AD73</f>
        <v>85230</v>
      </c>
      <c r="AE74" s="11"/>
      <c r="AF74" s="5">
        <f t="shared" ref="AF74:AF78" si="173">(E74-E73+F74-F73+AA74)/D74</f>
        <v>0.05</v>
      </c>
      <c r="AG74">
        <f>'Nuovi positivi'!C74*$AJ$5</f>
        <v>53.75</v>
      </c>
      <c r="AL74" s="11">
        <f t="shared" si="135"/>
        <v>108824.85000000002</v>
      </c>
    </row>
    <row r="75" spans="1:38">
      <c r="A75" s="2">
        <v>43957</v>
      </c>
      <c r="B75" s="3">
        <v>73</v>
      </c>
      <c r="C75" s="3">
        <f>Dati!L75</f>
        <v>214457</v>
      </c>
      <c r="D75" s="3">
        <f>Dati!G75</f>
        <v>91528</v>
      </c>
      <c r="E75" s="3">
        <f>Dati!K75</f>
        <v>29684</v>
      </c>
      <c r="F75" s="3">
        <f>Dati!J75</f>
        <v>93245</v>
      </c>
      <c r="G75" s="29">
        <f t="shared" ref="G75:G76" si="174">C75/(E75+F75)</f>
        <v>1.7445598678912217</v>
      </c>
      <c r="H75" s="21">
        <f t="shared" ref="H75:H76" si="175">$O$3*EXP($O$4*B75)</f>
        <v>1.5096609557414378</v>
      </c>
      <c r="I75" s="21">
        <f t="shared" ref="I75:I76" si="176">G75-H75</f>
        <v>0.23489891214978398</v>
      </c>
      <c r="J75" s="31">
        <f t="shared" ref="J75:J76" si="177">(C75-C74)/(E75-E74+F75-F74)</f>
        <v>0.17225336991530479</v>
      </c>
      <c r="K75" s="21">
        <f t="shared" ref="K75:K76" si="178">$P$3*EXP($P$4*B75)</f>
        <v>0.3967055263187364</v>
      </c>
      <c r="L75" s="21">
        <f t="shared" ref="L75:L76" si="179">J75-K75</f>
        <v>-0.22445215640343161</v>
      </c>
      <c r="M75" s="21"/>
      <c r="Y75">
        <f>Quarantena!B75</f>
        <v>74426</v>
      </c>
      <c r="Z75" s="25">
        <f t="shared" si="168"/>
        <v>9.1589458963377321E-2</v>
      </c>
      <c r="AA75" s="11">
        <f t="shared" si="169"/>
        <v>-3806.5999999999995</v>
      </c>
      <c r="AB75" s="11">
        <f t="shared" si="170"/>
        <v>105018.25000000001</v>
      </c>
      <c r="AC75" s="11">
        <f t="shared" si="171"/>
        <v>168579.25</v>
      </c>
      <c r="AD75" s="11">
        <f t="shared" si="172"/>
        <v>93244</v>
      </c>
      <c r="AE75" s="11"/>
      <c r="AF75" s="5">
        <f t="shared" si="173"/>
        <v>0.05</v>
      </c>
      <c r="AG75">
        <f>'Nuovi positivi'!C75*$AJ$5</f>
        <v>72.2</v>
      </c>
      <c r="AL75" s="11">
        <f t="shared" si="135"/>
        <v>105018.25000000001</v>
      </c>
    </row>
    <row r="76" spans="1:38">
      <c r="A76" s="2">
        <v>43958</v>
      </c>
      <c r="B76" s="3">
        <v>74</v>
      </c>
      <c r="C76" s="3">
        <f>Dati!L76</f>
        <v>215858</v>
      </c>
      <c r="D76" s="3">
        <f>Dati!G76</f>
        <v>89624</v>
      </c>
      <c r="E76" s="3">
        <f>Dati!K76</f>
        <v>29958</v>
      </c>
      <c r="F76" s="3">
        <f>Dati!J76</f>
        <v>96276</v>
      </c>
      <c r="G76" s="29">
        <f t="shared" si="174"/>
        <v>1.7099830473564968</v>
      </c>
      <c r="H76" s="21">
        <f t="shared" si="175"/>
        <v>1.4710627415102469</v>
      </c>
      <c r="I76" s="21">
        <f t="shared" si="176"/>
        <v>0.2389203058462499</v>
      </c>
      <c r="J76" s="31">
        <f t="shared" si="177"/>
        <v>0.42390317700453856</v>
      </c>
      <c r="K76" s="21">
        <f t="shared" si="178"/>
        <v>0.37622759200195993</v>
      </c>
      <c r="L76" s="21">
        <f t="shared" si="179"/>
        <v>4.7675585002578624E-2</v>
      </c>
      <c r="M76" s="21"/>
      <c r="Y76">
        <f>Quarantena!B76</f>
        <v>73139</v>
      </c>
      <c r="Z76" s="25">
        <f t="shared" si="168"/>
        <v>3.6876283138445057E-2</v>
      </c>
      <c r="AA76" s="11">
        <f t="shared" si="169"/>
        <v>1176.1999999999998</v>
      </c>
      <c r="AB76" s="11">
        <f t="shared" si="170"/>
        <v>106194.45000000001</v>
      </c>
      <c r="AC76" s="11">
        <f t="shared" si="171"/>
        <v>172512.45</v>
      </c>
      <c r="AD76" s="11">
        <f t="shared" si="172"/>
        <v>96275</v>
      </c>
      <c r="AE76" s="11"/>
      <c r="AF76" s="5">
        <f t="shared" si="173"/>
        <v>4.9999999999999996E-2</v>
      </c>
      <c r="AG76">
        <f>'Nuovi positivi'!C76*$AJ$5</f>
        <v>70.05</v>
      </c>
      <c r="AL76" s="11">
        <f t="shared" si="135"/>
        <v>106194.45000000001</v>
      </c>
    </row>
    <row r="77" spans="1:38">
      <c r="A77" s="2">
        <v>43959</v>
      </c>
      <c r="B77" s="3">
        <v>75</v>
      </c>
      <c r="C77" s="3">
        <f>Dati!L77</f>
        <v>217185</v>
      </c>
      <c r="D77" s="3">
        <f>Dati!G77</f>
        <v>87961</v>
      </c>
      <c r="E77" s="3">
        <f>Dati!K77</f>
        <v>30201</v>
      </c>
      <c r="F77" s="3">
        <f>Dati!J77</f>
        <v>99023</v>
      </c>
      <c r="G77" s="29">
        <f t="shared" ref="G77:G78" si="180">C77/(E77+F77)</f>
        <v>1.6806862502321551</v>
      </c>
      <c r="H77" s="21">
        <f t="shared" ref="H77:H78" si="181">$O$3*EXP($O$4*B77)</f>
        <v>1.4334513860410647</v>
      </c>
      <c r="I77" s="21">
        <f t="shared" ref="I77:I78" si="182">G77-H77</f>
        <v>0.24723486419109042</v>
      </c>
      <c r="J77" s="31">
        <f t="shared" ref="J77:J78" si="183">(C77-C76)/(E77-E76+F77-F76)</f>
        <v>0.44381270903010034</v>
      </c>
      <c r="K77" s="21">
        <f t="shared" ref="K77:K78" si="184">$P$3*EXP($P$4*B77)</f>
        <v>0.35680672839900357</v>
      </c>
      <c r="L77" s="21">
        <f t="shared" ref="L77:L78" si="185">J77-K77</f>
        <v>8.7005980631096769E-2</v>
      </c>
      <c r="M77" s="21"/>
      <c r="Y77">
        <f>Quarantena!B77</f>
        <v>72157</v>
      </c>
      <c r="Z77" s="25">
        <f t="shared" si="168"/>
        <v>3.3992337513216085E-2</v>
      </c>
      <c r="AA77" s="11">
        <f t="shared" si="169"/>
        <v>1408.0500000000002</v>
      </c>
      <c r="AB77" s="11">
        <f t="shared" si="170"/>
        <v>107602.50000000001</v>
      </c>
      <c r="AC77" s="11">
        <f t="shared" si="171"/>
        <v>176424.5</v>
      </c>
      <c r="AD77" s="11">
        <f t="shared" si="172"/>
        <v>99022</v>
      </c>
      <c r="AE77" s="11"/>
      <c r="AF77" s="5">
        <f t="shared" si="173"/>
        <v>0.05</v>
      </c>
      <c r="AG77">
        <f>'Nuovi positivi'!C77*$AJ$5</f>
        <v>66.350000000000009</v>
      </c>
      <c r="AL77" s="11">
        <f t="shared" si="135"/>
        <v>107602.50000000001</v>
      </c>
    </row>
    <row r="78" spans="1:38">
      <c r="A78" s="2">
        <v>43960</v>
      </c>
      <c r="B78" s="3">
        <v>76</v>
      </c>
      <c r="C78" s="3">
        <f>Dati!L78</f>
        <v>218268</v>
      </c>
      <c r="D78" s="3">
        <f>Dati!G78</f>
        <v>84842</v>
      </c>
      <c r="E78" s="3">
        <f>Dati!K78</f>
        <v>30395</v>
      </c>
      <c r="F78" s="3">
        <f>Dati!J78</f>
        <v>103031</v>
      </c>
      <c r="G78" s="29">
        <f t="shared" si="180"/>
        <v>1.6358730682175888</v>
      </c>
      <c r="H78" s="21">
        <f t="shared" si="181"/>
        <v>1.3968016578501163</v>
      </c>
      <c r="I78" s="21">
        <f t="shared" si="182"/>
        <v>0.23907141036747248</v>
      </c>
      <c r="J78" s="31">
        <f t="shared" si="183"/>
        <v>0.25773441218467397</v>
      </c>
      <c r="K78" s="21">
        <f t="shared" si="184"/>
        <v>0.33838836953281515</v>
      </c>
      <c r="L78" s="21">
        <f t="shared" si="185"/>
        <v>-8.0653957348141181E-2</v>
      </c>
      <c r="M78" s="21"/>
      <c r="Y78">
        <f>Quarantena!B78</f>
        <v>69974</v>
      </c>
      <c r="Z78" s="25">
        <f t="shared" si="168"/>
        <v>4.9527356733693219E-2</v>
      </c>
      <c r="AA78" s="11">
        <f t="shared" si="169"/>
        <v>40.100000000000364</v>
      </c>
      <c r="AB78" s="11">
        <f t="shared" si="170"/>
        <v>107642.60000000002</v>
      </c>
      <c r="AC78" s="11">
        <f t="shared" si="171"/>
        <v>180278.60000000003</v>
      </c>
      <c r="AD78" s="11">
        <f t="shared" si="172"/>
        <v>103030</v>
      </c>
      <c r="AE78" s="11"/>
      <c r="AF78" s="5">
        <f t="shared" si="173"/>
        <v>0.05</v>
      </c>
      <c r="AG78">
        <f>'Nuovi positivi'!C78*$AJ$5</f>
        <v>54.150000000000006</v>
      </c>
      <c r="AL78" s="11">
        <f t="shared" si="135"/>
        <v>107642.60000000002</v>
      </c>
    </row>
    <row r="79" spans="1:38">
      <c r="A79" s="2">
        <v>43961</v>
      </c>
      <c r="B79" s="3">
        <v>77</v>
      </c>
      <c r="C79" s="3">
        <f>Dati!L79</f>
        <v>219070</v>
      </c>
      <c r="D79" s="3">
        <f>Dati!G79</f>
        <v>83324</v>
      </c>
      <c r="E79" s="3">
        <f>Dati!K79</f>
        <v>30560</v>
      </c>
      <c r="F79" s="3">
        <f>Dati!J79</f>
        <v>105186</v>
      </c>
      <c r="G79" s="29">
        <f t="shared" ref="G79" si="186">C79/(E79+F79)</f>
        <v>1.6138228750755086</v>
      </c>
      <c r="H79" s="21">
        <f t="shared" ref="H79" si="187">$O$3*EXP($O$4*B79)</f>
        <v>1.3610889705588805</v>
      </c>
      <c r="I79" s="21">
        <f t="shared" ref="I79" si="188">G79-H79</f>
        <v>0.25273390451662814</v>
      </c>
      <c r="J79" s="31">
        <f t="shared" ref="J79" si="189">(C79-C78)/(E79-E78+F79-F78)</f>
        <v>0.34568965517241379</v>
      </c>
      <c r="K79" s="21">
        <f t="shared" ref="K79" si="190">$P$3*EXP($P$4*B79)</f>
        <v>0.32092076612139586</v>
      </c>
      <c r="L79" s="21">
        <f t="shared" ref="L79" si="191">J79-K79</f>
        <v>2.4768889051017928E-2</v>
      </c>
      <c r="M79" s="21"/>
      <c r="Y79">
        <f>Quarantena!B79</f>
        <v>68679</v>
      </c>
      <c r="Z79" s="25">
        <f t="shared" ref="Z79" si="192">(E79+F79-E78-F78)/(D79)</f>
        <v>2.7843118429264079E-2</v>
      </c>
      <c r="AA79" s="11">
        <f t="shared" ref="AA79" si="193">$AJ$5*(D79)-(F79-F78+E79-E78)</f>
        <v>1846.1999999999998</v>
      </c>
      <c r="AB79" s="11">
        <f t="shared" ref="AB79" si="194">AB78+AA79</f>
        <v>109488.80000000002</v>
      </c>
      <c r="AC79" s="11">
        <f t="shared" ref="AC79" si="195">AB79-E79+F79</f>
        <v>184114.80000000002</v>
      </c>
      <c r="AD79" s="11">
        <f t="shared" ref="AD79" si="196">F79-F78+AD78</f>
        <v>105185</v>
      </c>
      <c r="AE79" s="11"/>
      <c r="AF79" s="5">
        <f t="shared" ref="AF79" si="197">(E79-E78+F79-F78+AA79)/D79</f>
        <v>4.9999999999999996E-2</v>
      </c>
      <c r="AG79">
        <f>'Nuovi positivi'!C79*$AJ$5</f>
        <v>40.1</v>
      </c>
      <c r="AL79" s="11">
        <f t="shared" ref="AL79" si="198">AB79+$AI$60</f>
        <v>109488.80000000002</v>
      </c>
    </row>
    <row r="80" spans="1:38">
      <c r="A80" s="2">
        <v>43962</v>
      </c>
      <c r="B80" s="3">
        <v>78</v>
      </c>
      <c r="C80" s="3">
        <f>Dati!L80</f>
        <v>219814</v>
      </c>
      <c r="D80" s="3">
        <f>Dati!G80</f>
        <v>82488</v>
      </c>
      <c r="E80" s="3">
        <f>Dati!K80</f>
        <v>30739</v>
      </c>
      <c r="F80" s="3">
        <f>Dati!J80</f>
        <v>106587</v>
      </c>
      <c r="G80" s="29">
        <f t="shared" ref="G80" si="199">C80/(E80+F80)</f>
        <v>1.6006728514629422</v>
      </c>
      <c r="H80" s="21">
        <f t="shared" ref="H80" si="200">$O$3*EXP($O$4*B80)</f>
        <v>1.3262893664003814</v>
      </c>
      <c r="I80" s="21">
        <f t="shared" ref="I80" si="201">G80-H80</f>
        <v>0.27438348506256083</v>
      </c>
      <c r="J80" s="31">
        <f t="shared" ref="J80" si="202">(C80-C79)/(E80-E79+F80-F79)</f>
        <v>0.4708860759493671</v>
      </c>
      <c r="K80" s="21">
        <f t="shared" ref="K80" si="203">$P$3*EXP($P$4*B80)</f>
        <v>0.30435484018003806</v>
      </c>
      <c r="L80" s="21">
        <f t="shared" ref="L80" si="204">J80-K80</f>
        <v>0.16653123576932904</v>
      </c>
      <c r="M80" s="21"/>
      <c r="Y80">
        <f>Quarantena!B80</f>
        <v>67950</v>
      </c>
      <c r="Z80" s="25">
        <f t="shared" ref="Z80:Z89" si="205">(E80+F80-E79-F79)/(D80)</f>
        <v>1.9154301231694308E-2</v>
      </c>
      <c r="AA80" s="11">
        <f t="shared" ref="AA80:AA89" si="206">$AJ$5*(D80)-(F80-F79+E80-E79)</f>
        <v>2544.4000000000005</v>
      </c>
      <c r="AB80" s="11">
        <f t="shared" ref="AB80:AB89" si="207">AB79+AA80</f>
        <v>112033.20000000001</v>
      </c>
      <c r="AC80" s="11">
        <f t="shared" ref="AC80:AC89" si="208">AB80-E80+F80</f>
        <v>187881.2</v>
      </c>
      <c r="AD80" s="11">
        <f t="shared" ref="AD80:AD89" si="209">F80-F79+AD79</f>
        <v>106586</v>
      </c>
      <c r="AE80" s="11"/>
      <c r="AF80" s="5">
        <f t="shared" ref="AF80:AF89" si="210">(E80-E79+F80-F79+AA80)/D80</f>
        <v>5.000000000000001E-2</v>
      </c>
      <c r="AG80">
        <f>'Nuovi positivi'!C80*$AJ$5</f>
        <v>37.200000000000003</v>
      </c>
      <c r="AL80" s="11">
        <f t="shared" ref="AL80:AL89" si="211">AB80+$AI$60</f>
        <v>112033.20000000001</v>
      </c>
    </row>
    <row r="81" spans="1:38">
      <c r="A81" s="2">
        <v>43963</v>
      </c>
      <c r="B81" s="3">
        <v>79</v>
      </c>
      <c r="C81" s="3">
        <f>Dati!L81</f>
        <v>221216</v>
      </c>
      <c r="D81" s="3">
        <f>Dati!G81</f>
        <v>81266</v>
      </c>
      <c r="E81" s="3">
        <f>Dati!K81</f>
        <v>30911</v>
      </c>
      <c r="F81" s="3">
        <f>Dati!J81</f>
        <v>109039</v>
      </c>
      <c r="G81" s="29">
        <f t="shared" ref="G81" si="212">C81/(E81+F81)</f>
        <v>1.5806788138620935</v>
      </c>
      <c r="H81" s="21">
        <f t="shared" ref="H81" si="213">$O$3*EXP($O$4*B81)</f>
        <v>1.2923795001471794</v>
      </c>
      <c r="I81" s="21">
        <f t="shared" ref="I81" si="214">G81-H81</f>
        <v>0.28829931371491413</v>
      </c>
      <c r="J81" s="31">
        <f t="shared" ref="J81" si="215">(C81-C80)/(E81-E80+F81-F80)</f>
        <v>0.53429878048780488</v>
      </c>
      <c r="K81" s="21">
        <f t="shared" ref="K81" si="216">$P$3*EXP($P$4*B81)</f>
        <v>0.28864404712899216</v>
      </c>
      <c r="L81" s="21">
        <f t="shared" ref="L81" si="217">J81-K81</f>
        <v>0.24565473335881272</v>
      </c>
      <c r="M81" s="21"/>
      <c r="Y81">
        <f>Quarantena!B81</f>
        <v>67449</v>
      </c>
      <c r="Z81" s="25">
        <f t="shared" si="205"/>
        <v>3.2289026161002141E-2</v>
      </c>
      <c r="AA81" s="11">
        <f t="shared" si="206"/>
        <v>1439.3000000000002</v>
      </c>
      <c r="AB81" s="11">
        <f t="shared" si="207"/>
        <v>113472.50000000001</v>
      </c>
      <c r="AC81" s="11">
        <f t="shared" si="208"/>
        <v>191600.5</v>
      </c>
      <c r="AD81" s="11">
        <f t="shared" si="209"/>
        <v>109038</v>
      </c>
      <c r="AE81" s="11"/>
      <c r="AF81" s="5">
        <f t="shared" si="210"/>
        <v>0.05</v>
      </c>
      <c r="AG81">
        <f>'Nuovi positivi'!C81*$AJ$5</f>
        <v>70.100000000000009</v>
      </c>
      <c r="AL81" s="11">
        <f t="shared" si="211"/>
        <v>113472.50000000001</v>
      </c>
    </row>
    <row r="82" spans="1:38">
      <c r="A82" s="2">
        <v>43964</v>
      </c>
      <c r="B82" s="3">
        <v>80</v>
      </c>
      <c r="C82" s="3">
        <f>Dati!L82</f>
        <v>222104</v>
      </c>
      <c r="D82" s="3">
        <f>Dati!G82</f>
        <v>78457</v>
      </c>
      <c r="E82" s="3">
        <f>Dati!K82</f>
        <v>31106</v>
      </c>
      <c r="F82" s="3">
        <f>Dati!J82</f>
        <v>112541</v>
      </c>
      <c r="G82" s="29">
        <f t="shared" ref="G82" si="218">C82/(E82+F82)</f>
        <v>1.5461791753395477</v>
      </c>
      <c r="H82" s="21">
        <f t="shared" ref="H82" si="219">$O$3*EXP($O$4*B82)</f>
        <v>1.2593366234502845</v>
      </c>
      <c r="I82" s="21">
        <f t="shared" ref="I82" si="220">G82-H82</f>
        <v>0.28684255188926322</v>
      </c>
      <c r="J82" s="31">
        <f t="shared" ref="J82" si="221">(C82-C81)/(E82-E81+F82-F81)</f>
        <v>0.24019475250202868</v>
      </c>
      <c r="K82" s="21">
        <f t="shared" ref="K82" si="222">$P$3*EXP($P$4*B82)</f>
        <v>0.27374424501913464</v>
      </c>
      <c r="L82" s="21">
        <f t="shared" ref="L82" si="223">J82-K82</f>
        <v>-3.3549492517105955E-2</v>
      </c>
      <c r="M82" s="21"/>
      <c r="Y82">
        <f>Quarantena!B82</f>
        <v>65392</v>
      </c>
      <c r="Z82" s="25">
        <f t="shared" si="205"/>
        <v>4.7121353097875268E-2</v>
      </c>
      <c r="AA82" s="11">
        <f t="shared" si="206"/>
        <v>225.85000000000036</v>
      </c>
      <c r="AB82" s="11">
        <f t="shared" si="207"/>
        <v>113698.35000000002</v>
      </c>
      <c r="AC82" s="11">
        <f t="shared" si="208"/>
        <v>195133.35000000003</v>
      </c>
      <c r="AD82" s="11">
        <f t="shared" si="209"/>
        <v>112540</v>
      </c>
      <c r="AE82" s="11"/>
      <c r="AF82" s="5">
        <f t="shared" si="210"/>
        <v>0.05</v>
      </c>
      <c r="AG82">
        <f>'Nuovi positivi'!C82*$AJ$5</f>
        <v>44.400000000000006</v>
      </c>
      <c r="AL82" s="11">
        <f t="shared" si="211"/>
        <v>113698.35000000002</v>
      </c>
    </row>
    <row r="83" spans="1:38">
      <c r="A83" s="2">
        <v>43965</v>
      </c>
      <c r="B83" s="3">
        <v>81</v>
      </c>
      <c r="C83" s="3">
        <f>Dati!L83</f>
        <v>223096</v>
      </c>
      <c r="D83" s="3">
        <f>Dati!G83</f>
        <v>76440</v>
      </c>
      <c r="E83" s="3">
        <f>Dati!K83</f>
        <v>31368</v>
      </c>
      <c r="F83" s="3">
        <f>Dati!J83</f>
        <v>115288</v>
      </c>
      <c r="G83" s="29">
        <f t="shared" ref="G83:G84" si="224">C83/(E83+F83)</f>
        <v>1.5212197250709143</v>
      </c>
      <c r="H83" s="21">
        <f t="shared" ref="H83:H84" si="225">$O$3*EXP($O$4*B83)</f>
        <v>1.2271385695784822</v>
      </c>
      <c r="I83" s="21">
        <f t="shared" ref="I83:I84" si="226">G83-H83</f>
        <v>0.29408115549243208</v>
      </c>
      <c r="J83" s="31">
        <f t="shared" ref="J83:J84" si="227">(C83-C82)/(E83-E82+F83-F82)</f>
        <v>0.32967763376537057</v>
      </c>
      <c r="K83" s="21">
        <f t="shared" ref="K83:K84" si="228">$P$3*EXP($P$4*B83)</f>
        <v>0.25961357050820427</v>
      </c>
      <c r="L83" s="21">
        <f t="shared" ref="L83:L84" si="229">J83-K83</f>
        <v>7.0064063257166298E-2</v>
      </c>
      <c r="M83" s="21"/>
      <c r="Y83">
        <f>Quarantena!B83</f>
        <v>64132</v>
      </c>
      <c r="Z83" s="25">
        <f t="shared" si="205"/>
        <v>3.9364207221350075E-2</v>
      </c>
      <c r="AA83" s="11">
        <f t="shared" si="206"/>
        <v>813</v>
      </c>
      <c r="AB83" s="11">
        <f t="shared" si="207"/>
        <v>114511.35000000002</v>
      </c>
      <c r="AC83" s="11">
        <f t="shared" si="208"/>
        <v>198431.35000000003</v>
      </c>
      <c r="AD83" s="11">
        <f t="shared" si="209"/>
        <v>115287</v>
      </c>
      <c r="AE83" s="11"/>
      <c r="AF83" s="5">
        <f t="shared" si="210"/>
        <v>0.05</v>
      </c>
      <c r="AG83">
        <f>'Nuovi positivi'!C83*$AJ$5</f>
        <v>49.6</v>
      </c>
      <c r="AL83" s="11">
        <f t="shared" si="211"/>
        <v>114511.35000000002</v>
      </c>
    </row>
    <row r="84" spans="1:38">
      <c r="A84" s="2">
        <v>43966</v>
      </c>
      <c r="B84" s="3">
        <v>82</v>
      </c>
      <c r="C84" s="3">
        <f>Dati!L84</f>
        <v>223885</v>
      </c>
      <c r="D84" s="3">
        <f>Dati!G84</f>
        <v>72070</v>
      </c>
      <c r="E84" s="3">
        <f>Dati!K84</f>
        <v>31610</v>
      </c>
      <c r="F84" s="3">
        <f>Dati!J84</f>
        <v>120205</v>
      </c>
      <c r="G84" s="29">
        <f t="shared" si="224"/>
        <v>1.474722524124757</v>
      </c>
      <c r="H84" s="21">
        <f t="shared" si="225"/>
        <v>1.1957637385478384</v>
      </c>
      <c r="I84" s="21">
        <f t="shared" si="226"/>
        <v>0.27895878557691867</v>
      </c>
      <c r="J84" s="31">
        <f t="shared" si="227"/>
        <v>0.15293661562318278</v>
      </c>
      <c r="K84" s="21">
        <f t="shared" si="228"/>
        <v>0.24621232123914474</v>
      </c>
      <c r="L84" s="21">
        <f t="shared" si="229"/>
        <v>-9.3275705615961962E-2</v>
      </c>
      <c r="M84" s="21"/>
      <c r="Y84">
        <f>Quarantena!B84</f>
        <v>60470</v>
      </c>
      <c r="Z84" s="25">
        <f t="shared" si="205"/>
        <v>7.1583183016511731E-2</v>
      </c>
      <c r="AA84" s="11">
        <f t="shared" si="206"/>
        <v>-1555.5</v>
      </c>
      <c r="AB84" s="11">
        <f t="shared" si="207"/>
        <v>112955.85000000002</v>
      </c>
      <c r="AC84" s="11">
        <f t="shared" si="208"/>
        <v>201550.85000000003</v>
      </c>
      <c r="AD84" s="11">
        <f t="shared" si="209"/>
        <v>120204</v>
      </c>
      <c r="AE84" s="11"/>
      <c r="AF84" s="5">
        <f t="shared" si="210"/>
        <v>0.05</v>
      </c>
      <c r="AG84">
        <f>'Nuovi positivi'!C84*$AJ$5</f>
        <v>39.450000000000003</v>
      </c>
      <c r="AL84" s="11">
        <f t="shared" si="211"/>
        <v>112955.85000000002</v>
      </c>
    </row>
    <row r="85" spans="1:38">
      <c r="A85" s="2">
        <v>43967</v>
      </c>
      <c r="B85" s="3">
        <v>83</v>
      </c>
      <c r="C85" s="3">
        <f>Dati!L85</f>
        <v>224760</v>
      </c>
      <c r="D85" s="3">
        <f>Dati!G85</f>
        <v>70187</v>
      </c>
      <c r="E85" s="3">
        <f>Dati!K85</f>
        <v>31763</v>
      </c>
      <c r="F85" s="3">
        <f>Dati!J85</f>
        <v>122810</v>
      </c>
      <c r="G85" s="29">
        <f t="shared" ref="G85" si="230">C85/(E85+F85)</f>
        <v>1.4540702451268979</v>
      </c>
      <c r="H85" s="21">
        <f t="shared" ref="H85" si="231">$O$3*EXP($O$4*B85)</f>
        <v>1.1651910826314031</v>
      </c>
      <c r="I85" s="21">
        <f t="shared" ref="I85" si="232">G85-H85</f>
        <v>0.28887916249549472</v>
      </c>
      <c r="J85" s="31">
        <f t="shared" ref="J85" si="233">(C85-C84)/(E85-E84+F85-F84)</f>
        <v>0.31725888324873097</v>
      </c>
      <c r="K85" s="21">
        <f t="shared" ref="K85" si="234">$P$3*EXP($P$4*B85)</f>
        <v>0.2335028442900757</v>
      </c>
      <c r="L85" s="21">
        <f t="shared" ref="L85" si="235">J85-K85</f>
        <v>8.3756038958655271E-2</v>
      </c>
      <c r="M85" s="21"/>
      <c r="Y85">
        <f>Quarantena!B85</f>
        <v>59012</v>
      </c>
      <c r="Z85" s="25">
        <f t="shared" si="205"/>
        <v>3.9295026144442705E-2</v>
      </c>
      <c r="AA85" s="11">
        <f t="shared" si="206"/>
        <v>751.35000000000036</v>
      </c>
      <c r="AB85" s="11">
        <f t="shared" si="207"/>
        <v>113707.20000000003</v>
      </c>
      <c r="AC85" s="11">
        <f t="shared" si="208"/>
        <v>204754.2</v>
      </c>
      <c r="AD85" s="11">
        <f t="shared" si="209"/>
        <v>122809</v>
      </c>
      <c r="AE85" s="11"/>
      <c r="AF85" s="5">
        <f t="shared" si="210"/>
        <v>0.05</v>
      </c>
      <c r="AG85">
        <f>'Nuovi positivi'!C85*$AJ$5</f>
        <v>43.75</v>
      </c>
      <c r="AL85" s="11">
        <f t="shared" si="211"/>
        <v>113707.20000000003</v>
      </c>
    </row>
    <row r="86" spans="1:38">
      <c r="A86" s="2">
        <v>43968</v>
      </c>
      <c r="B86" s="3">
        <v>84</v>
      </c>
      <c r="C86" s="3">
        <f>Dati!L86</f>
        <v>225435</v>
      </c>
      <c r="D86" s="3">
        <f>Dati!G86</f>
        <v>68351</v>
      </c>
      <c r="E86" s="3">
        <f>Dati!K86</f>
        <v>31908</v>
      </c>
      <c r="F86" s="3">
        <f>Dati!J86</f>
        <v>125176</v>
      </c>
      <c r="G86" s="29">
        <f t="shared" ref="G86:G87" si="236">C86/(E86+F86)</f>
        <v>1.4351238827633623</v>
      </c>
      <c r="H86" s="21">
        <f t="shared" ref="H86:H87" si="237">$O$3*EXP($O$4*B86)</f>
        <v>1.135400092239397</v>
      </c>
      <c r="I86" s="21">
        <f t="shared" ref="I86:I87" si="238">G86-H86</f>
        <v>0.29972379052396536</v>
      </c>
      <c r="J86" s="31">
        <f t="shared" ref="J86:J87" si="239">(C86-C85)/(E86-E85+F86-F85)</f>
        <v>0.26881720430107525</v>
      </c>
      <c r="K86" s="21">
        <f t="shared" ref="K86:K87" si="240">$P$3*EXP($P$4*B86)</f>
        <v>0.22144943038247414</v>
      </c>
      <c r="L86" s="21">
        <f t="shared" ref="L86:L87" si="241">J86-K86</f>
        <v>4.7367773918601114E-2</v>
      </c>
      <c r="M86" s="21"/>
      <c r="Y86">
        <f>Quarantena!B86</f>
        <v>57278</v>
      </c>
      <c r="Z86" s="25">
        <f t="shared" si="205"/>
        <v>3.6736843645301456E-2</v>
      </c>
      <c r="AA86" s="11">
        <f t="shared" si="206"/>
        <v>906.55000000000018</v>
      </c>
      <c r="AB86" s="11">
        <f t="shared" si="207"/>
        <v>114613.75000000003</v>
      </c>
      <c r="AC86" s="11">
        <f t="shared" si="208"/>
        <v>207881.75000000003</v>
      </c>
      <c r="AD86" s="11">
        <f t="shared" si="209"/>
        <v>125175</v>
      </c>
      <c r="AE86" s="11"/>
      <c r="AF86" s="5">
        <f t="shared" si="210"/>
        <v>0.05</v>
      </c>
      <c r="AG86">
        <f>'Nuovi positivi'!C86*$AJ$5</f>
        <v>33.75</v>
      </c>
      <c r="AL86" s="11">
        <f t="shared" si="211"/>
        <v>114613.75000000003</v>
      </c>
    </row>
    <row r="87" spans="1:38">
      <c r="A87" s="2">
        <v>43969</v>
      </c>
      <c r="B87" s="3">
        <v>85</v>
      </c>
      <c r="C87" s="3">
        <f>Dati!L87</f>
        <v>225886</v>
      </c>
      <c r="D87" s="3">
        <f>Dati!G87</f>
        <v>66553</v>
      </c>
      <c r="E87" s="3">
        <f>Dati!K87</f>
        <v>32007</v>
      </c>
      <c r="F87" s="3">
        <f>Dati!J87</f>
        <v>127326</v>
      </c>
      <c r="G87" s="29">
        <f t="shared" si="236"/>
        <v>1.4176975265638632</v>
      </c>
      <c r="H87" s="21">
        <f t="shared" si="237"/>
        <v>1.1063707821604016</v>
      </c>
      <c r="I87" s="21">
        <f t="shared" si="238"/>
        <v>0.31132674440346153</v>
      </c>
      <c r="J87" s="31">
        <f t="shared" si="239"/>
        <v>0.200533570475767</v>
      </c>
      <c r="K87" s="21">
        <f t="shared" si="240"/>
        <v>0.21001821355032865</v>
      </c>
      <c r="L87" s="21">
        <f t="shared" si="241"/>
        <v>-9.4846430745616495E-3</v>
      </c>
      <c r="M87" s="21"/>
      <c r="Y87">
        <f>Quarantena!B87</f>
        <v>55597</v>
      </c>
      <c r="Z87" s="25">
        <f t="shared" si="205"/>
        <v>3.3792616410980719E-2</v>
      </c>
      <c r="AA87" s="11">
        <f t="shared" si="206"/>
        <v>1078.6500000000001</v>
      </c>
      <c r="AB87" s="11">
        <f t="shared" si="207"/>
        <v>115692.40000000002</v>
      </c>
      <c r="AC87" s="11">
        <f t="shared" si="208"/>
        <v>211011.40000000002</v>
      </c>
      <c r="AD87" s="11">
        <f t="shared" si="209"/>
        <v>127325</v>
      </c>
      <c r="AE87" s="11"/>
      <c r="AF87" s="5">
        <f t="shared" si="210"/>
        <v>0.05</v>
      </c>
      <c r="AG87">
        <f>'Nuovi positivi'!C87*$AJ$5</f>
        <v>22.55</v>
      </c>
      <c r="AL87" s="11">
        <f t="shared" si="211"/>
        <v>115692.40000000002</v>
      </c>
    </row>
    <row r="88" spans="1:38">
      <c r="A88" s="2">
        <v>43970</v>
      </c>
      <c r="B88" s="3">
        <v>86</v>
      </c>
      <c r="C88" s="3">
        <f>Dati!L88</f>
        <v>226699</v>
      </c>
      <c r="D88" s="3">
        <f>Dati!G88</f>
        <v>65129</v>
      </c>
      <c r="E88" s="3">
        <f>Dati!K88</f>
        <v>32169</v>
      </c>
      <c r="F88" s="3">
        <f>Dati!J88</f>
        <v>129401</v>
      </c>
      <c r="G88" s="29">
        <f t="shared" ref="G88:G89" si="242">C88/(E88+F88)</f>
        <v>1.4031008231726187</v>
      </c>
      <c r="H88" s="21">
        <f t="shared" ref="H88:H89" si="243">$O$3*EXP($O$4*B88)</f>
        <v>1.0780836781543337</v>
      </c>
      <c r="I88" s="21">
        <f t="shared" ref="I88:I89" si="244">G88-H88</f>
        <v>0.32501714501828505</v>
      </c>
      <c r="J88" s="31">
        <f t="shared" ref="J88:J89" si="245">(C88-C87)/(E88-E87+F88-F87)</f>
        <v>0.36343316942333481</v>
      </c>
      <c r="K88" s="21">
        <f t="shared" ref="K88:K89" si="246">$P$3*EXP($P$4*B88)</f>
        <v>0.1991770759883707</v>
      </c>
      <c r="L88" s="21">
        <f t="shared" ref="L88:L89" si="247">J88-K88</f>
        <v>0.16425609343496411</v>
      </c>
      <c r="M88" s="21"/>
      <c r="Y88">
        <f>Quarantena!B88</f>
        <v>54422</v>
      </c>
      <c r="Z88" s="25">
        <f t="shared" si="205"/>
        <v>3.4347218596938386E-2</v>
      </c>
      <c r="AA88" s="11">
        <f t="shared" si="206"/>
        <v>1019.4500000000003</v>
      </c>
      <c r="AB88" s="11">
        <f t="shared" si="207"/>
        <v>116711.85000000002</v>
      </c>
      <c r="AC88" s="11">
        <f t="shared" si="208"/>
        <v>213943.85000000003</v>
      </c>
      <c r="AD88" s="11">
        <f t="shared" si="209"/>
        <v>129400</v>
      </c>
      <c r="AE88" s="11"/>
      <c r="AF88" s="5">
        <f t="shared" si="210"/>
        <v>0.05</v>
      </c>
      <c r="AG88">
        <f>'Nuovi positivi'!C88*$AJ$5</f>
        <v>40.650000000000006</v>
      </c>
      <c r="AL88" s="11">
        <f t="shared" si="211"/>
        <v>116711.85000000002</v>
      </c>
    </row>
    <row r="89" spans="1:38">
      <c r="A89" s="2">
        <v>43971</v>
      </c>
      <c r="B89" s="3">
        <v>87</v>
      </c>
      <c r="C89" s="3">
        <f>Dati!L89</f>
        <v>227364</v>
      </c>
      <c r="D89" s="3">
        <f>Dati!G89</f>
        <v>62752</v>
      </c>
      <c r="E89" s="3">
        <f>Dati!K89</f>
        <v>32330</v>
      </c>
      <c r="F89" s="3">
        <f>Dati!J89</f>
        <v>132282</v>
      </c>
      <c r="G89" s="29">
        <f t="shared" si="242"/>
        <v>1.3812115763127839</v>
      </c>
      <c r="H89" s="21">
        <f t="shared" si="243"/>
        <v>1.0505198038881975</v>
      </c>
      <c r="I89" s="21">
        <f t="shared" si="244"/>
        <v>0.33069177242458636</v>
      </c>
      <c r="J89" s="31">
        <f t="shared" si="245"/>
        <v>0.21860618014464167</v>
      </c>
      <c r="K89" s="21">
        <f t="shared" si="246"/>
        <v>0.18889555781203865</v>
      </c>
      <c r="L89" s="21">
        <f t="shared" si="247"/>
        <v>2.9710622332603021E-2</v>
      </c>
      <c r="M89" s="21"/>
      <c r="Y89">
        <f>Quarantena!B89</f>
        <v>52452</v>
      </c>
      <c r="Z89" s="25">
        <f t="shared" si="205"/>
        <v>4.8476542580316168E-2</v>
      </c>
      <c r="AA89" s="11">
        <f t="shared" si="206"/>
        <v>95.600000000000364</v>
      </c>
      <c r="AB89" s="11">
        <f t="shared" si="207"/>
        <v>116807.45000000003</v>
      </c>
      <c r="AC89" s="11">
        <f t="shared" si="208"/>
        <v>216759.45</v>
      </c>
      <c r="AD89" s="11">
        <f t="shared" si="209"/>
        <v>132281</v>
      </c>
      <c r="AE89" s="11"/>
      <c r="AF89" s="5">
        <f t="shared" si="210"/>
        <v>0.05</v>
      </c>
      <c r="AG89">
        <f>'Nuovi positivi'!C89*$AJ$5</f>
        <v>33.25</v>
      </c>
      <c r="AL89" s="11">
        <f t="shared" si="211"/>
        <v>116807.45000000003</v>
      </c>
    </row>
    <row r="90" spans="1:38">
      <c r="A90" s="2">
        <v>43972</v>
      </c>
      <c r="B90" s="3">
        <v>88</v>
      </c>
      <c r="C90" s="3">
        <f>Dati!L90</f>
        <v>228006</v>
      </c>
      <c r="D90" s="3">
        <f>Dati!G90</f>
        <v>60960</v>
      </c>
      <c r="E90" s="3">
        <f>Dati!K90</f>
        <v>32486</v>
      </c>
      <c r="F90" s="3">
        <f>Dati!J90</f>
        <v>134560</v>
      </c>
      <c r="G90" s="29">
        <f t="shared" ref="G90" si="248">C90/(E90+F90)</f>
        <v>1.3649294206386264</v>
      </c>
      <c r="H90" s="21">
        <f t="shared" ref="H90" si="249">$O$3*EXP($O$4*B90)</f>
        <v>1.0236606682058604</v>
      </c>
      <c r="I90" s="21">
        <f t="shared" ref="I90" si="250">G90-H90</f>
        <v>0.341268752432766</v>
      </c>
      <c r="J90" s="31">
        <f t="shared" ref="J90" si="251">(C90-C89)/(E90-E89+F90-F89)</f>
        <v>0.26376335250616267</v>
      </c>
      <c r="K90" s="21">
        <f t="shared" ref="K90" si="252">$P$3*EXP($P$4*B90)</f>
        <v>0.1791447714756319</v>
      </c>
      <c r="L90" s="21">
        <f t="shared" ref="L90" si="253">J90-K90</f>
        <v>8.4618581030530771E-2</v>
      </c>
      <c r="M90" s="21"/>
      <c r="Y90">
        <f>Quarantena!B90</f>
        <v>51051</v>
      </c>
      <c r="Z90" s="25">
        <f t="shared" ref="Z90:Z92" si="254">(E90+F90-E89-F89)/(D90)</f>
        <v>3.9927821522309712E-2</v>
      </c>
      <c r="AA90" s="11">
        <f t="shared" ref="AA90:AA92" si="255">$AJ$5*(D90)-(F90-F89+E90-E89)</f>
        <v>614</v>
      </c>
      <c r="AB90" s="11">
        <f t="shared" ref="AB90:AB92" si="256">AB89+AA90</f>
        <v>117421.45000000003</v>
      </c>
      <c r="AC90" s="11">
        <f t="shared" ref="AC90:AC92" si="257">AB90-E90+F90</f>
        <v>219495.45</v>
      </c>
      <c r="AD90" s="11">
        <f t="shared" ref="AD90:AD92" si="258">F90-F89+AD89</f>
        <v>134559</v>
      </c>
      <c r="AE90" s="11"/>
      <c r="AF90" s="5">
        <f t="shared" ref="AF90:AF92" si="259">(E90-E89+F90-F89+AA90)/D90</f>
        <v>0.05</v>
      </c>
      <c r="AG90">
        <f>'Nuovi positivi'!C90*$AJ$5</f>
        <v>32.1</v>
      </c>
    </row>
    <row r="91" spans="1:38">
      <c r="A91" s="2">
        <v>43973</v>
      </c>
      <c r="B91" s="3">
        <v>89</v>
      </c>
      <c r="C91" s="3">
        <f>Dati!L91</f>
        <v>228658</v>
      </c>
      <c r="D91" s="3">
        <f>Dati!G91</f>
        <v>59322</v>
      </c>
      <c r="E91" s="3">
        <f>Dati!K91</f>
        <v>32616</v>
      </c>
      <c r="F91" s="3">
        <f>Dati!J91</f>
        <v>136720</v>
      </c>
      <c r="G91" s="29">
        <f t="shared" ref="G91:G92" si="260">C91/(E91+F91)</f>
        <v>1.3503212547833892</v>
      </c>
      <c r="H91" s="21">
        <f t="shared" ref="H91:H92" si="261">$O$3*EXP($O$4*B91)</f>
        <v>0.99748825272330655</v>
      </c>
      <c r="I91" s="21">
        <f t="shared" ref="I91:I92" si="262">G91-H91</f>
        <v>0.35283300206008261</v>
      </c>
      <c r="J91" s="31">
        <f t="shared" ref="J91:J92" si="263">(C91-C90)/(E91-E90+F91-F90)</f>
        <v>0.28471615720524018</v>
      </c>
      <c r="K91" s="21">
        <f t="shared" ref="K91:K92" si="264">$P$3*EXP($P$4*B91)</f>
        <v>0.16989732060819829</v>
      </c>
      <c r="L91" s="21">
        <f t="shared" ref="L91:L92" si="265">J91-K91</f>
        <v>0.1148188365970419</v>
      </c>
      <c r="M91" s="21"/>
      <c r="Y91">
        <f>Quarantena!B91</f>
        <v>49770</v>
      </c>
      <c r="Z91" s="25">
        <f t="shared" si="254"/>
        <v>3.8602879201645256E-2</v>
      </c>
      <c r="AA91" s="11">
        <f t="shared" si="255"/>
        <v>676.10000000000036</v>
      </c>
      <c r="AB91" s="11">
        <f t="shared" si="256"/>
        <v>118097.55000000003</v>
      </c>
      <c r="AC91" s="11">
        <f t="shared" si="257"/>
        <v>222201.55000000005</v>
      </c>
      <c r="AD91" s="11">
        <f t="shared" si="258"/>
        <v>136719</v>
      </c>
      <c r="AE91" s="11"/>
      <c r="AF91" s="5">
        <f t="shared" si="259"/>
        <v>0.05</v>
      </c>
      <c r="AG91">
        <f>'Nuovi positivi'!C91*$AJ$5</f>
        <v>32.6</v>
      </c>
    </row>
    <row r="92" spans="1:38">
      <c r="A92" s="2">
        <v>43974</v>
      </c>
      <c r="B92" s="3">
        <v>90</v>
      </c>
      <c r="C92" s="3">
        <f>Dati!L92</f>
        <v>229327</v>
      </c>
      <c r="D92" s="3">
        <f>Dati!G92</f>
        <v>57752</v>
      </c>
      <c r="E92" s="3">
        <f>Dati!K92</f>
        <v>32735</v>
      </c>
      <c r="F92" s="3">
        <f>Dati!J92</f>
        <v>138840</v>
      </c>
      <c r="G92" s="29">
        <f t="shared" si="260"/>
        <v>1.3365991548885328</v>
      </c>
      <c r="H92" s="21">
        <f t="shared" si="261"/>
        <v>0.97198499974104879</v>
      </c>
      <c r="I92" s="21">
        <f t="shared" si="262"/>
        <v>0.36461415514748396</v>
      </c>
      <c r="J92" s="31">
        <f t="shared" si="263"/>
        <v>0.2987941045109424</v>
      </c>
      <c r="K92" s="21">
        <f t="shared" si="264"/>
        <v>0.16112722303911209</v>
      </c>
      <c r="L92" s="21">
        <f t="shared" si="265"/>
        <v>0.13766688147183032</v>
      </c>
      <c r="M92" s="21"/>
      <c r="Y92">
        <f>Quarantena!B92</f>
        <v>48485</v>
      </c>
      <c r="Z92" s="25">
        <f t="shared" si="254"/>
        <v>3.8769220113589138E-2</v>
      </c>
      <c r="AA92" s="11">
        <f t="shared" si="255"/>
        <v>648.60000000000036</v>
      </c>
      <c r="AB92" s="11">
        <f t="shared" si="256"/>
        <v>118746.15000000004</v>
      </c>
      <c r="AC92" s="11">
        <f t="shared" si="257"/>
        <v>224851.15000000002</v>
      </c>
      <c r="AD92" s="11">
        <f t="shared" si="258"/>
        <v>138839</v>
      </c>
      <c r="AE92" s="11"/>
      <c r="AF92" s="5">
        <f t="shared" si="259"/>
        <v>5.000000000000001E-2</v>
      </c>
      <c r="AG92">
        <f>'Nuovi positivi'!C92*$AJ$5</f>
        <v>33.450000000000003</v>
      </c>
    </row>
    <row r="93" spans="1:38">
      <c r="A93" s="2">
        <v>43975</v>
      </c>
      <c r="B93" s="3">
        <v>91</v>
      </c>
      <c r="C93" s="3">
        <f>Dati!L93</f>
        <v>229858</v>
      </c>
      <c r="D93" s="3">
        <f>Dati!G93</f>
        <v>56594</v>
      </c>
      <c r="E93" s="3">
        <f>Dati!K93</f>
        <v>32785</v>
      </c>
      <c r="F93" s="3">
        <f>Dati!J93</f>
        <v>140479</v>
      </c>
      <c r="G93" s="29">
        <f t="shared" ref="G93" si="266">C93/(E93+F93)</f>
        <v>1.3266344999538278</v>
      </c>
      <c r="H93" s="21">
        <f t="shared" ref="H93" si="267">$O$3*EXP($O$4*B93)</f>
        <v>0.94713380046559037</v>
      </c>
      <c r="I93" s="21">
        <f t="shared" ref="I93" si="268">G93-H93</f>
        <v>0.37950069948823739</v>
      </c>
      <c r="J93" s="31">
        <f t="shared" ref="J93" si="269">(C93-C92)/(E93-E92+F93-F92)</f>
        <v>0.31438721136767317</v>
      </c>
      <c r="K93" s="21">
        <f t="shared" ref="K93" si="270">$P$3*EXP($P$4*B93)</f>
        <v>0.15280983779707119</v>
      </c>
      <c r="L93" s="21">
        <f t="shared" ref="L93" si="271">J93-K93</f>
        <v>0.16157737357060198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v>43976</v>
      </c>
      <c r="B94" s="3">
        <v>92</v>
      </c>
      <c r="G94" s="30"/>
      <c r="H94" s="21">
        <f t="shared" ref="H93:H94" si="272">$O$3*EXP($O$4*B94)</f>
        <v>0.92291798353203336</v>
      </c>
      <c r="J94" s="31"/>
      <c r="K94" s="21">
        <f t="shared" ref="K93:K94" si="273">$P$3*EXP($P$4*B94)</f>
        <v>0.14492179587740434</v>
      </c>
      <c r="L94" s="21"/>
      <c r="M94" s="21"/>
      <c r="Z94" s="25"/>
      <c r="AA94" s="11"/>
      <c r="AB94" s="11"/>
      <c r="AC94" s="11"/>
      <c r="AD94" s="11"/>
      <c r="AE94" s="11"/>
      <c r="AF94" s="5"/>
    </row>
    <row r="95" spans="1:38">
      <c r="Z95" s="25"/>
      <c r="AA95" s="11"/>
      <c r="AB95" s="11"/>
      <c r="AC95" s="11"/>
      <c r="AD95" s="11"/>
      <c r="AE95" s="11"/>
      <c r="AF95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2" width="9.8984375" bestFit="1" customWidth="1"/>
  </cols>
  <sheetData>
    <row r="1" spans="1:12">
      <c r="A1" s="32" t="s">
        <v>34</v>
      </c>
      <c r="B1" s="32"/>
    </row>
    <row r="4" spans="1:12">
      <c r="G4" s="27" t="s">
        <v>34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35</v>
      </c>
      <c r="B12" s="32"/>
    </row>
    <row r="15" spans="1:12">
      <c r="G15" t="s">
        <v>35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workbookViewId="0">
      <pane ySplit="1" topLeftCell="A77" activePane="bottomLeft" state="frozen"/>
      <selection pane="bottomLeft" activeCell="A94" sqref="A94:E95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  <row r="75" spans="1:5">
      <c r="A75" s="2">
        <v>43957</v>
      </c>
      <c r="B75" s="3">
        <f>Dati!L75</f>
        <v>214457</v>
      </c>
      <c r="C75">
        <f t="shared" ref="C75:C76" si="117">B75-B74</f>
        <v>1444</v>
      </c>
      <c r="D75">
        <f t="shared" ref="D75:D76" si="118">C75-C74</f>
        <v>369</v>
      </c>
      <c r="E75">
        <f t="shared" ref="E75:E76" si="119">D75-D74</f>
        <v>515</v>
      </c>
    </row>
    <row r="76" spans="1:5">
      <c r="A76" s="2">
        <v>43958</v>
      </c>
      <c r="B76" s="3">
        <f>Dati!L76</f>
        <v>215858</v>
      </c>
      <c r="C76">
        <f t="shared" si="117"/>
        <v>1401</v>
      </c>
      <c r="D76">
        <f t="shared" si="118"/>
        <v>-43</v>
      </c>
      <c r="E76">
        <f t="shared" si="119"/>
        <v>-412</v>
      </c>
    </row>
    <row r="77" spans="1:5">
      <c r="A77" s="2">
        <v>43959</v>
      </c>
      <c r="B77" s="3">
        <f>Dati!L77</f>
        <v>217185</v>
      </c>
      <c r="C77">
        <f t="shared" ref="C77:C78" si="120">B77-B76</f>
        <v>1327</v>
      </c>
      <c r="D77">
        <f t="shared" ref="D77:D78" si="121">C77-C76</f>
        <v>-74</v>
      </c>
      <c r="E77">
        <f t="shared" ref="E77:E78" si="122">D77-D76</f>
        <v>-31</v>
      </c>
    </row>
    <row r="78" spans="1:5">
      <c r="A78" s="2">
        <v>43960</v>
      </c>
      <c r="B78" s="3">
        <f>Dati!L78</f>
        <v>218268</v>
      </c>
      <c r="C78">
        <f t="shared" si="120"/>
        <v>1083</v>
      </c>
      <c r="D78">
        <f t="shared" si="121"/>
        <v>-244</v>
      </c>
      <c r="E78">
        <f t="shared" si="122"/>
        <v>-170</v>
      </c>
    </row>
    <row r="79" spans="1:5">
      <c r="A79" s="2">
        <v>43961</v>
      </c>
      <c r="B79" s="3">
        <f>Dati!L79</f>
        <v>219070</v>
      </c>
      <c r="C79">
        <f t="shared" ref="C79" si="123">B79-B78</f>
        <v>802</v>
      </c>
      <c r="D79">
        <f t="shared" ref="D79" si="124">C79-C78</f>
        <v>-281</v>
      </c>
      <c r="E79">
        <f t="shared" ref="E79" si="125">D79-D78</f>
        <v>-37</v>
      </c>
    </row>
    <row r="80" spans="1:5">
      <c r="A80" s="2">
        <v>43962</v>
      </c>
      <c r="B80" s="3">
        <f>Dati!L80</f>
        <v>219814</v>
      </c>
      <c r="C80">
        <f t="shared" ref="C80" si="126">B80-B79</f>
        <v>744</v>
      </c>
      <c r="D80">
        <f t="shared" ref="D80" si="127">C80-C79</f>
        <v>-58</v>
      </c>
      <c r="E80">
        <f t="shared" ref="E80" si="128">D80-D79</f>
        <v>223</v>
      </c>
    </row>
    <row r="81" spans="1:5">
      <c r="A81" s="2">
        <v>43963</v>
      </c>
      <c r="B81" s="3">
        <f>Dati!L81</f>
        <v>221216</v>
      </c>
      <c r="C81">
        <f t="shared" ref="C81" si="129">B81-B80</f>
        <v>1402</v>
      </c>
      <c r="D81">
        <f t="shared" ref="D81" si="130">C81-C80</f>
        <v>658</v>
      </c>
      <c r="E81">
        <f t="shared" ref="E81" si="131">D81-D80</f>
        <v>716</v>
      </c>
    </row>
    <row r="82" spans="1:5">
      <c r="A82" s="2">
        <v>43964</v>
      </c>
      <c r="B82" s="3">
        <f>Dati!L82</f>
        <v>222104</v>
      </c>
      <c r="C82">
        <f t="shared" ref="C82" si="132">B82-B81</f>
        <v>888</v>
      </c>
      <c r="D82">
        <f t="shared" ref="D82" si="133">C82-C81</f>
        <v>-514</v>
      </c>
      <c r="E82">
        <f t="shared" ref="E82" si="134">D82-D81</f>
        <v>-1172</v>
      </c>
    </row>
    <row r="83" spans="1:5">
      <c r="A83" s="2">
        <v>43965</v>
      </c>
      <c r="B83" s="3">
        <f>Dati!L83</f>
        <v>223096</v>
      </c>
      <c r="C83">
        <f t="shared" ref="C83:C84" si="135">B83-B82</f>
        <v>992</v>
      </c>
      <c r="D83">
        <f t="shared" ref="D83:D84" si="136">C83-C82</f>
        <v>104</v>
      </c>
      <c r="E83">
        <f t="shared" ref="E83:E84" si="137">D83-D82</f>
        <v>618</v>
      </c>
    </row>
    <row r="84" spans="1:5">
      <c r="A84" s="2">
        <v>43966</v>
      </c>
      <c r="B84" s="3">
        <f>Dati!L84</f>
        <v>223885</v>
      </c>
      <c r="C84">
        <f t="shared" si="135"/>
        <v>789</v>
      </c>
      <c r="D84">
        <f t="shared" si="136"/>
        <v>-203</v>
      </c>
      <c r="E84">
        <f t="shared" si="137"/>
        <v>-307</v>
      </c>
    </row>
    <row r="85" spans="1:5">
      <c r="A85" s="2">
        <v>43967</v>
      </c>
      <c r="B85" s="3">
        <f>Dati!L85</f>
        <v>224760</v>
      </c>
      <c r="C85">
        <f t="shared" ref="C85" si="138">B85-B84</f>
        <v>875</v>
      </c>
      <c r="D85">
        <f t="shared" ref="D85" si="139">C85-C84</f>
        <v>86</v>
      </c>
      <c r="E85">
        <f t="shared" ref="E85" si="140">D85-D84</f>
        <v>289</v>
      </c>
    </row>
    <row r="86" spans="1:5">
      <c r="A86" s="2">
        <v>43968</v>
      </c>
      <c r="B86" s="3">
        <f>Dati!L86</f>
        <v>225435</v>
      </c>
      <c r="C86">
        <f t="shared" ref="C86:C87" si="141">B86-B85</f>
        <v>675</v>
      </c>
      <c r="D86">
        <f t="shared" ref="D86:D87" si="142">C86-C85</f>
        <v>-200</v>
      </c>
      <c r="E86">
        <f t="shared" ref="E86:E87" si="143">D86-D85</f>
        <v>-286</v>
      </c>
    </row>
    <row r="87" spans="1:5">
      <c r="A87" s="2">
        <v>43969</v>
      </c>
      <c r="B87" s="3">
        <f>Dati!L87</f>
        <v>225886</v>
      </c>
      <c r="C87">
        <f t="shared" si="141"/>
        <v>451</v>
      </c>
      <c r="D87">
        <f t="shared" si="142"/>
        <v>-224</v>
      </c>
      <c r="E87">
        <f t="shared" si="143"/>
        <v>-24</v>
      </c>
    </row>
    <row r="88" spans="1:5">
      <c r="A88" s="2">
        <v>43970</v>
      </c>
      <c r="B88" s="3">
        <f>Dati!L88</f>
        <v>226699</v>
      </c>
      <c r="C88">
        <f t="shared" ref="C88:C89" si="144">B88-B87</f>
        <v>813</v>
      </c>
      <c r="D88">
        <f t="shared" ref="D88:D89" si="145">C88-C87</f>
        <v>362</v>
      </c>
      <c r="E88">
        <f t="shared" ref="E88:E89" si="146">D88-D87</f>
        <v>586</v>
      </c>
    </row>
    <row r="89" spans="1:5">
      <c r="A89" s="2">
        <v>43971</v>
      </c>
      <c r="B89" s="3">
        <f>Dati!L89</f>
        <v>227364</v>
      </c>
      <c r="C89">
        <f t="shared" si="144"/>
        <v>665</v>
      </c>
      <c r="D89">
        <f t="shared" si="145"/>
        <v>-148</v>
      </c>
      <c r="E89">
        <f t="shared" si="146"/>
        <v>-510</v>
      </c>
    </row>
    <row r="90" spans="1:5">
      <c r="A90" s="2">
        <v>43972</v>
      </c>
      <c r="B90" s="3">
        <f>Dati!L90</f>
        <v>228006</v>
      </c>
      <c r="C90">
        <f t="shared" ref="C90" si="147">B90-B89</f>
        <v>642</v>
      </c>
      <c r="D90">
        <f t="shared" ref="D90" si="148">C90-C89</f>
        <v>-23</v>
      </c>
      <c r="E90">
        <f t="shared" ref="E90" si="149">D90-D89</f>
        <v>125</v>
      </c>
    </row>
    <row r="91" spans="1:5">
      <c r="A91" s="2">
        <v>43973</v>
      </c>
      <c r="B91" s="3">
        <f>Dati!L91</f>
        <v>228658</v>
      </c>
      <c r="C91">
        <f t="shared" ref="C91:C92" si="150">B91-B90</f>
        <v>652</v>
      </c>
      <c r="D91">
        <f t="shared" ref="D91:D92" si="151">C91-C90</f>
        <v>10</v>
      </c>
      <c r="E91">
        <f t="shared" ref="E91:E92" si="152">D91-D90</f>
        <v>33</v>
      </c>
    </row>
    <row r="92" spans="1:5">
      <c r="A92" s="2">
        <v>43974</v>
      </c>
      <c r="B92" s="3">
        <f>Dati!L92</f>
        <v>229327</v>
      </c>
      <c r="C92">
        <f t="shared" si="150"/>
        <v>669</v>
      </c>
      <c r="D92">
        <f t="shared" si="151"/>
        <v>17</v>
      </c>
      <c r="E92">
        <f t="shared" si="152"/>
        <v>7</v>
      </c>
    </row>
    <row r="93" spans="1:5">
      <c r="A93" s="2">
        <v>43975</v>
      </c>
      <c r="B93" s="3">
        <f>Dati!L93</f>
        <v>229858</v>
      </c>
      <c r="C93">
        <f t="shared" ref="C93:C94" si="153">B93-B92</f>
        <v>531</v>
      </c>
      <c r="D93">
        <f t="shared" ref="D93:D94" si="154">C93-C92</f>
        <v>-138</v>
      </c>
      <c r="E93">
        <f t="shared" ref="E93:E94" si="155">D93-D92</f>
        <v>-155</v>
      </c>
    </row>
    <row r="94" spans="1:5">
      <c r="A94" s="2">
        <v>43976</v>
      </c>
      <c r="B94" s="3">
        <f>Dati!L94</f>
        <v>230158</v>
      </c>
      <c r="C94">
        <f t="shared" si="153"/>
        <v>300</v>
      </c>
      <c r="D94">
        <f t="shared" si="154"/>
        <v>-231</v>
      </c>
      <c r="E94">
        <f t="shared" si="155"/>
        <v>-93</v>
      </c>
    </row>
    <row r="95" spans="1:5">
      <c r="A95" s="2">
        <v>43977</v>
      </c>
      <c r="B95" s="3">
        <f>Dati!L95</f>
        <v>230555</v>
      </c>
      <c r="C95">
        <f t="shared" ref="C95" si="156">B95-B94</f>
        <v>397</v>
      </c>
      <c r="D95">
        <f t="shared" ref="D95" si="157">C95-C94</f>
        <v>97</v>
      </c>
      <c r="E95">
        <f t="shared" ref="E95" si="158">D95-D94</f>
        <v>328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5"/>
  <sheetViews>
    <sheetView workbookViewId="0">
      <pane ySplit="1" topLeftCell="A80" activePane="bottomLeft" state="frozen"/>
      <selection pane="bottomLeft" activeCell="A95" sqref="A95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  <row r="75" spans="1:5">
      <c r="A75" s="2">
        <v>43957</v>
      </c>
      <c r="B75" s="3">
        <f>Dati!D75</f>
        <v>1333</v>
      </c>
      <c r="C75">
        <f t="shared" ref="C75:C76" si="117">B75-B74</f>
        <v>-94</v>
      </c>
      <c r="D75">
        <f t="shared" ref="D75:D76" si="118">C75-C74</f>
        <v>-42</v>
      </c>
      <c r="E75">
        <f t="shared" ref="E75:E76" si="119">D75-D74</f>
        <v>-12</v>
      </c>
    </row>
    <row r="76" spans="1:5">
      <c r="A76" s="2">
        <v>43958</v>
      </c>
      <c r="B76" s="3">
        <f>Dati!D76</f>
        <v>1311</v>
      </c>
      <c r="C76">
        <f t="shared" si="117"/>
        <v>-22</v>
      </c>
      <c r="D76">
        <f t="shared" si="118"/>
        <v>72</v>
      </c>
      <c r="E76">
        <f t="shared" si="119"/>
        <v>114</v>
      </c>
    </row>
    <row r="77" spans="1:5">
      <c r="A77" s="2">
        <v>43959</v>
      </c>
      <c r="B77" s="3">
        <f>Dati!D77</f>
        <v>1168</v>
      </c>
      <c r="C77">
        <f t="shared" ref="C77:C78" si="120">B77-B76</f>
        <v>-143</v>
      </c>
      <c r="D77">
        <f t="shared" ref="D77:D78" si="121">C77-C76</f>
        <v>-121</v>
      </c>
      <c r="E77">
        <f t="shared" ref="E77:E78" si="122">D77-D76</f>
        <v>-193</v>
      </c>
    </row>
    <row r="78" spans="1:5">
      <c r="A78" s="2">
        <v>43960</v>
      </c>
      <c r="B78" s="3">
        <f>Dati!D78</f>
        <v>1034</v>
      </c>
      <c r="C78">
        <f t="shared" si="120"/>
        <v>-134</v>
      </c>
      <c r="D78">
        <f t="shared" si="121"/>
        <v>9</v>
      </c>
      <c r="E78">
        <f t="shared" si="122"/>
        <v>130</v>
      </c>
    </row>
    <row r="79" spans="1:5">
      <c r="A79" s="2">
        <v>43961</v>
      </c>
      <c r="B79" s="3">
        <f>Dati!D79</f>
        <v>1027</v>
      </c>
      <c r="C79">
        <f t="shared" ref="C79" si="123">B79-B78</f>
        <v>-7</v>
      </c>
      <c r="D79">
        <f t="shared" ref="D79" si="124">C79-C78</f>
        <v>127</v>
      </c>
      <c r="E79">
        <f t="shared" ref="E79" si="125">D79-D78</f>
        <v>118</v>
      </c>
    </row>
    <row r="80" spans="1:5">
      <c r="A80" s="2">
        <v>43962</v>
      </c>
      <c r="B80" s="3">
        <f>Dati!D80</f>
        <v>999</v>
      </c>
      <c r="C80">
        <f t="shared" ref="C80" si="126">B80-B79</f>
        <v>-28</v>
      </c>
      <c r="D80">
        <f t="shared" ref="D80" si="127">C80-C79</f>
        <v>-21</v>
      </c>
      <c r="E80">
        <f t="shared" ref="E80" si="128">D80-D79</f>
        <v>-148</v>
      </c>
    </row>
    <row r="81" spans="1:5">
      <c r="A81" s="2">
        <v>43963</v>
      </c>
      <c r="B81" s="3">
        <f>Dati!D81</f>
        <v>952</v>
      </c>
      <c r="C81">
        <f t="shared" ref="C81" si="129">B81-B80</f>
        <v>-47</v>
      </c>
      <c r="D81">
        <f t="shared" ref="D81" si="130">C81-C80</f>
        <v>-19</v>
      </c>
      <c r="E81">
        <f t="shared" ref="E81" si="131">D81-D80</f>
        <v>2</v>
      </c>
    </row>
    <row r="82" spans="1:5">
      <c r="A82" s="2">
        <v>43964</v>
      </c>
      <c r="B82" s="3">
        <f>Dati!D82</f>
        <v>893</v>
      </c>
      <c r="C82">
        <f t="shared" ref="C82" si="132">B82-B81</f>
        <v>-59</v>
      </c>
      <c r="D82">
        <f t="shared" ref="D82" si="133">C82-C81</f>
        <v>-12</v>
      </c>
      <c r="E82">
        <f t="shared" ref="E82" si="134">D82-D81</f>
        <v>7</v>
      </c>
    </row>
    <row r="83" spans="1:5">
      <c r="A83" s="2">
        <v>43965</v>
      </c>
      <c r="B83" s="3">
        <f>Dati!D83</f>
        <v>855</v>
      </c>
      <c r="C83">
        <f t="shared" ref="C83:C84" si="135">B83-B82</f>
        <v>-38</v>
      </c>
      <c r="D83">
        <f t="shared" ref="D83:D84" si="136">C83-C82</f>
        <v>21</v>
      </c>
      <c r="E83">
        <f t="shared" ref="E83:E84" si="137">D83-D82</f>
        <v>33</v>
      </c>
    </row>
    <row r="84" spans="1:5">
      <c r="A84" s="2">
        <v>43966</v>
      </c>
      <c r="B84" s="3">
        <f>Dati!D84</f>
        <v>808</v>
      </c>
      <c r="C84">
        <f t="shared" si="135"/>
        <v>-47</v>
      </c>
      <c r="D84">
        <f t="shared" si="136"/>
        <v>-9</v>
      </c>
      <c r="E84">
        <f t="shared" si="137"/>
        <v>-30</v>
      </c>
    </row>
    <row r="85" spans="1:5">
      <c r="A85" s="2">
        <v>43967</v>
      </c>
      <c r="B85" s="3">
        <f>Dati!D85</f>
        <v>775</v>
      </c>
      <c r="C85">
        <f t="shared" ref="C85" si="138">B85-B84</f>
        <v>-33</v>
      </c>
      <c r="D85">
        <f t="shared" ref="D85" si="139">C85-C84</f>
        <v>14</v>
      </c>
      <c r="E85">
        <f t="shared" ref="E85" si="140">D85-D84</f>
        <v>23</v>
      </c>
    </row>
    <row r="86" spans="1:5">
      <c r="A86" s="2">
        <v>43968</v>
      </c>
      <c r="B86" s="3">
        <f>Dati!D86</f>
        <v>762</v>
      </c>
      <c r="C86">
        <f t="shared" ref="C86:C87" si="141">B86-B85</f>
        <v>-13</v>
      </c>
      <c r="D86">
        <f t="shared" ref="D86:D87" si="142">C86-C85</f>
        <v>20</v>
      </c>
      <c r="E86">
        <f t="shared" ref="E86:E87" si="143">D86-D85</f>
        <v>6</v>
      </c>
    </row>
    <row r="87" spans="1:5">
      <c r="A87" s="2">
        <v>43969</v>
      </c>
      <c r="B87" s="3">
        <f>Dati!D87</f>
        <v>749</v>
      </c>
      <c r="C87">
        <f t="shared" si="141"/>
        <v>-13</v>
      </c>
      <c r="D87">
        <f t="shared" si="142"/>
        <v>0</v>
      </c>
      <c r="E87">
        <f t="shared" si="143"/>
        <v>-20</v>
      </c>
    </row>
    <row r="88" spans="1:5">
      <c r="A88" s="2">
        <v>43970</v>
      </c>
      <c r="B88" s="3">
        <f>Dati!D88</f>
        <v>716</v>
      </c>
      <c r="C88">
        <f t="shared" ref="C88:C89" si="144">B88-B87</f>
        <v>-33</v>
      </c>
      <c r="D88">
        <f t="shared" ref="D88:D89" si="145">C88-C87</f>
        <v>-20</v>
      </c>
      <c r="E88">
        <f t="shared" ref="E88:E89" si="146">D88-D87</f>
        <v>-20</v>
      </c>
    </row>
    <row r="89" spans="1:5">
      <c r="A89" s="2">
        <v>43971</v>
      </c>
      <c r="B89" s="3">
        <f>Dati!D89</f>
        <v>676</v>
      </c>
      <c r="C89">
        <f t="shared" si="144"/>
        <v>-40</v>
      </c>
      <c r="D89">
        <f t="shared" si="145"/>
        <v>-7</v>
      </c>
      <c r="E89">
        <f t="shared" si="146"/>
        <v>13</v>
      </c>
    </row>
    <row r="90" spans="1:5">
      <c r="A90" s="2">
        <v>43972</v>
      </c>
      <c r="B90" s="3">
        <f>Dati!D90</f>
        <v>640</v>
      </c>
      <c r="C90">
        <f t="shared" ref="C90" si="147">B90-B89</f>
        <v>-36</v>
      </c>
      <c r="D90">
        <f t="shared" ref="D90" si="148">C90-C89</f>
        <v>4</v>
      </c>
      <c r="E90">
        <f t="shared" ref="E90" si="149">D90-D89</f>
        <v>11</v>
      </c>
    </row>
    <row r="91" spans="1:5">
      <c r="A91" s="2">
        <v>43973</v>
      </c>
      <c r="B91" s="3">
        <f>Dati!D91</f>
        <v>595</v>
      </c>
      <c r="C91">
        <f t="shared" ref="C91:C92" si="150">B91-B90</f>
        <v>-45</v>
      </c>
      <c r="D91">
        <f t="shared" ref="D91:D92" si="151">C91-C90</f>
        <v>-9</v>
      </c>
      <c r="E91">
        <f t="shared" ref="E91:E92" si="152">D91-D90</f>
        <v>-13</v>
      </c>
    </row>
    <row r="92" spans="1:5">
      <c r="A92" s="2">
        <v>43974</v>
      </c>
      <c r="B92" s="3">
        <f>Dati!D92</f>
        <v>572</v>
      </c>
      <c r="C92">
        <f t="shared" si="150"/>
        <v>-23</v>
      </c>
      <c r="D92">
        <f t="shared" si="151"/>
        <v>22</v>
      </c>
      <c r="E92">
        <f t="shared" si="152"/>
        <v>31</v>
      </c>
    </row>
    <row r="93" spans="1:5">
      <c r="A93" s="2">
        <v>43975</v>
      </c>
      <c r="B93" s="3">
        <f>Dati!D93</f>
        <v>553</v>
      </c>
      <c r="C93">
        <f t="shared" ref="C93:C94" si="153">B93-B92</f>
        <v>-19</v>
      </c>
      <c r="D93">
        <f t="shared" ref="D93:D94" si="154">C93-C92</f>
        <v>4</v>
      </c>
      <c r="E93">
        <f t="shared" ref="E93:E94" si="155">D93-D92</f>
        <v>-18</v>
      </c>
    </row>
    <row r="94" spans="1:5">
      <c r="A94" s="2">
        <v>43976</v>
      </c>
      <c r="B94" s="3">
        <f>Dati!D94</f>
        <v>541</v>
      </c>
      <c r="C94">
        <f t="shared" si="153"/>
        <v>-12</v>
      </c>
      <c r="D94">
        <f t="shared" si="154"/>
        <v>7</v>
      </c>
      <c r="E94">
        <f t="shared" si="155"/>
        <v>3</v>
      </c>
    </row>
    <row r="95" spans="1:5">
      <c r="A95" s="2">
        <v>43977</v>
      </c>
      <c r="B95" s="3">
        <f>Dati!D95</f>
        <v>521</v>
      </c>
      <c r="C95">
        <f t="shared" ref="C95" si="156">B95-B94</f>
        <v>-20</v>
      </c>
      <c r="D95">
        <f t="shared" ref="D95" si="157">C95-C94</f>
        <v>-8</v>
      </c>
      <c r="E95">
        <f t="shared" ref="E95" si="158">D95-D94</f>
        <v>-15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7"/>
  <sheetViews>
    <sheetView workbookViewId="0">
      <pane ySplit="1" topLeftCell="A92" activePane="bottomLeft" state="frozen"/>
      <selection pane="bottomLeft" activeCell="A96" sqref="A9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5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5" spans="1:28">
      <c r="A75" s="2">
        <v>43957</v>
      </c>
      <c r="B75" s="3">
        <f>Dati!J75</f>
        <v>93245</v>
      </c>
      <c r="C75">
        <f t="shared" ref="C75:C76" si="137">B75-B74</f>
        <v>8014</v>
      </c>
      <c r="D75">
        <f t="shared" ref="D75:D76" si="138">C75-C74</f>
        <v>5662</v>
      </c>
      <c r="E75">
        <f t="shared" ref="E75:E76" si="139">D75-D74</f>
        <v>4535</v>
      </c>
      <c r="R75">
        <f t="shared" ref="R75:R76" si="140">INT(C75/1000)</f>
        <v>8</v>
      </c>
      <c r="T75">
        <f t="shared" si="68"/>
        <v>0</v>
      </c>
      <c r="U75">
        <f t="shared" si="68"/>
        <v>0</v>
      </c>
      <c r="V75">
        <f t="shared" si="68"/>
        <v>0</v>
      </c>
      <c r="W75">
        <f t="shared" si="68"/>
        <v>0</v>
      </c>
      <c r="X75">
        <f t="shared" si="68"/>
        <v>0</v>
      </c>
      <c r="Y75">
        <f t="shared" si="68"/>
        <v>0</v>
      </c>
      <c r="Z75">
        <f t="shared" si="68"/>
        <v>0</v>
      </c>
      <c r="AA75">
        <f t="shared" si="68"/>
        <v>1</v>
      </c>
      <c r="AB75">
        <f t="shared" si="68"/>
        <v>0</v>
      </c>
    </row>
    <row r="76" spans="1:28">
      <c r="A76" s="2">
        <v>43958</v>
      </c>
      <c r="B76" s="3">
        <f>Dati!J76</f>
        <v>96276</v>
      </c>
      <c r="C76">
        <f t="shared" si="137"/>
        <v>3031</v>
      </c>
      <c r="D76">
        <f t="shared" si="138"/>
        <v>-4983</v>
      </c>
      <c r="E76">
        <f t="shared" si="139"/>
        <v>-10645</v>
      </c>
      <c r="R76">
        <f t="shared" si="140"/>
        <v>3</v>
      </c>
      <c r="T76">
        <f t="shared" ref="T76:AB91" si="141">IF($R76=T$2,1,0)</f>
        <v>0</v>
      </c>
      <c r="U76">
        <f t="shared" si="141"/>
        <v>0</v>
      </c>
      <c r="V76">
        <f t="shared" si="141"/>
        <v>1</v>
      </c>
      <c r="W76">
        <f t="shared" si="141"/>
        <v>0</v>
      </c>
      <c r="X76">
        <f t="shared" si="141"/>
        <v>0</v>
      </c>
      <c r="Y76">
        <f t="shared" si="141"/>
        <v>0</v>
      </c>
      <c r="Z76">
        <f t="shared" si="141"/>
        <v>0</v>
      </c>
      <c r="AA76">
        <f t="shared" si="141"/>
        <v>0</v>
      </c>
      <c r="AB76">
        <f t="shared" si="141"/>
        <v>0</v>
      </c>
    </row>
    <row r="77" spans="1:28">
      <c r="A77" s="2">
        <v>43959</v>
      </c>
      <c r="B77" s="3">
        <f>Dati!J77</f>
        <v>99023</v>
      </c>
      <c r="C77">
        <f t="shared" ref="C77:C78" si="142">B77-B76</f>
        <v>2747</v>
      </c>
      <c r="D77">
        <f t="shared" ref="D77:D78" si="143">C77-C76</f>
        <v>-284</v>
      </c>
      <c r="E77">
        <f t="shared" ref="E77:E78" si="144">D77-D76</f>
        <v>4699</v>
      </c>
      <c r="R77">
        <f t="shared" ref="R77:R78" si="145">INT(C77/1000)</f>
        <v>2</v>
      </c>
      <c r="T77">
        <f t="shared" si="141"/>
        <v>0</v>
      </c>
      <c r="U77">
        <f t="shared" si="141"/>
        <v>1</v>
      </c>
      <c r="V77">
        <f t="shared" si="141"/>
        <v>0</v>
      </c>
      <c r="W77">
        <f t="shared" si="141"/>
        <v>0</v>
      </c>
      <c r="X77">
        <f t="shared" si="141"/>
        <v>0</v>
      </c>
      <c r="Y77">
        <f t="shared" si="141"/>
        <v>0</v>
      </c>
      <c r="Z77">
        <f t="shared" si="141"/>
        <v>0</v>
      </c>
      <c r="AA77">
        <f t="shared" si="141"/>
        <v>0</v>
      </c>
      <c r="AB77">
        <f t="shared" si="141"/>
        <v>0</v>
      </c>
    </row>
    <row r="78" spans="1:28">
      <c r="A78" s="2">
        <v>43960</v>
      </c>
      <c r="B78" s="3">
        <f>Dati!J78</f>
        <v>103031</v>
      </c>
      <c r="C78">
        <f t="shared" si="142"/>
        <v>4008</v>
      </c>
      <c r="D78">
        <f t="shared" si="143"/>
        <v>1261</v>
      </c>
      <c r="E78">
        <f t="shared" si="144"/>
        <v>1545</v>
      </c>
      <c r="R78">
        <f t="shared" si="145"/>
        <v>4</v>
      </c>
      <c r="T78">
        <f t="shared" si="141"/>
        <v>0</v>
      </c>
      <c r="U78">
        <f t="shared" si="141"/>
        <v>0</v>
      </c>
      <c r="V78">
        <f t="shared" si="141"/>
        <v>0</v>
      </c>
      <c r="W78">
        <f t="shared" si="141"/>
        <v>1</v>
      </c>
      <c r="X78">
        <f t="shared" si="141"/>
        <v>0</v>
      </c>
      <c r="Y78">
        <f t="shared" si="141"/>
        <v>0</v>
      </c>
      <c r="Z78">
        <f t="shared" si="141"/>
        <v>0</v>
      </c>
      <c r="AA78">
        <f t="shared" si="141"/>
        <v>0</v>
      </c>
      <c r="AB78">
        <f t="shared" si="141"/>
        <v>0</v>
      </c>
    </row>
    <row r="79" spans="1:28">
      <c r="A79" s="2">
        <v>43961</v>
      </c>
      <c r="B79" s="3">
        <f>Dati!J79</f>
        <v>105186</v>
      </c>
      <c r="C79">
        <f t="shared" ref="C79" si="146">B79-B78</f>
        <v>2155</v>
      </c>
      <c r="D79">
        <f t="shared" ref="D79" si="147">C79-C78</f>
        <v>-1853</v>
      </c>
      <c r="E79">
        <f t="shared" ref="E79" si="148">D79-D78</f>
        <v>-3114</v>
      </c>
      <c r="R79">
        <f t="shared" ref="R79" si="149">INT(C79/1000)</f>
        <v>2</v>
      </c>
      <c r="T79">
        <f t="shared" si="141"/>
        <v>0</v>
      </c>
      <c r="U79">
        <f t="shared" si="141"/>
        <v>1</v>
      </c>
      <c r="V79">
        <f t="shared" si="141"/>
        <v>0</v>
      </c>
      <c r="W79">
        <f t="shared" si="141"/>
        <v>0</v>
      </c>
      <c r="X79">
        <f t="shared" si="141"/>
        <v>0</v>
      </c>
      <c r="Y79">
        <f t="shared" si="141"/>
        <v>0</v>
      </c>
      <c r="Z79">
        <f t="shared" si="141"/>
        <v>0</v>
      </c>
      <c r="AA79">
        <f t="shared" si="141"/>
        <v>0</v>
      </c>
      <c r="AB79">
        <f t="shared" si="141"/>
        <v>0</v>
      </c>
    </row>
    <row r="80" spans="1:28">
      <c r="A80" s="2">
        <v>43962</v>
      </c>
      <c r="B80" s="3">
        <f>Dati!J80</f>
        <v>106587</v>
      </c>
      <c r="C80">
        <f t="shared" ref="C80" si="150">B80-B79</f>
        <v>1401</v>
      </c>
      <c r="D80">
        <f t="shared" ref="D80" si="151">C80-C79</f>
        <v>-754</v>
      </c>
      <c r="E80">
        <f t="shared" ref="E80" si="152">D80-D79</f>
        <v>1099</v>
      </c>
      <c r="R80">
        <f t="shared" ref="R80" si="153">INT(C80/1000)</f>
        <v>1</v>
      </c>
      <c r="T80">
        <f t="shared" si="141"/>
        <v>1</v>
      </c>
      <c r="U80">
        <f t="shared" si="141"/>
        <v>0</v>
      </c>
      <c r="V80">
        <f t="shared" si="141"/>
        <v>0</v>
      </c>
      <c r="W80">
        <f t="shared" si="141"/>
        <v>0</v>
      </c>
      <c r="X80">
        <f t="shared" si="141"/>
        <v>0</v>
      </c>
      <c r="Y80">
        <f t="shared" si="141"/>
        <v>0</v>
      </c>
      <c r="Z80">
        <f t="shared" si="141"/>
        <v>0</v>
      </c>
      <c r="AA80">
        <f t="shared" si="141"/>
        <v>0</v>
      </c>
      <c r="AB80">
        <f t="shared" si="141"/>
        <v>0</v>
      </c>
    </row>
    <row r="81" spans="1:28">
      <c r="A81" s="2">
        <v>43963</v>
      </c>
      <c r="B81" s="3">
        <f>Dati!J81</f>
        <v>109039</v>
      </c>
      <c r="C81">
        <f t="shared" ref="C81" si="154">B81-B80</f>
        <v>2452</v>
      </c>
      <c r="D81">
        <f t="shared" ref="D81" si="155">C81-C80</f>
        <v>1051</v>
      </c>
      <c r="E81">
        <f t="shared" ref="E81" si="156">D81-D80</f>
        <v>1805</v>
      </c>
      <c r="R81">
        <f t="shared" ref="R81" si="157">INT(C81/1000)</f>
        <v>2</v>
      </c>
      <c r="T81">
        <f t="shared" si="141"/>
        <v>0</v>
      </c>
      <c r="U81">
        <f t="shared" si="141"/>
        <v>1</v>
      </c>
      <c r="V81">
        <f t="shared" si="141"/>
        <v>0</v>
      </c>
      <c r="W81">
        <f t="shared" si="141"/>
        <v>0</v>
      </c>
      <c r="X81">
        <f t="shared" si="141"/>
        <v>0</v>
      </c>
      <c r="Y81">
        <f t="shared" si="141"/>
        <v>0</v>
      </c>
      <c r="Z81">
        <f t="shared" si="141"/>
        <v>0</v>
      </c>
      <c r="AA81">
        <f t="shared" si="141"/>
        <v>0</v>
      </c>
      <c r="AB81">
        <f t="shared" si="141"/>
        <v>0</v>
      </c>
    </row>
    <row r="82" spans="1:28">
      <c r="A82" s="2">
        <v>43964</v>
      </c>
      <c r="B82" s="3">
        <f>Dati!J82</f>
        <v>112541</v>
      </c>
      <c r="C82">
        <f t="shared" ref="C82" si="158">B82-B81</f>
        <v>3502</v>
      </c>
      <c r="D82">
        <f t="shared" ref="D82" si="159">C82-C81</f>
        <v>1050</v>
      </c>
      <c r="E82">
        <f t="shared" ref="E82" si="160">D82-D81</f>
        <v>-1</v>
      </c>
      <c r="R82">
        <f t="shared" ref="R82" si="161">INT(C82/1000)</f>
        <v>3</v>
      </c>
      <c r="T82">
        <f t="shared" si="141"/>
        <v>0</v>
      </c>
      <c r="U82">
        <f t="shared" si="141"/>
        <v>0</v>
      </c>
      <c r="V82">
        <f t="shared" si="141"/>
        <v>1</v>
      </c>
      <c r="W82">
        <f t="shared" si="141"/>
        <v>0</v>
      </c>
      <c r="X82">
        <f t="shared" si="141"/>
        <v>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0</v>
      </c>
    </row>
    <row r="83" spans="1:28">
      <c r="A83" s="2">
        <v>43965</v>
      </c>
      <c r="B83" s="3">
        <f>Dati!J83</f>
        <v>115288</v>
      </c>
      <c r="C83">
        <f t="shared" ref="C83:C84" si="162">B83-B82</f>
        <v>2747</v>
      </c>
      <c r="D83">
        <f t="shared" ref="D83:D84" si="163">C83-C82</f>
        <v>-755</v>
      </c>
      <c r="E83">
        <f t="shared" ref="E83:E84" si="164">D83-D82</f>
        <v>-1805</v>
      </c>
      <c r="R83">
        <f t="shared" ref="R83:R84" si="165">INT(C83/1000)</f>
        <v>2</v>
      </c>
      <c r="T83">
        <f t="shared" si="141"/>
        <v>0</v>
      </c>
      <c r="U83">
        <f t="shared" si="141"/>
        <v>1</v>
      </c>
      <c r="V83">
        <f t="shared" si="141"/>
        <v>0</v>
      </c>
      <c r="W83">
        <f t="shared" si="141"/>
        <v>0</v>
      </c>
      <c r="X83">
        <f t="shared" si="141"/>
        <v>0</v>
      </c>
      <c r="Y83">
        <f t="shared" si="141"/>
        <v>0</v>
      </c>
      <c r="Z83">
        <f t="shared" si="141"/>
        <v>0</v>
      </c>
      <c r="AA83">
        <f t="shared" si="141"/>
        <v>0</v>
      </c>
      <c r="AB83">
        <f t="shared" si="141"/>
        <v>0</v>
      </c>
    </row>
    <row r="84" spans="1:28">
      <c r="A84" s="2">
        <v>43966</v>
      </c>
      <c r="B84" s="3">
        <f>Dati!J84</f>
        <v>120205</v>
      </c>
      <c r="C84">
        <f t="shared" si="162"/>
        <v>4917</v>
      </c>
      <c r="D84">
        <f t="shared" si="163"/>
        <v>2170</v>
      </c>
      <c r="E84">
        <f t="shared" si="164"/>
        <v>2925</v>
      </c>
      <c r="R84">
        <f t="shared" si="165"/>
        <v>4</v>
      </c>
      <c r="T84">
        <f t="shared" si="141"/>
        <v>0</v>
      </c>
      <c r="U84">
        <f t="shared" si="141"/>
        <v>0</v>
      </c>
      <c r="V84">
        <f t="shared" si="141"/>
        <v>0</v>
      </c>
      <c r="W84">
        <f t="shared" si="141"/>
        <v>1</v>
      </c>
      <c r="X84">
        <f t="shared" si="141"/>
        <v>0</v>
      </c>
      <c r="Y84">
        <f t="shared" si="141"/>
        <v>0</v>
      </c>
      <c r="Z84">
        <f t="shared" si="141"/>
        <v>0</v>
      </c>
      <c r="AA84">
        <f t="shared" si="141"/>
        <v>0</v>
      </c>
      <c r="AB84">
        <f t="shared" si="141"/>
        <v>0</v>
      </c>
    </row>
    <row r="85" spans="1:28">
      <c r="A85" s="2">
        <v>43967</v>
      </c>
      <c r="B85" s="3">
        <f>Dati!J85</f>
        <v>122810</v>
      </c>
      <c r="C85">
        <f t="shared" ref="C85" si="166">B85-B84</f>
        <v>2605</v>
      </c>
      <c r="D85">
        <f t="shared" ref="D85" si="167">C85-C84</f>
        <v>-2312</v>
      </c>
      <c r="E85">
        <f t="shared" ref="E85" si="168">D85-D84</f>
        <v>-4482</v>
      </c>
      <c r="R85">
        <f t="shared" ref="R85" si="169">INT(C85/1000)</f>
        <v>2</v>
      </c>
      <c r="T85">
        <f t="shared" si="141"/>
        <v>0</v>
      </c>
      <c r="U85">
        <f t="shared" si="141"/>
        <v>1</v>
      </c>
      <c r="V85">
        <f t="shared" si="141"/>
        <v>0</v>
      </c>
      <c r="W85">
        <f t="shared" si="141"/>
        <v>0</v>
      </c>
      <c r="X85">
        <f t="shared" si="141"/>
        <v>0</v>
      </c>
      <c r="Y85">
        <f t="shared" si="141"/>
        <v>0</v>
      </c>
      <c r="Z85">
        <f t="shared" si="141"/>
        <v>0</v>
      </c>
      <c r="AA85">
        <f t="shared" si="141"/>
        <v>0</v>
      </c>
      <c r="AB85">
        <f t="shared" si="141"/>
        <v>0</v>
      </c>
    </row>
    <row r="86" spans="1:28">
      <c r="A86" s="2">
        <v>43968</v>
      </c>
      <c r="B86" s="3">
        <f>Dati!J86</f>
        <v>125176</v>
      </c>
      <c r="C86">
        <f t="shared" ref="C86:C87" si="170">B86-B85</f>
        <v>2366</v>
      </c>
      <c r="D86">
        <f t="shared" ref="D86:D87" si="171">C86-C85</f>
        <v>-239</v>
      </c>
      <c r="E86">
        <f t="shared" ref="E86:E87" si="172">D86-D85</f>
        <v>2073</v>
      </c>
      <c r="R86">
        <f t="shared" ref="R86:R87" si="173">INT(C86/1000)</f>
        <v>2</v>
      </c>
      <c r="T86">
        <f t="shared" si="141"/>
        <v>0</v>
      </c>
      <c r="U86">
        <f t="shared" si="141"/>
        <v>1</v>
      </c>
      <c r="V86">
        <f t="shared" si="141"/>
        <v>0</v>
      </c>
      <c r="W86">
        <f t="shared" si="141"/>
        <v>0</v>
      </c>
      <c r="X86">
        <f t="shared" si="141"/>
        <v>0</v>
      </c>
      <c r="Y86">
        <f t="shared" si="141"/>
        <v>0</v>
      </c>
      <c r="Z86">
        <f t="shared" si="141"/>
        <v>0</v>
      </c>
      <c r="AA86">
        <f t="shared" si="141"/>
        <v>0</v>
      </c>
      <c r="AB86">
        <f t="shared" si="141"/>
        <v>0</v>
      </c>
    </row>
    <row r="87" spans="1:28">
      <c r="A87" s="2">
        <v>43969</v>
      </c>
      <c r="B87" s="3">
        <f>Dati!J87</f>
        <v>127326</v>
      </c>
      <c r="C87">
        <f t="shared" si="170"/>
        <v>2150</v>
      </c>
      <c r="D87">
        <f t="shared" si="171"/>
        <v>-216</v>
      </c>
      <c r="E87">
        <f t="shared" si="172"/>
        <v>23</v>
      </c>
      <c r="R87">
        <f t="shared" si="173"/>
        <v>2</v>
      </c>
      <c r="T87">
        <f t="shared" si="141"/>
        <v>0</v>
      </c>
      <c r="U87">
        <f t="shared" si="141"/>
        <v>1</v>
      </c>
      <c r="V87">
        <f t="shared" si="141"/>
        <v>0</v>
      </c>
      <c r="W87">
        <f t="shared" si="141"/>
        <v>0</v>
      </c>
      <c r="X87">
        <f t="shared" si="141"/>
        <v>0</v>
      </c>
      <c r="Y87">
        <f t="shared" si="141"/>
        <v>0</v>
      </c>
      <c r="Z87">
        <f t="shared" si="141"/>
        <v>0</v>
      </c>
      <c r="AA87">
        <f t="shared" si="141"/>
        <v>0</v>
      </c>
      <c r="AB87">
        <f t="shared" si="141"/>
        <v>0</v>
      </c>
    </row>
    <row r="88" spans="1:28">
      <c r="A88" s="2">
        <v>43970</v>
      </c>
      <c r="B88" s="3">
        <f>Dati!J88</f>
        <v>129401</v>
      </c>
      <c r="C88">
        <f t="shared" ref="C88:C89" si="174">B88-B87</f>
        <v>2075</v>
      </c>
      <c r="D88">
        <f t="shared" ref="D88:D89" si="175">C88-C87</f>
        <v>-75</v>
      </c>
      <c r="E88">
        <f t="shared" ref="E88:E89" si="176">D88-D87</f>
        <v>141</v>
      </c>
      <c r="R88">
        <f t="shared" ref="R88:R89" si="177">INT(C88/1000)</f>
        <v>2</v>
      </c>
      <c r="T88">
        <f t="shared" si="141"/>
        <v>0</v>
      </c>
      <c r="U88">
        <f t="shared" si="141"/>
        <v>1</v>
      </c>
      <c r="V88">
        <f t="shared" si="141"/>
        <v>0</v>
      </c>
      <c r="W88">
        <f t="shared" si="141"/>
        <v>0</v>
      </c>
      <c r="X88">
        <f t="shared" si="141"/>
        <v>0</v>
      </c>
      <c r="Y88">
        <f t="shared" si="141"/>
        <v>0</v>
      </c>
      <c r="Z88">
        <f t="shared" si="141"/>
        <v>0</v>
      </c>
      <c r="AA88">
        <f t="shared" si="141"/>
        <v>0</v>
      </c>
      <c r="AB88">
        <f t="shared" si="141"/>
        <v>0</v>
      </c>
    </row>
    <row r="89" spans="1:28">
      <c r="A89" s="2">
        <v>43971</v>
      </c>
      <c r="B89" s="3">
        <f>Dati!J89</f>
        <v>132282</v>
      </c>
      <c r="C89">
        <f t="shared" si="174"/>
        <v>2881</v>
      </c>
      <c r="D89">
        <f t="shared" si="175"/>
        <v>806</v>
      </c>
      <c r="E89">
        <f t="shared" si="176"/>
        <v>881</v>
      </c>
      <c r="R89">
        <f t="shared" si="177"/>
        <v>2</v>
      </c>
      <c r="T89">
        <f t="shared" si="141"/>
        <v>0</v>
      </c>
      <c r="U89">
        <f t="shared" si="141"/>
        <v>1</v>
      </c>
      <c r="V89">
        <f t="shared" si="141"/>
        <v>0</v>
      </c>
      <c r="W89">
        <f t="shared" si="141"/>
        <v>0</v>
      </c>
      <c r="X89">
        <f t="shared" si="141"/>
        <v>0</v>
      </c>
      <c r="Y89">
        <f t="shared" si="141"/>
        <v>0</v>
      </c>
      <c r="Z89">
        <f t="shared" si="141"/>
        <v>0</v>
      </c>
      <c r="AA89">
        <f t="shared" si="141"/>
        <v>0</v>
      </c>
      <c r="AB89">
        <f t="shared" si="141"/>
        <v>0</v>
      </c>
    </row>
    <row r="90" spans="1:28">
      <c r="A90" s="2">
        <v>43972</v>
      </c>
      <c r="B90" s="3">
        <f>Dati!J90</f>
        <v>134560</v>
      </c>
      <c r="C90">
        <f t="shared" ref="C90" si="178">B90-B89</f>
        <v>2278</v>
      </c>
      <c r="D90">
        <f t="shared" ref="D90" si="179">C90-C89</f>
        <v>-603</v>
      </c>
      <c r="E90">
        <f t="shared" ref="E90" si="180">D90-D89</f>
        <v>-1409</v>
      </c>
      <c r="R90">
        <f t="shared" ref="R90" si="181">INT(C90/1000)</f>
        <v>2</v>
      </c>
      <c r="T90">
        <f t="shared" si="141"/>
        <v>0</v>
      </c>
      <c r="U90">
        <f t="shared" si="141"/>
        <v>1</v>
      </c>
      <c r="V90">
        <f t="shared" si="141"/>
        <v>0</v>
      </c>
      <c r="W90">
        <f t="shared" si="141"/>
        <v>0</v>
      </c>
      <c r="X90">
        <f t="shared" si="141"/>
        <v>0</v>
      </c>
      <c r="Y90">
        <f t="shared" si="141"/>
        <v>0</v>
      </c>
      <c r="Z90">
        <f t="shared" si="141"/>
        <v>0</v>
      </c>
      <c r="AA90">
        <f t="shared" si="141"/>
        <v>0</v>
      </c>
      <c r="AB90">
        <f t="shared" si="141"/>
        <v>0</v>
      </c>
    </row>
    <row r="91" spans="1:28">
      <c r="A91" s="2">
        <v>43973</v>
      </c>
      <c r="B91" s="3">
        <f>Dati!J91</f>
        <v>136720</v>
      </c>
      <c r="C91">
        <f t="shared" ref="C91:C92" si="182">B91-B90</f>
        <v>2160</v>
      </c>
      <c r="D91">
        <f t="shared" ref="D91:D92" si="183">C91-C90</f>
        <v>-118</v>
      </c>
      <c r="E91">
        <f t="shared" ref="E91:E92" si="184">D91-D90</f>
        <v>485</v>
      </c>
      <c r="R91">
        <f t="shared" ref="R91:R92" si="185">INT(C91/1000)</f>
        <v>2</v>
      </c>
      <c r="T91">
        <f t="shared" si="141"/>
        <v>0</v>
      </c>
      <c r="U91">
        <f t="shared" si="141"/>
        <v>1</v>
      </c>
      <c r="V91">
        <f t="shared" si="141"/>
        <v>0</v>
      </c>
      <c r="W91">
        <f t="shared" si="141"/>
        <v>0</v>
      </c>
      <c r="X91">
        <f t="shared" si="141"/>
        <v>0</v>
      </c>
      <c r="Y91">
        <f t="shared" si="141"/>
        <v>0</v>
      </c>
      <c r="Z91">
        <f t="shared" si="141"/>
        <v>0</v>
      </c>
      <c r="AA91">
        <f t="shared" si="141"/>
        <v>0</v>
      </c>
      <c r="AB91">
        <f t="shared" si="141"/>
        <v>0</v>
      </c>
    </row>
    <row r="92" spans="1:28">
      <c r="A92" s="2">
        <v>43974</v>
      </c>
      <c r="B92" s="3">
        <f>Dati!J92</f>
        <v>138840</v>
      </c>
      <c r="C92">
        <f t="shared" si="182"/>
        <v>2120</v>
      </c>
      <c r="D92">
        <f t="shared" si="183"/>
        <v>-40</v>
      </c>
      <c r="E92">
        <f t="shared" si="184"/>
        <v>78</v>
      </c>
      <c r="R92">
        <f t="shared" si="185"/>
        <v>2</v>
      </c>
      <c r="T92">
        <f t="shared" ref="T92:AB95" si="186">IF($R92=T$2,1,0)</f>
        <v>0</v>
      </c>
      <c r="U92">
        <f t="shared" si="186"/>
        <v>1</v>
      </c>
      <c r="V92">
        <f t="shared" si="186"/>
        <v>0</v>
      </c>
      <c r="W92">
        <f t="shared" si="186"/>
        <v>0</v>
      </c>
      <c r="X92">
        <f t="shared" si="186"/>
        <v>0</v>
      </c>
      <c r="Y92">
        <f t="shared" si="186"/>
        <v>0</v>
      </c>
      <c r="Z92">
        <f t="shared" si="186"/>
        <v>0</v>
      </c>
      <c r="AA92">
        <f t="shared" si="186"/>
        <v>0</v>
      </c>
      <c r="AB92">
        <f t="shared" si="186"/>
        <v>0</v>
      </c>
    </row>
    <row r="93" spans="1:28">
      <c r="A93" s="2">
        <v>43975</v>
      </c>
      <c r="B93" s="3">
        <f>Dati!J93</f>
        <v>140479</v>
      </c>
      <c r="C93">
        <f t="shared" ref="C93:C94" si="187">B93-B92</f>
        <v>1639</v>
      </c>
      <c r="D93">
        <f t="shared" ref="D93:D94" si="188">C93-C92</f>
        <v>-481</v>
      </c>
      <c r="E93">
        <f t="shared" ref="E93:E94" si="189">D93-D92</f>
        <v>-441</v>
      </c>
      <c r="R93">
        <f t="shared" ref="R93:R94" si="190">INT(C93/1000)</f>
        <v>1</v>
      </c>
      <c r="T93">
        <f t="shared" si="186"/>
        <v>1</v>
      </c>
      <c r="U93">
        <f t="shared" si="186"/>
        <v>0</v>
      </c>
      <c r="V93">
        <f t="shared" si="186"/>
        <v>0</v>
      </c>
      <c r="W93">
        <f t="shared" si="186"/>
        <v>0</v>
      </c>
      <c r="X93">
        <f t="shared" si="186"/>
        <v>0</v>
      </c>
      <c r="Y93">
        <f t="shared" si="186"/>
        <v>0</v>
      </c>
      <c r="Z93">
        <f t="shared" si="186"/>
        <v>0</v>
      </c>
      <c r="AA93">
        <f t="shared" si="186"/>
        <v>0</v>
      </c>
      <c r="AB93">
        <f t="shared" si="186"/>
        <v>0</v>
      </c>
    </row>
    <row r="94" spans="1:28">
      <c r="A94" s="2">
        <v>43976</v>
      </c>
      <c r="B94" s="3">
        <f>Dati!J94</f>
        <v>141981</v>
      </c>
      <c r="C94">
        <f t="shared" si="187"/>
        <v>1502</v>
      </c>
      <c r="D94">
        <f t="shared" si="188"/>
        <v>-137</v>
      </c>
      <c r="E94">
        <f t="shared" si="189"/>
        <v>344</v>
      </c>
      <c r="R94">
        <f t="shared" si="190"/>
        <v>1</v>
      </c>
      <c r="T94">
        <f t="shared" si="186"/>
        <v>1</v>
      </c>
      <c r="U94">
        <f t="shared" si="186"/>
        <v>0</v>
      </c>
      <c r="V94">
        <f t="shared" si="186"/>
        <v>0</v>
      </c>
      <c r="W94">
        <f t="shared" si="186"/>
        <v>0</v>
      </c>
      <c r="X94">
        <f t="shared" si="186"/>
        <v>0</v>
      </c>
      <c r="Y94">
        <f t="shared" si="186"/>
        <v>0</v>
      </c>
      <c r="Z94">
        <f t="shared" si="186"/>
        <v>0</v>
      </c>
      <c r="AA94">
        <f t="shared" si="186"/>
        <v>0</v>
      </c>
      <c r="AB94">
        <f t="shared" si="186"/>
        <v>0</v>
      </c>
    </row>
    <row r="95" spans="1:28">
      <c r="A95" s="2">
        <v>43977</v>
      </c>
      <c r="B95" s="3">
        <f>Dati!J95</f>
        <v>144658</v>
      </c>
      <c r="C95">
        <f t="shared" ref="C95" si="191">B95-B94</f>
        <v>2677</v>
      </c>
      <c r="D95">
        <f t="shared" ref="D95" si="192">C95-C94</f>
        <v>1175</v>
      </c>
      <c r="E95">
        <f t="shared" ref="E95" si="193">D95-D94</f>
        <v>1312</v>
      </c>
      <c r="R95">
        <f t="shared" ref="R95" si="194">INT(C95/1000)</f>
        <v>2</v>
      </c>
      <c r="T95">
        <f t="shared" si="186"/>
        <v>0</v>
      </c>
      <c r="U95">
        <f t="shared" si="186"/>
        <v>1</v>
      </c>
      <c r="V95">
        <f t="shared" si="186"/>
        <v>0</v>
      </c>
      <c r="W95">
        <f t="shared" si="186"/>
        <v>0</v>
      </c>
      <c r="X95">
        <f t="shared" si="186"/>
        <v>0</v>
      </c>
      <c r="Y95">
        <f t="shared" si="186"/>
        <v>0</v>
      </c>
      <c r="Z95">
        <f t="shared" si="186"/>
        <v>0</v>
      </c>
      <c r="AA95">
        <f t="shared" si="186"/>
        <v>0</v>
      </c>
      <c r="AB95">
        <f t="shared" si="186"/>
        <v>0</v>
      </c>
    </row>
    <row r="107" spans="20:28">
      <c r="T107">
        <f>SUM(T4:T105)</f>
        <v>33</v>
      </c>
      <c r="U107">
        <f t="shared" ref="U107:AB107" si="195">SUM(U4:U105)</f>
        <v>30</v>
      </c>
      <c r="V107">
        <f t="shared" si="195"/>
        <v>6</v>
      </c>
      <c r="W107">
        <f t="shared" si="195"/>
        <v>9</v>
      </c>
      <c r="X107">
        <f t="shared" si="195"/>
        <v>2</v>
      </c>
      <c r="Y107">
        <f t="shared" si="195"/>
        <v>4</v>
      </c>
      <c r="Z107">
        <f t="shared" si="195"/>
        <v>0</v>
      </c>
      <c r="AA107">
        <f t="shared" si="195"/>
        <v>3</v>
      </c>
      <c r="AB107">
        <f t="shared" si="195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workbookViewId="0">
      <pane ySplit="1" topLeftCell="A87" activePane="bottomLeft" state="frozen"/>
      <selection pane="bottomLeft" activeCell="A96" sqref="A9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5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5" spans="1:28">
      <c r="A75" s="2">
        <v>43957</v>
      </c>
      <c r="B75" s="3">
        <f>Dati!K75</f>
        <v>29684</v>
      </c>
      <c r="C75">
        <f t="shared" ref="C75:C76" si="134">B75-B74</f>
        <v>369</v>
      </c>
      <c r="D75">
        <f t="shared" ref="D75:D76" si="135">C75-C74</f>
        <v>133</v>
      </c>
      <c r="E75">
        <f t="shared" ref="E75:E76" si="136">D75-D74</f>
        <v>92</v>
      </c>
      <c r="R75">
        <f t="shared" ref="R75:R76" si="137">INT(C75/100)</f>
        <v>3</v>
      </c>
      <c r="T75">
        <f t="shared" si="65"/>
        <v>0</v>
      </c>
      <c r="U75">
        <f t="shared" si="65"/>
        <v>0</v>
      </c>
      <c r="V75">
        <f t="shared" si="65"/>
        <v>1</v>
      </c>
      <c r="W75">
        <f t="shared" si="65"/>
        <v>0</v>
      </c>
      <c r="X75">
        <f t="shared" si="65"/>
        <v>0</v>
      </c>
      <c r="Y75">
        <f t="shared" si="65"/>
        <v>0</v>
      </c>
      <c r="Z75">
        <f t="shared" si="65"/>
        <v>0</v>
      </c>
      <c r="AA75">
        <f t="shared" si="65"/>
        <v>0</v>
      </c>
      <c r="AB75">
        <f t="shared" si="65"/>
        <v>0</v>
      </c>
    </row>
    <row r="76" spans="1:28">
      <c r="A76" s="2">
        <v>43958</v>
      </c>
      <c r="B76" s="3">
        <f>Dati!K76</f>
        <v>29958</v>
      </c>
      <c r="C76">
        <f t="shared" si="134"/>
        <v>274</v>
      </c>
      <c r="D76">
        <f t="shared" si="135"/>
        <v>-95</v>
      </c>
      <c r="E76">
        <f t="shared" si="136"/>
        <v>-228</v>
      </c>
      <c r="R76">
        <f t="shared" si="137"/>
        <v>2</v>
      </c>
      <c r="T76">
        <f t="shared" ref="T76:AB91" si="138">IF($R76=T$2,1,0)</f>
        <v>0</v>
      </c>
      <c r="U76">
        <f t="shared" si="138"/>
        <v>1</v>
      </c>
      <c r="V76">
        <f t="shared" si="138"/>
        <v>0</v>
      </c>
      <c r="W76">
        <f t="shared" si="138"/>
        <v>0</v>
      </c>
      <c r="X76">
        <f t="shared" si="138"/>
        <v>0</v>
      </c>
      <c r="Y76">
        <f t="shared" si="138"/>
        <v>0</v>
      </c>
      <c r="Z76">
        <f t="shared" si="138"/>
        <v>0</v>
      </c>
      <c r="AA76">
        <f t="shared" si="138"/>
        <v>0</v>
      </c>
      <c r="AB76">
        <f t="shared" si="138"/>
        <v>0</v>
      </c>
    </row>
    <row r="77" spans="1:28">
      <c r="A77" s="2">
        <v>43959</v>
      </c>
      <c r="B77" s="3">
        <f>Dati!K77</f>
        <v>30201</v>
      </c>
      <c r="C77">
        <f t="shared" ref="C77:C78" si="139">B77-B76</f>
        <v>243</v>
      </c>
      <c r="D77">
        <f t="shared" ref="D77:D78" si="140">C77-C76</f>
        <v>-31</v>
      </c>
      <c r="E77">
        <f t="shared" ref="E77:E78" si="141">D77-D76</f>
        <v>64</v>
      </c>
      <c r="R77">
        <f t="shared" ref="R77:R78" si="142">INT(C77/100)</f>
        <v>2</v>
      </c>
      <c r="T77">
        <f t="shared" si="138"/>
        <v>0</v>
      </c>
      <c r="U77">
        <f t="shared" si="138"/>
        <v>1</v>
      </c>
      <c r="V77">
        <f t="shared" si="138"/>
        <v>0</v>
      </c>
      <c r="W77">
        <f t="shared" si="138"/>
        <v>0</v>
      </c>
      <c r="X77">
        <f t="shared" si="138"/>
        <v>0</v>
      </c>
      <c r="Y77">
        <f t="shared" si="138"/>
        <v>0</v>
      </c>
      <c r="Z77">
        <f t="shared" si="138"/>
        <v>0</v>
      </c>
      <c r="AA77">
        <f t="shared" si="138"/>
        <v>0</v>
      </c>
      <c r="AB77">
        <f t="shared" si="138"/>
        <v>0</v>
      </c>
    </row>
    <row r="78" spans="1:28">
      <c r="A78" s="2">
        <v>43960</v>
      </c>
      <c r="B78" s="3">
        <f>Dati!K78</f>
        <v>30395</v>
      </c>
      <c r="C78">
        <f t="shared" si="139"/>
        <v>194</v>
      </c>
      <c r="D78">
        <f t="shared" si="140"/>
        <v>-49</v>
      </c>
      <c r="E78">
        <f t="shared" si="141"/>
        <v>-18</v>
      </c>
      <c r="R78">
        <f t="shared" si="142"/>
        <v>1</v>
      </c>
      <c r="T78">
        <f t="shared" si="138"/>
        <v>1</v>
      </c>
      <c r="U78">
        <f t="shared" si="138"/>
        <v>0</v>
      </c>
      <c r="V78">
        <f t="shared" si="138"/>
        <v>0</v>
      </c>
      <c r="W78">
        <f t="shared" si="138"/>
        <v>0</v>
      </c>
      <c r="X78">
        <f t="shared" si="138"/>
        <v>0</v>
      </c>
      <c r="Y78">
        <f t="shared" si="138"/>
        <v>0</v>
      </c>
      <c r="Z78">
        <f t="shared" si="138"/>
        <v>0</v>
      </c>
      <c r="AA78">
        <f t="shared" si="138"/>
        <v>0</v>
      </c>
      <c r="AB78">
        <f t="shared" si="138"/>
        <v>0</v>
      </c>
    </row>
    <row r="79" spans="1:28">
      <c r="A79" s="2">
        <v>43961</v>
      </c>
      <c r="B79" s="3">
        <f>Dati!K79</f>
        <v>30560</v>
      </c>
      <c r="C79">
        <f t="shared" ref="C79" si="143">B79-B78</f>
        <v>165</v>
      </c>
      <c r="D79">
        <f t="shared" ref="D79" si="144">C79-C78</f>
        <v>-29</v>
      </c>
      <c r="E79">
        <f t="shared" ref="E79" si="145">D79-D78</f>
        <v>20</v>
      </c>
      <c r="R79">
        <f t="shared" ref="R79" si="146">INT(C79/100)</f>
        <v>1</v>
      </c>
      <c r="T79">
        <f t="shared" si="138"/>
        <v>1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</row>
    <row r="80" spans="1:28">
      <c r="A80" s="2">
        <v>43962</v>
      </c>
      <c r="B80" s="3">
        <f>Dati!K80</f>
        <v>30739</v>
      </c>
      <c r="C80">
        <f t="shared" ref="C80" si="147">B80-B79</f>
        <v>179</v>
      </c>
      <c r="D80">
        <f t="shared" ref="D80" si="148">C80-C79</f>
        <v>14</v>
      </c>
      <c r="E80">
        <f t="shared" ref="E80" si="149">D80-D79</f>
        <v>43</v>
      </c>
      <c r="R80">
        <f t="shared" ref="R80" si="150">INT(C80/100)</f>
        <v>1</v>
      </c>
      <c r="T80">
        <f t="shared" si="138"/>
        <v>1</v>
      </c>
      <c r="U80">
        <f t="shared" si="138"/>
        <v>0</v>
      </c>
      <c r="V80">
        <f t="shared" si="138"/>
        <v>0</v>
      </c>
      <c r="W80">
        <f t="shared" si="138"/>
        <v>0</v>
      </c>
      <c r="X80">
        <f t="shared" si="138"/>
        <v>0</v>
      </c>
      <c r="Y80">
        <f t="shared" si="138"/>
        <v>0</v>
      </c>
      <c r="Z80">
        <f t="shared" si="138"/>
        <v>0</v>
      </c>
      <c r="AA80">
        <f t="shared" si="138"/>
        <v>0</v>
      </c>
      <c r="AB80">
        <f t="shared" si="138"/>
        <v>0</v>
      </c>
    </row>
    <row r="81" spans="1:28">
      <c r="A81" s="2">
        <v>43963</v>
      </c>
      <c r="B81" s="3">
        <f>Dati!K81</f>
        <v>30911</v>
      </c>
      <c r="C81">
        <f t="shared" ref="C81" si="151">B81-B80</f>
        <v>172</v>
      </c>
      <c r="D81">
        <f t="shared" ref="D81" si="152">C81-C80</f>
        <v>-7</v>
      </c>
      <c r="E81">
        <f t="shared" ref="E81" si="153">D81-D80</f>
        <v>-21</v>
      </c>
      <c r="R81">
        <f t="shared" ref="R81" si="154">INT(C81/100)</f>
        <v>1</v>
      </c>
      <c r="T81">
        <f t="shared" si="138"/>
        <v>1</v>
      </c>
      <c r="U81">
        <f t="shared" si="138"/>
        <v>0</v>
      </c>
      <c r="V81">
        <f t="shared" si="138"/>
        <v>0</v>
      </c>
      <c r="W81">
        <f t="shared" si="138"/>
        <v>0</v>
      </c>
      <c r="X81">
        <f t="shared" si="138"/>
        <v>0</v>
      </c>
      <c r="Y81">
        <f t="shared" si="138"/>
        <v>0</v>
      </c>
      <c r="Z81">
        <f t="shared" si="138"/>
        <v>0</v>
      </c>
      <c r="AA81">
        <f t="shared" si="138"/>
        <v>0</v>
      </c>
      <c r="AB81">
        <f t="shared" si="138"/>
        <v>0</v>
      </c>
    </row>
    <row r="82" spans="1:28">
      <c r="A82" s="2">
        <v>43964</v>
      </c>
      <c r="B82" s="3">
        <f>Dati!K82</f>
        <v>31106</v>
      </c>
      <c r="C82">
        <f t="shared" ref="C82" si="155">B82-B81</f>
        <v>195</v>
      </c>
      <c r="D82">
        <f t="shared" ref="D82" si="156">C82-C81</f>
        <v>23</v>
      </c>
      <c r="E82">
        <f t="shared" ref="E82" si="157">D82-D81</f>
        <v>30</v>
      </c>
      <c r="R82">
        <f t="shared" ref="R82" si="158">INT(C82/100)</f>
        <v>1</v>
      </c>
      <c r="T82">
        <f t="shared" si="138"/>
        <v>1</v>
      </c>
      <c r="U82">
        <f t="shared" si="138"/>
        <v>0</v>
      </c>
      <c r="V82">
        <f t="shared" si="138"/>
        <v>0</v>
      </c>
      <c r="W82">
        <f t="shared" si="138"/>
        <v>0</v>
      </c>
      <c r="X82">
        <f t="shared" si="138"/>
        <v>0</v>
      </c>
      <c r="Y82">
        <f t="shared" si="138"/>
        <v>0</v>
      </c>
      <c r="Z82">
        <f t="shared" si="138"/>
        <v>0</v>
      </c>
      <c r="AA82">
        <f t="shared" si="138"/>
        <v>0</v>
      </c>
      <c r="AB82">
        <f t="shared" si="138"/>
        <v>0</v>
      </c>
    </row>
    <row r="83" spans="1:28">
      <c r="A83" s="2">
        <v>43965</v>
      </c>
      <c r="B83" s="3">
        <f>Dati!K83</f>
        <v>31368</v>
      </c>
      <c r="C83">
        <f t="shared" ref="C83:C84" si="159">B83-B82</f>
        <v>262</v>
      </c>
      <c r="D83">
        <f t="shared" ref="D83:D84" si="160">C83-C82</f>
        <v>67</v>
      </c>
      <c r="E83">
        <f t="shared" ref="E83:E84" si="161">D83-D82</f>
        <v>44</v>
      </c>
      <c r="R83">
        <f t="shared" ref="R83:R84" si="162">INT(C83/100)</f>
        <v>2</v>
      </c>
      <c r="T83">
        <f t="shared" si="138"/>
        <v>0</v>
      </c>
      <c r="U83">
        <f t="shared" si="138"/>
        <v>1</v>
      </c>
      <c r="V83">
        <f t="shared" si="138"/>
        <v>0</v>
      </c>
      <c r="W83">
        <f t="shared" si="138"/>
        <v>0</v>
      </c>
      <c r="X83">
        <f t="shared" si="138"/>
        <v>0</v>
      </c>
      <c r="Y83">
        <f t="shared" si="138"/>
        <v>0</v>
      </c>
      <c r="Z83">
        <f t="shared" si="138"/>
        <v>0</v>
      </c>
      <c r="AA83">
        <f t="shared" si="138"/>
        <v>0</v>
      </c>
      <c r="AB83">
        <f t="shared" si="138"/>
        <v>0</v>
      </c>
    </row>
    <row r="84" spans="1:28">
      <c r="A84" s="2">
        <v>43966</v>
      </c>
      <c r="B84" s="3">
        <f>Dati!K84</f>
        <v>31610</v>
      </c>
      <c r="C84">
        <f t="shared" si="159"/>
        <v>242</v>
      </c>
      <c r="D84">
        <f t="shared" si="160"/>
        <v>-20</v>
      </c>
      <c r="E84">
        <f t="shared" si="161"/>
        <v>-87</v>
      </c>
      <c r="R84">
        <f t="shared" si="162"/>
        <v>2</v>
      </c>
      <c r="T84">
        <f t="shared" si="138"/>
        <v>0</v>
      </c>
      <c r="U84">
        <f t="shared" si="138"/>
        <v>1</v>
      </c>
      <c r="V84">
        <f t="shared" si="138"/>
        <v>0</v>
      </c>
      <c r="W84">
        <f t="shared" si="138"/>
        <v>0</v>
      </c>
      <c r="X84">
        <f t="shared" si="138"/>
        <v>0</v>
      </c>
      <c r="Y84">
        <f t="shared" si="138"/>
        <v>0</v>
      </c>
      <c r="Z84">
        <f t="shared" si="138"/>
        <v>0</v>
      </c>
      <c r="AA84">
        <f t="shared" si="138"/>
        <v>0</v>
      </c>
      <c r="AB84">
        <f t="shared" si="138"/>
        <v>0</v>
      </c>
    </row>
    <row r="85" spans="1:28">
      <c r="A85" s="2">
        <v>43967</v>
      </c>
      <c r="B85" s="3">
        <f>Dati!K85</f>
        <v>31763</v>
      </c>
      <c r="C85">
        <f t="shared" ref="C85" si="163">B85-B84</f>
        <v>153</v>
      </c>
      <c r="D85">
        <f t="shared" ref="D85" si="164">C85-C84</f>
        <v>-89</v>
      </c>
      <c r="E85">
        <f t="shared" ref="E85" si="165">D85-D84</f>
        <v>-69</v>
      </c>
      <c r="R85">
        <f t="shared" ref="R85" si="166">INT(C85/100)</f>
        <v>1</v>
      </c>
      <c r="T85">
        <f t="shared" si="138"/>
        <v>1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0</v>
      </c>
      <c r="AB85">
        <f t="shared" si="138"/>
        <v>0</v>
      </c>
    </row>
    <row r="86" spans="1:28">
      <c r="A86" s="2">
        <v>43968</v>
      </c>
      <c r="B86" s="3">
        <f>Dati!K86</f>
        <v>31908</v>
      </c>
      <c r="C86">
        <f t="shared" ref="C86:C87" si="167">B86-B85</f>
        <v>145</v>
      </c>
      <c r="D86">
        <f t="shared" ref="D86:D87" si="168">C86-C85</f>
        <v>-8</v>
      </c>
      <c r="E86">
        <f t="shared" ref="E86:E87" si="169">D86-D85</f>
        <v>81</v>
      </c>
      <c r="R86">
        <f t="shared" ref="R86" si="170">INT(C86/100)</f>
        <v>1</v>
      </c>
      <c r="T86">
        <f t="shared" si="138"/>
        <v>1</v>
      </c>
      <c r="U86">
        <f t="shared" si="138"/>
        <v>0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</row>
    <row r="87" spans="1:28">
      <c r="A87" s="2">
        <v>43969</v>
      </c>
      <c r="B87" s="3">
        <f>Dati!K87</f>
        <v>32007</v>
      </c>
      <c r="C87">
        <f t="shared" si="167"/>
        <v>99</v>
      </c>
      <c r="D87">
        <f t="shared" si="168"/>
        <v>-46</v>
      </c>
      <c r="E87">
        <f t="shared" si="169"/>
        <v>-38</v>
      </c>
      <c r="R87">
        <f>INT(C87/10)</f>
        <v>9</v>
      </c>
      <c r="T87">
        <f t="shared" si="138"/>
        <v>0</v>
      </c>
      <c r="U87">
        <f t="shared" si="138"/>
        <v>0</v>
      </c>
      <c r="V87">
        <f t="shared" si="138"/>
        <v>0</v>
      </c>
      <c r="W87">
        <f t="shared" si="138"/>
        <v>0</v>
      </c>
      <c r="X87">
        <f t="shared" si="138"/>
        <v>0</v>
      </c>
      <c r="Y87">
        <f t="shared" si="138"/>
        <v>0</v>
      </c>
      <c r="Z87">
        <f t="shared" si="138"/>
        <v>0</v>
      </c>
      <c r="AA87">
        <f t="shared" si="138"/>
        <v>0</v>
      </c>
      <c r="AB87">
        <f t="shared" si="138"/>
        <v>1</v>
      </c>
    </row>
    <row r="88" spans="1:28">
      <c r="A88" s="2">
        <v>43970</v>
      </c>
      <c r="B88" s="3">
        <f>Dati!K88</f>
        <v>32169</v>
      </c>
      <c r="C88">
        <f t="shared" ref="C88:C89" si="171">B88-B87</f>
        <v>162</v>
      </c>
      <c r="D88">
        <f t="shared" ref="D88:D89" si="172">C88-C87</f>
        <v>63</v>
      </c>
      <c r="E88">
        <f t="shared" ref="E88:E89" si="173">D88-D87</f>
        <v>109</v>
      </c>
      <c r="R88">
        <f>INT(C88/100)</f>
        <v>1</v>
      </c>
      <c r="T88">
        <f t="shared" si="138"/>
        <v>1</v>
      </c>
      <c r="U88">
        <f t="shared" si="138"/>
        <v>0</v>
      </c>
      <c r="V88">
        <f t="shared" si="138"/>
        <v>0</v>
      </c>
      <c r="W88">
        <f t="shared" si="138"/>
        <v>0</v>
      </c>
      <c r="X88">
        <f t="shared" si="138"/>
        <v>0</v>
      </c>
      <c r="Y88">
        <f t="shared" si="138"/>
        <v>0</v>
      </c>
      <c r="Z88">
        <f t="shared" si="138"/>
        <v>0</v>
      </c>
      <c r="AA88">
        <f t="shared" si="138"/>
        <v>0</v>
      </c>
      <c r="AB88">
        <f t="shared" si="138"/>
        <v>0</v>
      </c>
    </row>
    <row r="89" spans="1:28">
      <c r="A89" s="2">
        <v>43971</v>
      </c>
      <c r="B89" s="3">
        <f>Dati!K89</f>
        <v>32330</v>
      </c>
      <c r="C89">
        <f t="shared" si="171"/>
        <v>161</v>
      </c>
      <c r="D89">
        <f t="shared" si="172"/>
        <v>-1</v>
      </c>
      <c r="E89">
        <f t="shared" si="173"/>
        <v>-64</v>
      </c>
      <c r="R89">
        <f>INT(C89/100)</f>
        <v>1</v>
      </c>
      <c r="T89">
        <f t="shared" si="138"/>
        <v>1</v>
      </c>
      <c r="U89">
        <f t="shared" si="138"/>
        <v>0</v>
      </c>
      <c r="V89">
        <f t="shared" si="138"/>
        <v>0</v>
      </c>
      <c r="W89">
        <f t="shared" si="138"/>
        <v>0</v>
      </c>
      <c r="X89">
        <f t="shared" si="138"/>
        <v>0</v>
      </c>
      <c r="Y89">
        <f t="shared" si="138"/>
        <v>0</v>
      </c>
      <c r="Z89">
        <f t="shared" si="138"/>
        <v>0</v>
      </c>
      <c r="AA89">
        <f t="shared" si="138"/>
        <v>0</v>
      </c>
      <c r="AB89">
        <f t="shared" si="138"/>
        <v>0</v>
      </c>
    </row>
    <row r="90" spans="1:28">
      <c r="A90" s="2">
        <v>43972</v>
      </c>
      <c r="B90" s="3">
        <f>Dati!K90</f>
        <v>32486</v>
      </c>
      <c r="C90">
        <f t="shared" ref="C90" si="174">B90-B89</f>
        <v>156</v>
      </c>
      <c r="D90">
        <f t="shared" ref="D90" si="175">C90-C89</f>
        <v>-5</v>
      </c>
      <c r="E90">
        <f t="shared" ref="E90" si="176">D90-D89</f>
        <v>-4</v>
      </c>
      <c r="R90">
        <f>INT(C90/100)</f>
        <v>1</v>
      </c>
      <c r="T90">
        <f t="shared" si="138"/>
        <v>1</v>
      </c>
      <c r="U90">
        <f t="shared" si="138"/>
        <v>0</v>
      </c>
      <c r="V90">
        <f t="shared" si="138"/>
        <v>0</v>
      </c>
      <c r="W90">
        <f t="shared" si="138"/>
        <v>0</v>
      </c>
      <c r="X90">
        <f t="shared" si="138"/>
        <v>0</v>
      </c>
      <c r="Y90">
        <f t="shared" si="138"/>
        <v>0</v>
      </c>
      <c r="Z90">
        <f t="shared" si="138"/>
        <v>0</v>
      </c>
      <c r="AA90">
        <f t="shared" si="138"/>
        <v>0</v>
      </c>
      <c r="AB90">
        <f t="shared" si="138"/>
        <v>0</v>
      </c>
    </row>
    <row r="91" spans="1:28">
      <c r="A91" s="2">
        <v>43973</v>
      </c>
      <c r="B91" s="3">
        <f>Dati!K91</f>
        <v>32616</v>
      </c>
      <c r="C91">
        <f t="shared" ref="C91:C92" si="177">B91-B90</f>
        <v>130</v>
      </c>
      <c r="D91">
        <f t="shared" ref="D91:D92" si="178">C91-C90</f>
        <v>-26</v>
      </c>
      <c r="E91">
        <f t="shared" ref="E91:E92" si="179">D91-D90</f>
        <v>-21</v>
      </c>
      <c r="R91">
        <f t="shared" ref="R91:R92" si="180">INT(C91/100)</f>
        <v>1</v>
      </c>
      <c r="T91">
        <f t="shared" si="138"/>
        <v>1</v>
      </c>
      <c r="U91">
        <f t="shared" si="138"/>
        <v>0</v>
      </c>
      <c r="V91">
        <f t="shared" si="138"/>
        <v>0</v>
      </c>
      <c r="W91">
        <f t="shared" si="138"/>
        <v>0</v>
      </c>
      <c r="X91">
        <f t="shared" si="138"/>
        <v>0</v>
      </c>
      <c r="Y91">
        <f t="shared" si="138"/>
        <v>0</v>
      </c>
      <c r="Z91">
        <f t="shared" si="138"/>
        <v>0</v>
      </c>
      <c r="AA91">
        <f t="shared" si="138"/>
        <v>0</v>
      </c>
      <c r="AB91">
        <f t="shared" si="138"/>
        <v>0</v>
      </c>
    </row>
    <row r="92" spans="1:28">
      <c r="A92" s="2">
        <v>43974</v>
      </c>
      <c r="B92" s="3">
        <f>Dati!K92</f>
        <v>32735</v>
      </c>
      <c r="C92">
        <f t="shared" si="177"/>
        <v>119</v>
      </c>
      <c r="D92">
        <f t="shared" si="178"/>
        <v>-11</v>
      </c>
      <c r="E92">
        <f t="shared" si="179"/>
        <v>15</v>
      </c>
      <c r="R92">
        <f t="shared" si="180"/>
        <v>1</v>
      </c>
      <c r="T92">
        <f t="shared" ref="T92:AB95" si="181">IF($R92=T$2,1,0)</f>
        <v>1</v>
      </c>
      <c r="U92">
        <f t="shared" si="181"/>
        <v>0</v>
      </c>
      <c r="V92">
        <f t="shared" si="181"/>
        <v>0</v>
      </c>
      <c r="W92">
        <f t="shared" si="181"/>
        <v>0</v>
      </c>
      <c r="X92">
        <f t="shared" si="181"/>
        <v>0</v>
      </c>
      <c r="Y92">
        <f t="shared" si="181"/>
        <v>0</v>
      </c>
      <c r="Z92">
        <f t="shared" si="181"/>
        <v>0</v>
      </c>
      <c r="AA92">
        <f t="shared" si="181"/>
        <v>0</v>
      </c>
      <c r="AB92">
        <f t="shared" si="181"/>
        <v>0</v>
      </c>
    </row>
    <row r="93" spans="1:28">
      <c r="A93" s="2">
        <v>43975</v>
      </c>
      <c r="B93" s="3">
        <f>Dati!K93</f>
        <v>32785</v>
      </c>
      <c r="C93">
        <f t="shared" ref="C93:C94" si="182">B93-B92</f>
        <v>50</v>
      </c>
      <c r="D93">
        <f t="shared" ref="D93:D94" si="183">C93-C92</f>
        <v>-69</v>
      </c>
      <c r="E93">
        <f t="shared" ref="E93:E94" si="184">D93-D92</f>
        <v>-58</v>
      </c>
      <c r="R93">
        <f>INT(C93/10)</f>
        <v>5</v>
      </c>
      <c r="T93">
        <f t="shared" si="181"/>
        <v>0</v>
      </c>
      <c r="U93">
        <f t="shared" si="181"/>
        <v>0</v>
      </c>
      <c r="V93">
        <f t="shared" si="181"/>
        <v>0</v>
      </c>
      <c r="W93">
        <f t="shared" si="181"/>
        <v>0</v>
      </c>
      <c r="X93">
        <f t="shared" si="181"/>
        <v>1</v>
      </c>
      <c r="Y93">
        <f t="shared" si="181"/>
        <v>0</v>
      </c>
      <c r="Z93">
        <f t="shared" si="181"/>
        <v>0</v>
      </c>
      <c r="AA93">
        <f t="shared" si="181"/>
        <v>0</v>
      </c>
      <c r="AB93">
        <f t="shared" si="181"/>
        <v>0</v>
      </c>
    </row>
    <row r="94" spans="1:28">
      <c r="A94" s="2">
        <v>43976</v>
      </c>
      <c r="B94" s="3">
        <f>Dati!K94</f>
        <v>32877</v>
      </c>
      <c r="C94">
        <f t="shared" si="182"/>
        <v>92</v>
      </c>
      <c r="D94">
        <f t="shared" si="183"/>
        <v>42</v>
      </c>
      <c r="E94">
        <f t="shared" si="184"/>
        <v>111</v>
      </c>
      <c r="R94">
        <f>INT(C94/10)</f>
        <v>9</v>
      </c>
      <c r="T94">
        <f t="shared" si="181"/>
        <v>0</v>
      </c>
      <c r="U94">
        <f t="shared" si="181"/>
        <v>0</v>
      </c>
      <c r="V94">
        <f t="shared" si="181"/>
        <v>0</v>
      </c>
      <c r="W94">
        <f t="shared" si="181"/>
        <v>0</v>
      </c>
      <c r="X94">
        <f t="shared" si="181"/>
        <v>0</v>
      </c>
      <c r="Y94">
        <f t="shared" si="181"/>
        <v>0</v>
      </c>
      <c r="Z94">
        <f t="shared" si="181"/>
        <v>0</v>
      </c>
      <c r="AA94">
        <f t="shared" si="181"/>
        <v>0</v>
      </c>
      <c r="AB94">
        <f t="shared" si="181"/>
        <v>1</v>
      </c>
    </row>
    <row r="95" spans="1:28">
      <c r="A95" s="2">
        <v>43977</v>
      </c>
      <c r="B95" s="3">
        <f>Dati!K95</f>
        <v>32955</v>
      </c>
      <c r="C95">
        <f t="shared" ref="C95" si="185">B95-B94</f>
        <v>78</v>
      </c>
      <c r="D95">
        <f t="shared" ref="D95" si="186">C95-C94</f>
        <v>-14</v>
      </c>
      <c r="E95">
        <f t="shared" ref="E95" si="187">D95-D94</f>
        <v>-56</v>
      </c>
      <c r="R95">
        <f>INT(C95/10)</f>
        <v>7</v>
      </c>
      <c r="T95">
        <f t="shared" si="181"/>
        <v>0</v>
      </c>
      <c r="U95">
        <f t="shared" si="181"/>
        <v>0</v>
      </c>
      <c r="V95">
        <f t="shared" si="181"/>
        <v>0</v>
      </c>
      <c r="W95">
        <f t="shared" si="181"/>
        <v>0</v>
      </c>
      <c r="X95">
        <f t="shared" si="181"/>
        <v>0</v>
      </c>
      <c r="Y95">
        <f t="shared" si="181"/>
        <v>0</v>
      </c>
      <c r="Z95">
        <f t="shared" si="181"/>
        <v>1</v>
      </c>
      <c r="AA95">
        <f t="shared" si="181"/>
        <v>0</v>
      </c>
      <c r="AB95">
        <f t="shared" si="181"/>
        <v>0</v>
      </c>
    </row>
    <row r="102" spans="20:28">
      <c r="T102">
        <f>SUM(T4:T100)</f>
        <v>20</v>
      </c>
      <c r="U102">
        <f t="shared" ref="U102:AB102" si="188">SUM(U4:U100)</f>
        <v>11</v>
      </c>
      <c r="V102">
        <f t="shared" si="188"/>
        <v>8</v>
      </c>
      <c r="W102">
        <f t="shared" si="188"/>
        <v>13</v>
      </c>
      <c r="X102">
        <f t="shared" si="188"/>
        <v>9</v>
      </c>
      <c r="Y102">
        <f t="shared" si="188"/>
        <v>11</v>
      </c>
      <c r="Z102">
        <f t="shared" si="188"/>
        <v>7</v>
      </c>
      <c r="AA102">
        <f t="shared" si="188"/>
        <v>3</v>
      </c>
      <c r="AB102">
        <f t="shared" si="188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5"/>
  <sheetViews>
    <sheetView workbookViewId="0">
      <pane ySplit="1" topLeftCell="A89" activePane="bottomLeft" state="frozen"/>
      <selection pane="bottomLeft" activeCell="A95" sqref="A95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  <row r="75" spans="1:5">
      <c r="A75" s="2">
        <v>43957</v>
      </c>
      <c r="B75" s="3">
        <f>Dati!E75</f>
        <v>17102</v>
      </c>
      <c r="C75">
        <f t="shared" ref="C75:C76" si="117">B75-B74</f>
        <v>-595</v>
      </c>
      <c r="D75">
        <f t="shared" ref="D75:D76" si="118">C75-C74</f>
        <v>10</v>
      </c>
      <c r="E75">
        <f t="shared" ref="E75:E76" si="119">D75-D74</f>
        <v>174</v>
      </c>
    </row>
    <row r="76" spans="1:5">
      <c r="A76" s="2">
        <v>43958</v>
      </c>
      <c r="B76" s="3">
        <f>Dati!E76</f>
        <v>16485</v>
      </c>
      <c r="C76">
        <f t="shared" si="117"/>
        <v>-617</v>
      </c>
      <c r="D76">
        <f t="shared" si="118"/>
        <v>-22</v>
      </c>
      <c r="E76">
        <f t="shared" si="119"/>
        <v>-32</v>
      </c>
    </row>
    <row r="77" spans="1:5">
      <c r="A77" s="2">
        <v>43959</v>
      </c>
      <c r="B77" s="3">
        <f>Dati!E77</f>
        <v>15804</v>
      </c>
      <c r="C77">
        <f t="shared" ref="C77:C78" si="120">B77-B76</f>
        <v>-681</v>
      </c>
      <c r="D77">
        <f t="shared" ref="D77:D78" si="121">C77-C76</f>
        <v>-64</v>
      </c>
      <c r="E77">
        <f t="shared" ref="E77:E78" si="122">D77-D76</f>
        <v>-42</v>
      </c>
    </row>
    <row r="78" spans="1:5">
      <c r="A78" s="2">
        <v>43960</v>
      </c>
      <c r="B78" s="3">
        <f>Dati!E78</f>
        <v>14868</v>
      </c>
      <c r="C78">
        <f t="shared" si="120"/>
        <v>-936</v>
      </c>
      <c r="D78">
        <f t="shared" si="121"/>
        <v>-255</v>
      </c>
      <c r="E78">
        <f t="shared" si="122"/>
        <v>-191</v>
      </c>
    </row>
    <row r="79" spans="1:5">
      <c r="A79" s="2">
        <v>43961</v>
      </c>
      <c r="B79" s="3">
        <f>Dati!E79</f>
        <v>14645</v>
      </c>
      <c r="C79">
        <f t="shared" ref="C79" si="123">B79-B78</f>
        <v>-223</v>
      </c>
      <c r="D79">
        <f t="shared" ref="D79" si="124">C79-C78</f>
        <v>713</v>
      </c>
      <c r="E79">
        <f t="shared" ref="E79" si="125">D79-D78</f>
        <v>968</v>
      </c>
    </row>
    <row r="80" spans="1:5">
      <c r="A80" s="2">
        <v>43962</v>
      </c>
      <c r="B80" s="3">
        <f>Dati!E80</f>
        <v>14538</v>
      </c>
      <c r="C80">
        <f t="shared" ref="C80" si="126">B80-B79</f>
        <v>-107</v>
      </c>
      <c r="D80">
        <f t="shared" ref="D80" si="127">C80-C79</f>
        <v>116</v>
      </c>
      <c r="E80">
        <f t="shared" ref="E80" si="128">D80-D79</f>
        <v>-597</v>
      </c>
    </row>
    <row r="81" spans="1:5">
      <c r="A81" s="2">
        <v>43963</v>
      </c>
      <c r="B81" s="3">
        <f>Dati!E81</f>
        <v>13817</v>
      </c>
      <c r="C81">
        <f t="shared" ref="C81" si="129">B81-B80</f>
        <v>-721</v>
      </c>
      <c r="D81">
        <f t="shared" ref="D81" si="130">C81-C80</f>
        <v>-614</v>
      </c>
      <c r="E81">
        <f t="shared" ref="E81" si="131">D81-D80</f>
        <v>-730</v>
      </c>
    </row>
    <row r="82" spans="1:5">
      <c r="A82" s="2">
        <v>43964</v>
      </c>
      <c r="B82" s="3">
        <f>Dati!E82</f>
        <v>13065</v>
      </c>
      <c r="C82">
        <f t="shared" ref="C82" si="132">B82-B81</f>
        <v>-752</v>
      </c>
      <c r="D82">
        <f t="shared" ref="D82" si="133">C82-C81</f>
        <v>-31</v>
      </c>
      <c r="E82">
        <f t="shared" ref="E82" si="134">D82-D81</f>
        <v>583</v>
      </c>
    </row>
    <row r="83" spans="1:5">
      <c r="A83" s="2">
        <v>43965</v>
      </c>
      <c r="B83" s="3">
        <f>Dati!E83</f>
        <v>12308</v>
      </c>
      <c r="C83">
        <f t="shared" ref="C83:C84" si="135">B83-B82</f>
        <v>-757</v>
      </c>
      <c r="D83">
        <f t="shared" ref="D83:D84" si="136">C83-C82</f>
        <v>-5</v>
      </c>
      <c r="E83">
        <f t="shared" ref="E83:E84" si="137">D83-D82</f>
        <v>26</v>
      </c>
    </row>
    <row r="84" spans="1:5">
      <c r="A84" s="2">
        <v>43966</v>
      </c>
      <c r="B84" s="3">
        <f>Dati!E84</f>
        <v>11600</v>
      </c>
      <c r="C84">
        <f t="shared" si="135"/>
        <v>-708</v>
      </c>
      <c r="D84">
        <f t="shared" si="136"/>
        <v>49</v>
      </c>
      <c r="E84">
        <f t="shared" si="137"/>
        <v>54</v>
      </c>
    </row>
    <row r="85" spans="1:5">
      <c r="A85" s="2">
        <v>43967</v>
      </c>
      <c r="B85" s="3">
        <f>Dati!E85</f>
        <v>11175</v>
      </c>
      <c r="C85">
        <f t="shared" ref="C85" si="138">B85-B84</f>
        <v>-425</v>
      </c>
      <c r="D85">
        <f t="shared" ref="D85" si="139">C85-C84</f>
        <v>283</v>
      </c>
      <c r="E85">
        <f t="shared" ref="E85" si="140">D85-D84</f>
        <v>234</v>
      </c>
    </row>
    <row r="86" spans="1:5">
      <c r="A86" s="2">
        <v>43968</v>
      </c>
      <c r="B86" s="3">
        <f>Dati!E86</f>
        <v>11073</v>
      </c>
      <c r="C86">
        <f t="shared" ref="C86:C87" si="141">B86-B85</f>
        <v>-102</v>
      </c>
      <c r="D86">
        <f t="shared" ref="D86:D87" si="142">C86-C85</f>
        <v>323</v>
      </c>
      <c r="E86">
        <f t="shared" ref="E86:E87" si="143">D86-D85</f>
        <v>40</v>
      </c>
    </row>
    <row r="87" spans="1:5">
      <c r="A87" s="2">
        <v>43969</v>
      </c>
      <c r="B87" s="3">
        <f>Dati!E87</f>
        <v>10956</v>
      </c>
      <c r="C87">
        <f t="shared" si="141"/>
        <v>-117</v>
      </c>
      <c r="D87">
        <f t="shared" si="142"/>
        <v>-15</v>
      </c>
      <c r="E87">
        <f t="shared" si="143"/>
        <v>-338</v>
      </c>
    </row>
    <row r="88" spans="1:5">
      <c r="A88" s="2">
        <v>43970</v>
      </c>
      <c r="B88" s="3">
        <f>Dati!E88</f>
        <v>10707</v>
      </c>
      <c r="C88">
        <f t="shared" ref="C88:C89" si="144">B88-B87</f>
        <v>-249</v>
      </c>
      <c r="D88">
        <f t="shared" ref="D88:D89" si="145">C88-C87</f>
        <v>-132</v>
      </c>
      <c r="E88">
        <f t="shared" ref="E88:E89" si="146">D88-D87</f>
        <v>-117</v>
      </c>
    </row>
    <row r="89" spans="1:5">
      <c r="A89" s="2">
        <v>43971</v>
      </c>
      <c r="B89" s="3">
        <f>Dati!E89</f>
        <v>10300</v>
      </c>
      <c r="C89">
        <f t="shared" si="144"/>
        <v>-407</v>
      </c>
      <c r="D89">
        <f t="shared" si="145"/>
        <v>-158</v>
      </c>
      <c r="E89">
        <f t="shared" si="146"/>
        <v>-26</v>
      </c>
    </row>
    <row r="90" spans="1:5">
      <c r="A90" s="2">
        <v>43972</v>
      </c>
      <c r="B90" s="3">
        <f>Dati!E90</f>
        <v>9909</v>
      </c>
      <c r="C90">
        <f t="shared" ref="C90" si="147">B90-B89</f>
        <v>-391</v>
      </c>
      <c r="D90">
        <f t="shared" ref="D90" si="148">C90-C89</f>
        <v>16</v>
      </c>
      <c r="E90">
        <f t="shared" ref="E90" si="149">D90-D89</f>
        <v>174</v>
      </c>
    </row>
    <row r="91" spans="1:5">
      <c r="A91" s="2">
        <v>43973</v>
      </c>
      <c r="B91" s="3">
        <f>Dati!E91</f>
        <v>9552</v>
      </c>
      <c r="C91">
        <f t="shared" ref="C91:C92" si="150">B91-B90</f>
        <v>-357</v>
      </c>
      <c r="D91">
        <f t="shared" ref="D91:D92" si="151">C91-C90</f>
        <v>34</v>
      </c>
      <c r="E91">
        <f t="shared" ref="E91:E92" si="152">D91-D90</f>
        <v>18</v>
      </c>
    </row>
    <row r="92" spans="1:5">
      <c r="A92" s="2">
        <v>43974</v>
      </c>
      <c r="B92" s="3">
        <f>Dati!E92</f>
        <v>9267</v>
      </c>
      <c r="C92">
        <f t="shared" si="150"/>
        <v>-285</v>
      </c>
      <c r="D92">
        <f t="shared" si="151"/>
        <v>72</v>
      </c>
      <c r="E92">
        <f t="shared" si="152"/>
        <v>38</v>
      </c>
    </row>
    <row r="93" spans="1:5">
      <c r="A93" s="2">
        <v>43975</v>
      </c>
      <c r="B93" s="3">
        <f>Dati!E93</f>
        <v>9166</v>
      </c>
      <c r="C93">
        <f t="shared" ref="C93:C94" si="153">B93-B92</f>
        <v>-101</v>
      </c>
      <c r="D93">
        <f t="shared" ref="D93:D94" si="154">C93-C92</f>
        <v>184</v>
      </c>
      <c r="E93">
        <f t="shared" ref="E93:E94" si="155">D93-D92</f>
        <v>112</v>
      </c>
    </row>
    <row r="94" spans="1:5">
      <c r="A94" s="2">
        <v>43976</v>
      </c>
      <c r="B94" s="3">
        <f>Dati!E94</f>
        <v>8726</v>
      </c>
      <c r="C94">
        <f t="shared" si="153"/>
        <v>-440</v>
      </c>
      <c r="D94">
        <f t="shared" si="154"/>
        <v>-339</v>
      </c>
      <c r="E94">
        <f t="shared" si="155"/>
        <v>-523</v>
      </c>
    </row>
    <row r="95" spans="1:5">
      <c r="A95" s="2">
        <v>43977</v>
      </c>
      <c r="B95" s="3">
        <f>Dati!E95</f>
        <v>8438</v>
      </c>
      <c r="C95">
        <f t="shared" ref="C95" si="156">B95-B94</f>
        <v>-288</v>
      </c>
      <c r="D95">
        <f t="shared" ref="D95" si="157">C95-C94</f>
        <v>152</v>
      </c>
      <c r="E95">
        <f t="shared" ref="E95" si="158">D95-D94</f>
        <v>491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5"/>
  <sheetViews>
    <sheetView workbookViewId="0">
      <pane ySplit="1" topLeftCell="A77" activePane="bottomLeft" state="frozen"/>
      <selection pane="bottomLeft" activeCell="A95" sqref="A9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  <row r="75" spans="1:5">
      <c r="A75" s="2">
        <v>43957</v>
      </c>
      <c r="B75" s="3">
        <f>Dati!G75</f>
        <v>91528</v>
      </c>
      <c r="C75">
        <f t="shared" ref="C75:C76" si="117">B75-B74</f>
        <v>-6939</v>
      </c>
      <c r="D75">
        <f t="shared" ref="D75:D76" si="118">C75-C74</f>
        <v>-5426</v>
      </c>
      <c r="E75">
        <f t="shared" ref="E75:E76" si="119">D75-D74</f>
        <v>-4112</v>
      </c>
    </row>
    <row r="76" spans="1:5">
      <c r="A76" s="2">
        <v>43958</v>
      </c>
      <c r="B76" s="3">
        <f>Dati!G76</f>
        <v>89624</v>
      </c>
      <c r="C76">
        <f t="shared" si="117"/>
        <v>-1904</v>
      </c>
      <c r="D76">
        <f t="shared" si="118"/>
        <v>5035</v>
      </c>
      <c r="E76">
        <f t="shared" si="119"/>
        <v>10461</v>
      </c>
    </row>
    <row r="77" spans="1:5">
      <c r="A77" s="2">
        <v>43959</v>
      </c>
      <c r="B77" s="3">
        <f>Dati!G77</f>
        <v>87961</v>
      </c>
      <c r="C77">
        <f t="shared" ref="C77:C78" si="120">B77-B76</f>
        <v>-1663</v>
      </c>
      <c r="D77">
        <f t="shared" ref="D77:D78" si="121">C77-C76</f>
        <v>241</v>
      </c>
      <c r="E77">
        <f t="shared" ref="E77:E78" si="122">D77-D76</f>
        <v>-4794</v>
      </c>
    </row>
    <row r="78" spans="1:5">
      <c r="A78" s="2">
        <v>43960</v>
      </c>
      <c r="B78" s="3">
        <f>Dati!G78</f>
        <v>84842</v>
      </c>
      <c r="C78">
        <f t="shared" si="120"/>
        <v>-3119</v>
      </c>
      <c r="D78">
        <f t="shared" si="121"/>
        <v>-1456</v>
      </c>
      <c r="E78">
        <f t="shared" si="122"/>
        <v>-1697</v>
      </c>
    </row>
    <row r="79" spans="1:5">
      <c r="A79" s="2">
        <v>43961</v>
      </c>
      <c r="B79" s="3">
        <f>Dati!G79</f>
        <v>83324</v>
      </c>
      <c r="C79">
        <f t="shared" ref="C79" si="123">B79-B78</f>
        <v>-1518</v>
      </c>
      <c r="D79">
        <f t="shared" ref="D79" si="124">C79-C78</f>
        <v>1601</v>
      </c>
      <c r="E79">
        <f t="shared" ref="E79" si="125">D79-D78</f>
        <v>3057</v>
      </c>
    </row>
    <row r="80" spans="1:5">
      <c r="A80" s="2">
        <v>43962</v>
      </c>
      <c r="B80" s="3">
        <f>Dati!G80</f>
        <v>82488</v>
      </c>
      <c r="C80">
        <f t="shared" ref="C80" si="126">B80-B79</f>
        <v>-836</v>
      </c>
      <c r="D80">
        <f t="shared" ref="D80" si="127">C80-C79</f>
        <v>682</v>
      </c>
      <c r="E80">
        <f t="shared" ref="E80" si="128">D80-D79</f>
        <v>-919</v>
      </c>
    </row>
    <row r="81" spans="1:5">
      <c r="A81" s="2">
        <v>43963</v>
      </c>
      <c r="B81" s="3">
        <f>Dati!G81</f>
        <v>81266</v>
      </c>
      <c r="C81">
        <f t="shared" ref="C81" si="129">B81-B80</f>
        <v>-1222</v>
      </c>
      <c r="D81">
        <f t="shared" ref="D81" si="130">C81-C80</f>
        <v>-386</v>
      </c>
      <c r="E81">
        <f t="shared" ref="E81" si="131">D81-D80</f>
        <v>-1068</v>
      </c>
    </row>
    <row r="82" spans="1:5">
      <c r="A82" s="2">
        <v>43964</v>
      </c>
      <c r="B82" s="3">
        <f>Dati!G82</f>
        <v>78457</v>
      </c>
      <c r="C82">
        <f t="shared" ref="C82" si="132">B82-B81</f>
        <v>-2809</v>
      </c>
      <c r="D82">
        <f t="shared" ref="D82" si="133">C82-C81</f>
        <v>-1587</v>
      </c>
      <c r="E82">
        <f t="shared" ref="E82" si="134">D82-D81</f>
        <v>-1201</v>
      </c>
    </row>
    <row r="83" spans="1:5">
      <c r="A83" s="2">
        <v>43965</v>
      </c>
      <c r="B83" s="3">
        <f>Dati!G83</f>
        <v>76440</v>
      </c>
      <c r="C83">
        <f t="shared" ref="C83:C84" si="135">B83-B82</f>
        <v>-2017</v>
      </c>
      <c r="D83">
        <f t="shared" ref="D83:D84" si="136">C83-C82</f>
        <v>792</v>
      </c>
      <c r="E83">
        <f t="shared" ref="E83:E84" si="137">D83-D82</f>
        <v>2379</v>
      </c>
    </row>
    <row r="84" spans="1:5">
      <c r="A84" s="2">
        <v>43966</v>
      </c>
      <c r="B84" s="3">
        <f>Dati!G84</f>
        <v>72070</v>
      </c>
      <c r="C84">
        <f t="shared" si="135"/>
        <v>-4370</v>
      </c>
      <c r="D84">
        <f t="shared" si="136"/>
        <v>-2353</v>
      </c>
      <c r="E84">
        <f t="shared" si="137"/>
        <v>-3145</v>
      </c>
    </row>
    <row r="85" spans="1:5">
      <c r="A85" s="2">
        <v>43967</v>
      </c>
      <c r="B85" s="3">
        <f>Dati!G85</f>
        <v>70187</v>
      </c>
      <c r="C85">
        <f t="shared" ref="C85" si="138">B85-B84</f>
        <v>-1883</v>
      </c>
      <c r="D85">
        <f t="shared" ref="D85" si="139">C85-C84</f>
        <v>2487</v>
      </c>
      <c r="E85">
        <f t="shared" ref="E85" si="140">D85-D84</f>
        <v>4840</v>
      </c>
    </row>
    <row r="86" spans="1:5">
      <c r="A86" s="2">
        <v>43968</v>
      </c>
      <c r="B86" s="3">
        <f>Dati!G86</f>
        <v>68351</v>
      </c>
      <c r="C86">
        <f t="shared" ref="C86:C87" si="141">B86-B85</f>
        <v>-1836</v>
      </c>
      <c r="D86">
        <f t="shared" ref="D86:D87" si="142">C86-C85</f>
        <v>47</v>
      </c>
      <c r="E86">
        <f t="shared" ref="E86:E87" si="143">D86-D85</f>
        <v>-2440</v>
      </c>
    </row>
    <row r="87" spans="1:5">
      <c r="A87" s="2">
        <v>43969</v>
      </c>
      <c r="B87" s="3">
        <f>Dati!G87</f>
        <v>66553</v>
      </c>
      <c r="C87">
        <f t="shared" si="141"/>
        <v>-1798</v>
      </c>
      <c r="D87">
        <f t="shared" si="142"/>
        <v>38</v>
      </c>
      <c r="E87">
        <f t="shared" si="143"/>
        <v>-9</v>
      </c>
    </row>
    <row r="88" spans="1:5">
      <c r="A88" s="2">
        <v>43970</v>
      </c>
      <c r="B88" s="3">
        <f>Dati!G88</f>
        <v>65129</v>
      </c>
      <c r="C88">
        <f t="shared" ref="C88:C89" si="144">B88-B87</f>
        <v>-1424</v>
      </c>
      <c r="D88">
        <f t="shared" ref="D88:D89" si="145">C88-C87</f>
        <v>374</v>
      </c>
      <c r="E88">
        <f t="shared" ref="E88:E89" si="146">D88-D87</f>
        <v>336</v>
      </c>
    </row>
    <row r="89" spans="1:5">
      <c r="A89" s="2">
        <v>43971</v>
      </c>
      <c r="B89" s="3">
        <f>Dati!G89</f>
        <v>62752</v>
      </c>
      <c r="C89">
        <f t="shared" si="144"/>
        <v>-2377</v>
      </c>
      <c r="D89">
        <f t="shared" si="145"/>
        <v>-953</v>
      </c>
      <c r="E89">
        <f t="shared" si="146"/>
        <v>-1327</v>
      </c>
    </row>
    <row r="90" spans="1:5">
      <c r="A90" s="2">
        <v>43972</v>
      </c>
      <c r="B90" s="3">
        <f>Dati!G90</f>
        <v>60960</v>
      </c>
      <c r="C90">
        <f t="shared" ref="C90" si="147">B90-B89</f>
        <v>-1792</v>
      </c>
      <c r="D90">
        <f t="shared" ref="D90" si="148">C90-C89</f>
        <v>585</v>
      </c>
      <c r="E90">
        <f t="shared" ref="E90" si="149">D90-D89</f>
        <v>1538</v>
      </c>
    </row>
    <row r="91" spans="1:5">
      <c r="A91" s="2">
        <v>43973</v>
      </c>
      <c r="B91" s="3">
        <f>Dati!G91</f>
        <v>59322</v>
      </c>
      <c r="C91">
        <f t="shared" ref="C91:C92" si="150">B91-B90</f>
        <v>-1638</v>
      </c>
      <c r="D91">
        <f t="shared" ref="D91:D92" si="151">C91-C90</f>
        <v>154</v>
      </c>
      <c r="E91">
        <f t="shared" ref="E91:E92" si="152">D91-D90</f>
        <v>-431</v>
      </c>
    </row>
    <row r="92" spans="1:5">
      <c r="A92" s="2">
        <v>43974</v>
      </c>
      <c r="B92" s="3">
        <f>Dati!G92</f>
        <v>57752</v>
      </c>
      <c r="C92">
        <f t="shared" si="150"/>
        <v>-1570</v>
      </c>
      <c r="D92">
        <f t="shared" si="151"/>
        <v>68</v>
      </c>
      <c r="E92">
        <f t="shared" si="152"/>
        <v>-86</v>
      </c>
    </row>
    <row r="93" spans="1:5">
      <c r="A93" s="2">
        <v>43975</v>
      </c>
      <c r="B93" s="3">
        <f>Dati!G93</f>
        <v>56594</v>
      </c>
      <c r="C93">
        <f t="shared" ref="C93:C94" si="153">B93-B92</f>
        <v>-1158</v>
      </c>
      <c r="D93">
        <f t="shared" ref="D93:D94" si="154">C93-C92</f>
        <v>412</v>
      </c>
      <c r="E93">
        <f t="shared" ref="E93:E94" si="155">D93-D92</f>
        <v>344</v>
      </c>
    </row>
    <row r="94" spans="1:5">
      <c r="A94" s="2">
        <v>43976</v>
      </c>
      <c r="B94" s="3">
        <f>Dati!G94</f>
        <v>55300</v>
      </c>
      <c r="C94">
        <f t="shared" si="153"/>
        <v>-1294</v>
      </c>
      <c r="D94">
        <f t="shared" si="154"/>
        <v>-136</v>
      </c>
      <c r="E94">
        <f t="shared" si="155"/>
        <v>-548</v>
      </c>
    </row>
    <row r="95" spans="1:5">
      <c r="A95" s="2">
        <v>43977</v>
      </c>
      <c r="B95" s="3">
        <f>Dati!G95</f>
        <v>52942</v>
      </c>
      <c r="C95">
        <f t="shared" ref="C95" si="156">B95-B94</f>
        <v>-2358</v>
      </c>
      <c r="D95">
        <f t="shared" ref="D95" si="157">C95-C94</f>
        <v>-1064</v>
      </c>
      <c r="E95">
        <f t="shared" ref="E95" si="158">D95-D94</f>
        <v>-928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5"/>
  <sheetViews>
    <sheetView workbookViewId="0">
      <pane ySplit="1" topLeftCell="A71" activePane="bottomLeft" state="frozen"/>
      <selection pane="bottomLeft" activeCell="A95" sqref="A95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  <row r="75" spans="1:5">
      <c r="A75" s="2">
        <v>43957</v>
      </c>
      <c r="B75" s="3">
        <f>Dati!F75</f>
        <v>74426</v>
      </c>
      <c r="C75">
        <f t="shared" ref="C75:C76" si="117">B75-B74</f>
        <v>-6344</v>
      </c>
      <c r="D75">
        <f t="shared" ref="D75:D76" si="118">C75-C74</f>
        <v>-5436</v>
      </c>
      <c r="E75">
        <f t="shared" ref="E75:E76" si="119">D75-D74</f>
        <v>-4286</v>
      </c>
    </row>
    <row r="76" spans="1:5">
      <c r="A76" s="2">
        <v>43958</v>
      </c>
      <c r="B76" s="3">
        <f>Dati!F76</f>
        <v>73139</v>
      </c>
      <c r="C76">
        <f t="shared" si="117"/>
        <v>-1287</v>
      </c>
      <c r="D76">
        <f t="shared" si="118"/>
        <v>5057</v>
      </c>
      <c r="E76">
        <f t="shared" si="119"/>
        <v>10493</v>
      </c>
    </row>
    <row r="77" spans="1:5">
      <c r="A77" s="2">
        <v>43959</v>
      </c>
      <c r="B77" s="3">
        <f>Dati!F77</f>
        <v>72157</v>
      </c>
      <c r="C77">
        <f t="shared" ref="C77:C78" si="120">B77-B76</f>
        <v>-982</v>
      </c>
      <c r="D77">
        <f t="shared" ref="D77:D78" si="121">C77-C76</f>
        <v>305</v>
      </c>
      <c r="E77">
        <f t="shared" ref="E77:E78" si="122">D77-D76</f>
        <v>-4752</v>
      </c>
    </row>
    <row r="78" spans="1:5">
      <c r="A78" s="2">
        <v>43960</v>
      </c>
      <c r="B78" s="3">
        <f>Dati!F78</f>
        <v>69974</v>
      </c>
      <c r="C78">
        <f t="shared" si="120"/>
        <v>-2183</v>
      </c>
      <c r="D78">
        <f t="shared" si="121"/>
        <v>-1201</v>
      </c>
      <c r="E78">
        <f t="shared" si="122"/>
        <v>-1506</v>
      </c>
    </row>
    <row r="79" spans="1:5">
      <c r="A79" s="2">
        <v>43961</v>
      </c>
      <c r="B79" s="3">
        <f>Dati!F79</f>
        <v>68679</v>
      </c>
      <c r="C79">
        <f t="shared" ref="C79" si="123">B79-B78</f>
        <v>-1295</v>
      </c>
      <c r="D79">
        <f t="shared" ref="D79" si="124">C79-C78</f>
        <v>888</v>
      </c>
      <c r="E79">
        <f t="shared" ref="E79" si="125">D79-D78</f>
        <v>2089</v>
      </c>
    </row>
    <row r="80" spans="1:5">
      <c r="A80" s="2">
        <v>43962</v>
      </c>
      <c r="B80" s="3">
        <f>Dati!F80</f>
        <v>67950</v>
      </c>
      <c r="C80">
        <f t="shared" ref="C80" si="126">B80-B79</f>
        <v>-729</v>
      </c>
      <c r="D80">
        <f t="shared" ref="D80" si="127">C80-C79</f>
        <v>566</v>
      </c>
      <c r="E80">
        <f t="shared" ref="E80" si="128">D80-D79</f>
        <v>-322</v>
      </c>
    </row>
    <row r="81" spans="1:5">
      <c r="A81" s="2">
        <v>43963</v>
      </c>
      <c r="B81" s="3">
        <f>Dati!F81</f>
        <v>67449</v>
      </c>
      <c r="C81">
        <f t="shared" ref="C81" si="129">B81-B80</f>
        <v>-501</v>
      </c>
      <c r="D81">
        <f t="shared" ref="D81" si="130">C81-C80</f>
        <v>228</v>
      </c>
      <c r="E81">
        <f t="shared" ref="E81" si="131">D81-D80</f>
        <v>-338</v>
      </c>
    </row>
    <row r="82" spans="1:5">
      <c r="A82" s="2">
        <v>43964</v>
      </c>
      <c r="B82" s="3">
        <f>Dati!F82</f>
        <v>65392</v>
      </c>
      <c r="C82">
        <f t="shared" ref="C82" si="132">B82-B81</f>
        <v>-2057</v>
      </c>
      <c r="D82">
        <f t="shared" ref="D82" si="133">C82-C81</f>
        <v>-1556</v>
      </c>
      <c r="E82">
        <f t="shared" ref="E82" si="134">D82-D81</f>
        <v>-1784</v>
      </c>
    </row>
    <row r="83" spans="1:5">
      <c r="A83" s="2">
        <v>43965</v>
      </c>
      <c r="B83" s="3">
        <f>Dati!F83</f>
        <v>64132</v>
      </c>
      <c r="C83">
        <f t="shared" ref="C83:C84" si="135">B83-B82</f>
        <v>-1260</v>
      </c>
      <c r="D83">
        <f t="shared" ref="D83:D84" si="136">C83-C82</f>
        <v>797</v>
      </c>
      <c r="E83">
        <f t="shared" ref="E83:E84" si="137">D83-D82</f>
        <v>2353</v>
      </c>
    </row>
    <row r="84" spans="1:5">
      <c r="A84" s="2">
        <v>43966</v>
      </c>
      <c r="B84" s="3">
        <f>Dati!F84</f>
        <v>60470</v>
      </c>
      <c r="C84">
        <f t="shared" si="135"/>
        <v>-3662</v>
      </c>
      <c r="D84">
        <f t="shared" si="136"/>
        <v>-2402</v>
      </c>
      <c r="E84">
        <f t="shared" si="137"/>
        <v>-3199</v>
      </c>
    </row>
    <row r="85" spans="1:5">
      <c r="A85" s="2">
        <v>43967</v>
      </c>
      <c r="B85" s="3">
        <f>Dati!F85</f>
        <v>59012</v>
      </c>
      <c r="C85">
        <f t="shared" ref="C85" si="138">B85-B84</f>
        <v>-1458</v>
      </c>
      <c r="D85">
        <f t="shared" ref="D85" si="139">C85-C84</f>
        <v>2204</v>
      </c>
      <c r="E85">
        <f t="shared" ref="E85" si="140">D85-D84</f>
        <v>4606</v>
      </c>
    </row>
    <row r="86" spans="1:5">
      <c r="A86" s="2">
        <v>43968</v>
      </c>
      <c r="B86" s="3">
        <f>Dati!F86</f>
        <v>57278</v>
      </c>
      <c r="C86">
        <f t="shared" ref="C86:C87" si="141">B86-B85</f>
        <v>-1734</v>
      </c>
      <c r="D86">
        <f t="shared" ref="D86:D87" si="142">C86-C85</f>
        <v>-276</v>
      </c>
      <c r="E86">
        <f t="shared" ref="E86:E87" si="143">D86-D85</f>
        <v>-2480</v>
      </c>
    </row>
    <row r="87" spans="1:5">
      <c r="A87" s="2">
        <v>43969</v>
      </c>
      <c r="B87" s="3">
        <f>Dati!F87</f>
        <v>55597</v>
      </c>
      <c r="C87">
        <f t="shared" si="141"/>
        <v>-1681</v>
      </c>
      <c r="D87">
        <f t="shared" si="142"/>
        <v>53</v>
      </c>
      <c r="E87">
        <f t="shared" si="143"/>
        <v>329</v>
      </c>
    </row>
    <row r="88" spans="1:5">
      <c r="A88" s="2">
        <v>43970</v>
      </c>
      <c r="B88" s="3">
        <f>Dati!F88</f>
        <v>54422</v>
      </c>
      <c r="C88">
        <f t="shared" ref="C88:C89" si="144">B88-B87</f>
        <v>-1175</v>
      </c>
      <c r="D88">
        <f t="shared" ref="D88:D89" si="145">C88-C87</f>
        <v>506</v>
      </c>
      <c r="E88">
        <f t="shared" ref="E88:E89" si="146">D88-D87</f>
        <v>453</v>
      </c>
    </row>
    <row r="89" spans="1:5">
      <c r="A89" s="2">
        <v>43971</v>
      </c>
      <c r="B89" s="3">
        <f>Dati!F89</f>
        <v>52452</v>
      </c>
      <c r="C89">
        <f t="shared" si="144"/>
        <v>-1970</v>
      </c>
      <c r="D89">
        <f t="shared" si="145"/>
        <v>-795</v>
      </c>
      <c r="E89">
        <f t="shared" si="146"/>
        <v>-1301</v>
      </c>
    </row>
    <row r="90" spans="1:5">
      <c r="A90" s="2">
        <v>43972</v>
      </c>
      <c r="B90" s="3">
        <f>Dati!F90</f>
        <v>51051</v>
      </c>
      <c r="C90">
        <f t="shared" ref="C90" si="147">B90-B89</f>
        <v>-1401</v>
      </c>
      <c r="D90">
        <f t="shared" ref="D90" si="148">C90-C89</f>
        <v>569</v>
      </c>
      <c r="E90">
        <f t="shared" ref="E90" si="149">D90-D89</f>
        <v>1364</v>
      </c>
    </row>
    <row r="91" spans="1:5">
      <c r="A91" s="2">
        <v>43973</v>
      </c>
      <c r="B91" s="3">
        <f>Dati!F91</f>
        <v>49770</v>
      </c>
      <c r="C91">
        <f t="shared" ref="C91:C92" si="150">B91-B90</f>
        <v>-1281</v>
      </c>
      <c r="D91">
        <f t="shared" ref="D91:D92" si="151">C91-C90</f>
        <v>120</v>
      </c>
      <c r="E91">
        <f t="shared" ref="E91:E92" si="152">D91-D90</f>
        <v>-449</v>
      </c>
    </row>
    <row r="92" spans="1:5">
      <c r="A92" s="2">
        <v>43974</v>
      </c>
      <c r="B92" s="3">
        <f>Dati!F92</f>
        <v>48485</v>
      </c>
      <c r="C92">
        <f t="shared" si="150"/>
        <v>-1285</v>
      </c>
      <c r="D92">
        <f t="shared" si="151"/>
        <v>-4</v>
      </c>
      <c r="E92">
        <f t="shared" si="152"/>
        <v>-124</v>
      </c>
    </row>
    <row r="93" spans="1:5">
      <c r="A93" s="2">
        <v>43975</v>
      </c>
      <c r="B93" s="3">
        <f>Dati!F93</f>
        <v>47428</v>
      </c>
      <c r="C93">
        <f t="shared" ref="C93:C94" si="153">B93-B92</f>
        <v>-1057</v>
      </c>
      <c r="D93">
        <f t="shared" ref="D93:D94" si="154">C93-C92</f>
        <v>228</v>
      </c>
      <c r="E93">
        <f t="shared" ref="E93:E94" si="155">D93-D92</f>
        <v>232</v>
      </c>
    </row>
    <row r="94" spans="1:5">
      <c r="A94" s="2">
        <v>43976</v>
      </c>
      <c r="B94" s="3">
        <f>Dati!F94</f>
        <v>46574</v>
      </c>
      <c r="C94">
        <f t="shared" si="153"/>
        <v>-854</v>
      </c>
      <c r="D94">
        <f t="shared" si="154"/>
        <v>203</v>
      </c>
      <c r="E94">
        <f t="shared" si="155"/>
        <v>-25</v>
      </c>
    </row>
    <row r="95" spans="1:5">
      <c r="A95" s="2">
        <v>43977</v>
      </c>
      <c r="B95" s="3">
        <f>Dati!F95</f>
        <v>44504</v>
      </c>
      <c r="C95">
        <f t="shared" ref="C95" si="156">B95-B94</f>
        <v>-2070</v>
      </c>
      <c r="D95">
        <f t="shared" ref="D95" si="157">C95-C94</f>
        <v>-1216</v>
      </c>
      <c r="E95">
        <f t="shared" ref="E95" si="158">D95-D94</f>
        <v>-1419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98"/>
  <sheetViews>
    <sheetView workbookViewId="0">
      <pane ySplit="1" topLeftCell="A80" activePane="bottomLeft" state="frozen"/>
      <selection pane="bottomLeft" activeCell="A96" sqref="A96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5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5" spans="1:28">
      <c r="A75" s="2">
        <v>43957</v>
      </c>
      <c r="B75">
        <f>Positivi!B75+Deceduti!B75+Guariti!B75</f>
        <v>214457</v>
      </c>
      <c r="C75">
        <f t="shared" ref="C75:C76" si="67">B75-B74</f>
        <v>1444</v>
      </c>
      <c r="D75">
        <f t="shared" ref="D75:D76" si="68">C75-C74</f>
        <v>369</v>
      </c>
      <c r="R75">
        <f t="shared" ref="R75:R76" si="69">INT(C75/1000)</f>
        <v>1</v>
      </c>
      <c r="T75">
        <f t="shared" si="17"/>
        <v>1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0</v>
      </c>
      <c r="AA75">
        <f t="shared" si="17"/>
        <v>0</v>
      </c>
      <c r="AB75">
        <f t="shared" si="17"/>
        <v>0</v>
      </c>
    </row>
    <row r="76" spans="1:28">
      <c r="A76" s="2">
        <v>43958</v>
      </c>
      <c r="B76">
        <f>Positivi!B76+Deceduti!B76+Guariti!B76</f>
        <v>215858</v>
      </c>
      <c r="C76">
        <f t="shared" si="67"/>
        <v>1401</v>
      </c>
      <c r="D76">
        <f t="shared" si="68"/>
        <v>-43</v>
      </c>
      <c r="R76">
        <f t="shared" si="69"/>
        <v>1</v>
      </c>
      <c r="T76">
        <f t="shared" ref="T76:AB91" si="70">IF($R76=T$2,1,0)</f>
        <v>1</v>
      </c>
      <c r="U76">
        <f t="shared" si="70"/>
        <v>0</v>
      </c>
      <c r="V76">
        <f t="shared" si="70"/>
        <v>0</v>
      </c>
      <c r="W76">
        <f t="shared" si="70"/>
        <v>0</v>
      </c>
      <c r="X76">
        <f t="shared" si="70"/>
        <v>0</v>
      </c>
      <c r="Y76">
        <f t="shared" si="70"/>
        <v>0</v>
      </c>
      <c r="Z76">
        <f t="shared" si="70"/>
        <v>0</v>
      </c>
      <c r="AA76">
        <f t="shared" si="70"/>
        <v>0</v>
      </c>
      <c r="AB76">
        <f t="shared" si="70"/>
        <v>0</v>
      </c>
    </row>
    <row r="77" spans="1:28">
      <c r="A77" s="2">
        <v>43959</v>
      </c>
      <c r="B77">
        <f>Positivi!B77+Deceduti!B77+Guariti!B77</f>
        <v>217185</v>
      </c>
      <c r="C77">
        <f t="shared" ref="C77:C78" si="71">B77-B76</f>
        <v>1327</v>
      </c>
      <c r="D77">
        <f t="shared" ref="D77:D78" si="72">C77-C76</f>
        <v>-74</v>
      </c>
      <c r="R77">
        <f t="shared" ref="R77:R78" si="73">INT(C77/1000)</f>
        <v>1</v>
      </c>
      <c r="T77">
        <f t="shared" si="70"/>
        <v>1</v>
      </c>
      <c r="U77">
        <f t="shared" si="70"/>
        <v>0</v>
      </c>
      <c r="V77">
        <f t="shared" si="70"/>
        <v>0</v>
      </c>
      <c r="W77">
        <f t="shared" si="70"/>
        <v>0</v>
      </c>
      <c r="X77">
        <f t="shared" si="70"/>
        <v>0</v>
      </c>
      <c r="Y77">
        <f t="shared" si="70"/>
        <v>0</v>
      </c>
      <c r="Z77">
        <f t="shared" si="70"/>
        <v>0</v>
      </c>
      <c r="AA77">
        <f t="shared" si="70"/>
        <v>0</v>
      </c>
      <c r="AB77">
        <f t="shared" si="70"/>
        <v>0</v>
      </c>
    </row>
    <row r="78" spans="1:28">
      <c r="A78" s="2">
        <v>43960</v>
      </c>
      <c r="B78">
        <f>Positivi!B78+Deceduti!B78+Guariti!B78</f>
        <v>218268</v>
      </c>
      <c r="C78">
        <f t="shared" si="71"/>
        <v>1083</v>
      </c>
      <c r="D78">
        <f t="shared" si="72"/>
        <v>-244</v>
      </c>
      <c r="R78">
        <f t="shared" si="73"/>
        <v>1</v>
      </c>
      <c r="T78">
        <f t="shared" si="70"/>
        <v>1</v>
      </c>
      <c r="U78">
        <f t="shared" si="70"/>
        <v>0</v>
      </c>
      <c r="V78">
        <f t="shared" si="70"/>
        <v>0</v>
      </c>
      <c r="W78">
        <f t="shared" si="70"/>
        <v>0</v>
      </c>
      <c r="X78">
        <f t="shared" si="70"/>
        <v>0</v>
      </c>
      <c r="Y78">
        <f t="shared" si="70"/>
        <v>0</v>
      </c>
      <c r="Z78">
        <f t="shared" si="70"/>
        <v>0</v>
      </c>
      <c r="AA78">
        <f t="shared" si="70"/>
        <v>0</v>
      </c>
      <c r="AB78">
        <f t="shared" si="70"/>
        <v>0</v>
      </c>
    </row>
    <row r="79" spans="1:28">
      <c r="A79" s="2">
        <v>43961</v>
      </c>
      <c r="B79">
        <f>Positivi!B79+Deceduti!B79+Guariti!B79</f>
        <v>219070</v>
      </c>
      <c r="C79">
        <f t="shared" ref="C79" si="74">B79-B78</f>
        <v>802</v>
      </c>
      <c r="D79">
        <f t="shared" ref="D79" si="75">C79-C78</f>
        <v>-281</v>
      </c>
      <c r="R79">
        <f>INT(C79/100)</f>
        <v>8</v>
      </c>
      <c r="T79">
        <f t="shared" si="70"/>
        <v>0</v>
      </c>
      <c r="U79">
        <f t="shared" si="70"/>
        <v>0</v>
      </c>
      <c r="V79">
        <f t="shared" si="70"/>
        <v>0</v>
      </c>
      <c r="W79">
        <f t="shared" si="70"/>
        <v>0</v>
      </c>
      <c r="X79">
        <f t="shared" si="70"/>
        <v>0</v>
      </c>
      <c r="Y79">
        <f t="shared" si="70"/>
        <v>0</v>
      </c>
      <c r="Z79">
        <f t="shared" si="70"/>
        <v>0</v>
      </c>
      <c r="AA79">
        <f t="shared" si="70"/>
        <v>1</v>
      </c>
      <c r="AB79">
        <f t="shared" si="70"/>
        <v>0</v>
      </c>
    </row>
    <row r="80" spans="1:28">
      <c r="A80" s="2">
        <v>43962</v>
      </c>
      <c r="B80">
        <f>Positivi!B80+Deceduti!B80+Guariti!B80</f>
        <v>219814</v>
      </c>
      <c r="C80">
        <f t="shared" ref="C80" si="76">B80-B79</f>
        <v>744</v>
      </c>
      <c r="D80">
        <f t="shared" ref="D80" si="77">C80-C79</f>
        <v>-58</v>
      </c>
      <c r="R80">
        <f>INT(C80/100)</f>
        <v>7</v>
      </c>
      <c r="T80">
        <f t="shared" si="70"/>
        <v>0</v>
      </c>
      <c r="U80">
        <f t="shared" si="70"/>
        <v>0</v>
      </c>
      <c r="V80">
        <f t="shared" si="70"/>
        <v>0</v>
      </c>
      <c r="W80">
        <f t="shared" si="70"/>
        <v>0</v>
      </c>
      <c r="X80">
        <f t="shared" si="70"/>
        <v>0</v>
      </c>
      <c r="Y80">
        <f t="shared" si="70"/>
        <v>0</v>
      </c>
      <c r="Z80">
        <f t="shared" si="70"/>
        <v>1</v>
      </c>
      <c r="AA80">
        <f t="shared" si="70"/>
        <v>0</v>
      </c>
      <c r="AB80">
        <f t="shared" si="70"/>
        <v>0</v>
      </c>
    </row>
    <row r="81" spans="1:28">
      <c r="A81" s="2">
        <v>43963</v>
      </c>
      <c r="B81">
        <f>Positivi!B81+Deceduti!B81+Guariti!B81</f>
        <v>221216</v>
      </c>
      <c r="C81">
        <f t="shared" ref="C81" si="78">B81-B80</f>
        <v>1402</v>
      </c>
      <c r="D81">
        <f t="shared" ref="D81" si="79">C81-C80</f>
        <v>658</v>
      </c>
      <c r="R81">
        <f>INT(C81/1000)</f>
        <v>1</v>
      </c>
      <c r="T81">
        <f t="shared" si="70"/>
        <v>1</v>
      </c>
      <c r="U81">
        <f t="shared" si="70"/>
        <v>0</v>
      </c>
      <c r="V81">
        <f t="shared" si="70"/>
        <v>0</v>
      </c>
      <c r="W81">
        <f t="shared" si="70"/>
        <v>0</v>
      </c>
      <c r="X81">
        <f t="shared" si="70"/>
        <v>0</v>
      </c>
      <c r="Y81">
        <f t="shared" si="70"/>
        <v>0</v>
      </c>
      <c r="Z81">
        <f t="shared" si="70"/>
        <v>0</v>
      </c>
      <c r="AA81">
        <f t="shared" si="70"/>
        <v>0</v>
      </c>
      <c r="AB81">
        <f t="shared" si="70"/>
        <v>0</v>
      </c>
    </row>
    <row r="82" spans="1:28">
      <c r="A82" s="2">
        <v>43964</v>
      </c>
      <c r="B82">
        <f>Positivi!B82+Deceduti!B82+Guariti!B82</f>
        <v>222104</v>
      </c>
      <c r="C82">
        <f t="shared" ref="C82" si="80">B82-B81</f>
        <v>888</v>
      </c>
      <c r="D82">
        <f t="shared" ref="D82" si="81">C82-C81</f>
        <v>-514</v>
      </c>
      <c r="R82">
        <f>INT(C82/100)</f>
        <v>8</v>
      </c>
      <c r="T82">
        <f t="shared" si="70"/>
        <v>0</v>
      </c>
      <c r="U82">
        <f t="shared" si="70"/>
        <v>0</v>
      </c>
      <c r="V82">
        <f t="shared" si="70"/>
        <v>0</v>
      </c>
      <c r="W82">
        <f t="shared" si="70"/>
        <v>0</v>
      </c>
      <c r="X82">
        <f t="shared" si="70"/>
        <v>0</v>
      </c>
      <c r="Y82">
        <f t="shared" si="70"/>
        <v>0</v>
      </c>
      <c r="Z82">
        <f t="shared" si="70"/>
        <v>0</v>
      </c>
      <c r="AA82">
        <f t="shared" si="70"/>
        <v>1</v>
      </c>
      <c r="AB82">
        <f t="shared" si="70"/>
        <v>0</v>
      </c>
    </row>
    <row r="83" spans="1:28">
      <c r="A83" s="2">
        <v>43965</v>
      </c>
      <c r="B83">
        <f>Positivi!B83+Deceduti!B83+Guariti!B83</f>
        <v>223096</v>
      </c>
      <c r="C83">
        <f t="shared" ref="C83:C84" si="82">B83-B82</f>
        <v>992</v>
      </c>
      <c r="D83">
        <f t="shared" ref="D83:D84" si="83">C83-C82</f>
        <v>104</v>
      </c>
      <c r="R83">
        <f t="shared" ref="R83:R84" si="84">INT(C83/100)</f>
        <v>9</v>
      </c>
      <c r="T83">
        <f t="shared" si="70"/>
        <v>0</v>
      </c>
      <c r="U83">
        <f t="shared" si="70"/>
        <v>0</v>
      </c>
      <c r="V83">
        <f t="shared" si="70"/>
        <v>0</v>
      </c>
      <c r="W83">
        <f t="shared" si="70"/>
        <v>0</v>
      </c>
      <c r="X83">
        <f t="shared" si="70"/>
        <v>0</v>
      </c>
      <c r="Y83">
        <f t="shared" si="70"/>
        <v>0</v>
      </c>
      <c r="Z83">
        <f t="shared" si="70"/>
        <v>0</v>
      </c>
      <c r="AA83">
        <f t="shared" si="70"/>
        <v>0</v>
      </c>
      <c r="AB83">
        <f t="shared" si="70"/>
        <v>1</v>
      </c>
    </row>
    <row r="84" spans="1:28">
      <c r="A84" s="2">
        <v>43966</v>
      </c>
      <c r="B84">
        <f>Positivi!B84+Deceduti!B84+Guariti!B84</f>
        <v>223885</v>
      </c>
      <c r="C84">
        <f t="shared" si="82"/>
        <v>789</v>
      </c>
      <c r="D84">
        <f t="shared" si="83"/>
        <v>-203</v>
      </c>
      <c r="R84">
        <f t="shared" si="84"/>
        <v>7</v>
      </c>
      <c r="T84">
        <f t="shared" si="70"/>
        <v>0</v>
      </c>
      <c r="U84">
        <f t="shared" si="70"/>
        <v>0</v>
      </c>
      <c r="V84">
        <f t="shared" si="70"/>
        <v>0</v>
      </c>
      <c r="W84">
        <f t="shared" si="70"/>
        <v>0</v>
      </c>
      <c r="X84">
        <f t="shared" si="70"/>
        <v>0</v>
      </c>
      <c r="Y84">
        <f t="shared" si="70"/>
        <v>0</v>
      </c>
      <c r="Z84">
        <f t="shared" si="70"/>
        <v>1</v>
      </c>
      <c r="AA84">
        <f t="shared" si="70"/>
        <v>0</v>
      </c>
      <c r="AB84">
        <f t="shared" si="70"/>
        <v>0</v>
      </c>
    </row>
    <row r="85" spans="1:28">
      <c r="A85" s="2">
        <v>43967</v>
      </c>
      <c r="B85">
        <f>Positivi!B85+Deceduti!B85+Guariti!B85</f>
        <v>224760</v>
      </c>
      <c r="C85">
        <f t="shared" ref="C85" si="85">B85-B84</f>
        <v>875</v>
      </c>
      <c r="D85">
        <f t="shared" ref="D85" si="86">C85-C84</f>
        <v>86</v>
      </c>
      <c r="R85">
        <f t="shared" ref="R85" si="87">INT(C85/100)</f>
        <v>8</v>
      </c>
      <c r="T85">
        <f t="shared" si="70"/>
        <v>0</v>
      </c>
      <c r="U85">
        <f t="shared" si="70"/>
        <v>0</v>
      </c>
      <c r="V85">
        <f t="shared" si="70"/>
        <v>0</v>
      </c>
      <c r="W85">
        <f t="shared" si="70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1</v>
      </c>
      <c r="AB85">
        <f t="shared" si="70"/>
        <v>0</v>
      </c>
    </row>
    <row r="86" spans="1:28">
      <c r="A86" s="2">
        <v>43968</v>
      </c>
      <c r="B86">
        <f>Positivi!B86+Deceduti!B86+Guariti!B86</f>
        <v>225435</v>
      </c>
      <c r="C86">
        <f t="shared" ref="C86:C87" si="88">B86-B85</f>
        <v>675</v>
      </c>
      <c r="D86">
        <f t="shared" ref="D86:D87" si="89">C86-C85</f>
        <v>-200</v>
      </c>
      <c r="R86">
        <f t="shared" ref="R86:R87" si="90">INT(C86/100)</f>
        <v>6</v>
      </c>
      <c r="T86">
        <f t="shared" si="70"/>
        <v>0</v>
      </c>
      <c r="U86">
        <f t="shared" si="70"/>
        <v>0</v>
      </c>
      <c r="V86">
        <f t="shared" si="70"/>
        <v>0</v>
      </c>
      <c r="W86">
        <f t="shared" si="70"/>
        <v>0</v>
      </c>
      <c r="X86">
        <f t="shared" si="70"/>
        <v>0</v>
      </c>
      <c r="Y86">
        <f t="shared" si="70"/>
        <v>1</v>
      </c>
      <c r="Z86">
        <f t="shared" si="70"/>
        <v>0</v>
      </c>
      <c r="AA86">
        <f t="shared" si="70"/>
        <v>0</v>
      </c>
      <c r="AB86">
        <f t="shared" si="70"/>
        <v>0</v>
      </c>
    </row>
    <row r="87" spans="1:28">
      <c r="A87" s="2">
        <v>43969</v>
      </c>
      <c r="B87">
        <f>Positivi!B87+Deceduti!B87+Guariti!B87</f>
        <v>225886</v>
      </c>
      <c r="C87">
        <f t="shared" si="88"/>
        <v>451</v>
      </c>
      <c r="D87">
        <f t="shared" si="89"/>
        <v>-224</v>
      </c>
      <c r="R87">
        <f t="shared" si="90"/>
        <v>4</v>
      </c>
      <c r="T87">
        <f t="shared" si="70"/>
        <v>0</v>
      </c>
      <c r="U87">
        <f t="shared" si="70"/>
        <v>0</v>
      </c>
      <c r="V87">
        <f t="shared" si="70"/>
        <v>0</v>
      </c>
      <c r="W87">
        <f t="shared" si="70"/>
        <v>1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</row>
    <row r="88" spans="1:28">
      <c r="A88" s="2">
        <v>43970</v>
      </c>
      <c r="B88">
        <f>Positivi!B88+Deceduti!B88+Guariti!B88</f>
        <v>226699</v>
      </c>
      <c r="C88">
        <f t="shared" ref="C88:C89" si="91">B88-B87</f>
        <v>813</v>
      </c>
      <c r="D88">
        <f t="shared" ref="D88:D89" si="92">C88-C87</f>
        <v>362</v>
      </c>
      <c r="R88">
        <f t="shared" ref="R88:R89" si="93">INT(C88/100)</f>
        <v>8</v>
      </c>
      <c r="T88">
        <f t="shared" si="70"/>
        <v>0</v>
      </c>
      <c r="U88">
        <f t="shared" si="70"/>
        <v>0</v>
      </c>
      <c r="V88">
        <f t="shared" si="70"/>
        <v>0</v>
      </c>
      <c r="W88">
        <f t="shared" si="70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1</v>
      </c>
      <c r="AB88">
        <f t="shared" si="70"/>
        <v>0</v>
      </c>
    </row>
    <row r="89" spans="1:28">
      <c r="A89" s="2">
        <v>43971</v>
      </c>
      <c r="B89">
        <f>Positivi!B89+Deceduti!B89+Guariti!B89</f>
        <v>227364</v>
      </c>
      <c r="C89">
        <f t="shared" si="91"/>
        <v>665</v>
      </c>
      <c r="D89">
        <f t="shared" si="92"/>
        <v>-148</v>
      </c>
      <c r="R89">
        <f t="shared" si="93"/>
        <v>6</v>
      </c>
      <c r="T89">
        <f t="shared" si="70"/>
        <v>0</v>
      </c>
      <c r="U89">
        <f t="shared" si="70"/>
        <v>0</v>
      </c>
      <c r="V89">
        <f t="shared" si="70"/>
        <v>0</v>
      </c>
      <c r="W89">
        <f t="shared" si="70"/>
        <v>0</v>
      </c>
      <c r="X89">
        <f t="shared" si="70"/>
        <v>0</v>
      </c>
      <c r="Y89">
        <f t="shared" si="70"/>
        <v>1</v>
      </c>
      <c r="Z89">
        <f t="shared" si="70"/>
        <v>0</v>
      </c>
      <c r="AA89">
        <f t="shared" si="70"/>
        <v>0</v>
      </c>
      <c r="AB89">
        <f t="shared" si="70"/>
        <v>0</v>
      </c>
    </row>
    <row r="90" spans="1:28">
      <c r="A90" s="2">
        <v>43972</v>
      </c>
      <c r="B90">
        <f>Positivi!B90+Deceduti!B90+Guariti!B90</f>
        <v>228006</v>
      </c>
      <c r="C90">
        <f t="shared" ref="C90" si="94">B90-B89</f>
        <v>642</v>
      </c>
      <c r="D90">
        <f t="shared" ref="D90" si="95">C90-C89</f>
        <v>-23</v>
      </c>
      <c r="R90">
        <f t="shared" ref="R90" si="96">INT(C90/100)</f>
        <v>6</v>
      </c>
      <c r="T90">
        <f t="shared" si="70"/>
        <v>0</v>
      </c>
      <c r="U90">
        <f t="shared" si="70"/>
        <v>0</v>
      </c>
      <c r="V90">
        <f t="shared" si="70"/>
        <v>0</v>
      </c>
      <c r="W90">
        <f t="shared" si="70"/>
        <v>0</v>
      </c>
      <c r="X90">
        <f t="shared" si="70"/>
        <v>0</v>
      </c>
      <c r="Y90">
        <f t="shared" si="70"/>
        <v>1</v>
      </c>
      <c r="Z90">
        <f t="shared" si="70"/>
        <v>0</v>
      </c>
      <c r="AA90">
        <f t="shared" si="70"/>
        <v>0</v>
      </c>
      <c r="AB90">
        <f t="shared" si="70"/>
        <v>0</v>
      </c>
    </row>
    <row r="91" spans="1:28">
      <c r="A91" s="2">
        <v>43973</v>
      </c>
      <c r="B91">
        <f>Positivi!B91+Deceduti!B91+Guariti!B91</f>
        <v>228658</v>
      </c>
      <c r="C91">
        <f t="shared" ref="C91:C92" si="97">B91-B90</f>
        <v>652</v>
      </c>
      <c r="D91">
        <f t="shared" ref="D91:D92" si="98">C91-C90</f>
        <v>10</v>
      </c>
      <c r="R91">
        <f t="shared" ref="R91:R92" si="99">INT(C91/100)</f>
        <v>6</v>
      </c>
      <c r="T91">
        <f t="shared" si="70"/>
        <v>0</v>
      </c>
      <c r="U91">
        <f t="shared" si="70"/>
        <v>0</v>
      </c>
      <c r="V91">
        <f t="shared" si="70"/>
        <v>0</v>
      </c>
      <c r="W91">
        <f t="shared" si="70"/>
        <v>0</v>
      </c>
      <c r="X91">
        <f t="shared" si="70"/>
        <v>0</v>
      </c>
      <c r="Y91">
        <f t="shared" si="70"/>
        <v>1</v>
      </c>
      <c r="Z91">
        <f t="shared" si="70"/>
        <v>0</v>
      </c>
      <c r="AA91">
        <f t="shared" si="70"/>
        <v>0</v>
      </c>
      <c r="AB91">
        <f t="shared" si="70"/>
        <v>0</v>
      </c>
    </row>
    <row r="92" spans="1:28">
      <c r="A92" s="2">
        <v>43974</v>
      </c>
      <c r="B92">
        <f>Positivi!B92+Deceduti!B92+Guariti!B92</f>
        <v>229327</v>
      </c>
      <c r="C92">
        <f t="shared" si="97"/>
        <v>669</v>
      </c>
      <c r="D92">
        <f t="shared" si="98"/>
        <v>17</v>
      </c>
      <c r="R92">
        <f t="shared" si="99"/>
        <v>6</v>
      </c>
      <c r="T92">
        <f t="shared" ref="T92:AB95" si="100">IF($R92=T$2,1,0)</f>
        <v>0</v>
      </c>
      <c r="U92">
        <f t="shared" si="100"/>
        <v>0</v>
      </c>
      <c r="V92">
        <f t="shared" si="100"/>
        <v>0</v>
      </c>
      <c r="W92">
        <f t="shared" si="100"/>
        <v>0</v>
      </c>
      <c r="X92">
        <f t="shared" si="100"/>
        <v>0</v>
      </c>
      <c r="Y92">
        <f t="shared" si="100"/>
        <v>1</v>
      </c>
      <c r="Z92">
        <f t="shared" si="100"/>
        <v>0</v>
      </c>
      <c r="AA92">
        <f t="shared" si="100"/>
        <v>0</v>
      </c>
      <c r="AB92">
        <f t="shared" si="100"/>
        <v>0</v>
      </c>
    </row>
    <row r="93" spans="1:28">
      <c r="A93" s="2">
        <v>43975</v>
      </c>
      <c r="B93">
        <f>Positivi!B93+Deceduti!B93+Guariti!B93</f>
        <v>229858</v>
      </c>
      <c r="C93">
        <f t="shared" ref="C93:C94" si="101">B93-B92</f>
        <v>531</v>
      </c>
      <c r="D93">
        <f t="shared" ref="D93:D94" si="102">C93-C92</f>
        <v>-138</v>
      </c>
      <c r="R93">
        <f t="shared" ref="R93:R94" si="103">INT(C93/100)</f>
        <v>5</v>
      </c>
      <c r="T93">
        <f t="shared" si="100"/>
        <v>0</v>
      </c>
      <c r="U93">
        <f t="shared" si="100"/>
        <v>0</v>
      </c>
      <c r="V93">
        <f t="shared" si="100"/>
        <v>0</v>
      </c>
      <c r="W93">
        <f t="shared" si="100"/>
        <v>0</v>
      </c>
      <c r="X93">
        <f t="shared" si="100"/>
        <v>1</v>
      </c>
      <c r="Y93">
        <f t="shared" si="100"/>
        <v>0</v>
      </c>
      <c r="Z93">
        <f t="shared" si="100"/>
        <v>0</v>
      </c>
      <c r="AA93">
        <f t="shared" si="100"/>
        <v>0</v>
      </c>
      <c r="AB93">
        <f t="shared" si="100"/>
        <v>0</v>
      </c>
    </row>
    <row r="94" spans="1:28">
      <c r="A94" s="2">
        <v>43976</v>
      </c>
      <c r="B94">
        <f>Positivi!B94+Deceduti!B94+Guariti!B94</f>
        <v>230158</v>
      </c>
      <c r="C94">
        <f t="shared" si="101"/>
        <v>300</v>
      </c>
      <c r="D94">
        <f t="shared" si="102"/>
        <v>-231</v>
      </c>
      <c r="R94">
        <f t="shared" si="103"/>
        <v>3</v>
      </c>
      <c r="T94">
        <f t="shared" si="100"/>
        <v>0</v>
      </c>
      <c r="U94">
        <f t="shared" si="100"/>
        <v>0</v>
      </c>
      <c r="V94">
        <f t="shared" si="100"/>
        <v>1</v>
      </c>
      <c r="W94">
        <f t="shared" si="100"/>
        <v>0</v>
      </c>
      <c r="X94">
        <f t="shared" si="100"/>
        <v>0</v>
      </c>
      <c r="Y94">
        <f t="shared" si="100"/>
        <v>0</v>
      </c>
      <c r="Z94">
        <f t="shared" si="100"/>
        <v>0</v>
      </c>
      <c r="AA94">
        <f t="shared" si="100"/>
        <v>0</v>
      </c>
      <c r="AB94">
        <f t="shared" si="100"/>
        <v>0</v>
      </c>
    </row>
    <row r="95" spans="1:28">
      <c r="A95" s="2">
        <v>43977</v>
      </c>
      <c r="B95">
        <f>Positivi!B95+Deceduti!B95+Guariti!B95</f>
        <v>230555</v>
      </c>
      <c r="C95">
        <f t="shared" ref="C95" si="104">B95-B94</f>
        <v>397</v>
      </c>
      <c r="D95">
        <f t="shared" ref="D95" si="105">C95-C94</f>
        <v>97</v>
      </c>
      <c r="R95">
        <f t="shared" ref="R95" si="106">INT(C95/100)</f>
        <v>3</v>
      </c>
      <c r="T95">
        <f t="shared" si="100"/>
        <v>0</v>
      </c>
      <c r="U95">
        <f t="shared" si="100"/>
        <v>0</v>
      </c>
      <c r="V95">
        <f t="shared" si="100"/>
        <v>1</v>
      </c>
      <c r="W95">
        <f t="shared" si="100"/>
        <v>0</v>
      </c>
      <c r="X95">
        <f t="shared" si="100"/>
        <v>0</v>
      </c>
      <c r="Y95">
        <f t="shared" si="100"/>
        <v>0</v>
      </c>
      <c r="Z95">
        <f t="shared" si="100"/>
        <v>0</v>
      </c>
      <c r="AA95">
        <f t="shared" si="100"/>
        <v>0</v>
      </c>
      <c r="AB95">
        <f t="shared" si="100"/>
        <v>0</v>
      </c>
    </row>
    <row r="98" spans="20:28">
      <c r="T98">
        <f>SUM(T4:T96)</f>
        <v>15</v>
      </c>
      <c r="U98">
        <f t="shared" ref="U98:AB98" si="107">SUM(U4:U96)</f>
        <v>15</v>
      </c>
      <c r="V98">
        <f t="shared" si="107"/>
        <v>18</v>
      </c>
      <c r="W98">
        <f t="shared" si="107"/>
        <v>14</v>
      </c>
      <c r="X98">
        <f t="shared" si="107"/>
        <v>11</v>
      </c>
      <c r="Y98">
        <f t="shared" si="107"/>
        <v>7</v>
      </c>
      <c r="Z98">
        <f t="shared" si="107"/>
        <v>5</v>
      </c>
      <c r="AA98">
        <f t="shared" si="107"/>
        <v>4</v>
      </c>
      <c r="AB98">
        <f t="shared" si="107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2020-05-26T19:38:19Z</dcterms:modified>
</cp:coreProperties>
</file>